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40" windowWidth="20010" windowHeight="11700" firstSheet="1" activeTab="1"/>
  </bookViews>
  <sheets>
    <sheet name="Disclaimer" sheetId="2" r:id="rId1"/>
    <sheet name="Front Page" sheetId="10" r:id="rId2"/>
    <sheet name="A1. Bank of England B'Sheet" sheetId="6" r:id="rId3"/>
    <sheet name="A2.Components scaled by NGDP" sheetId="9" r:id="rId4"/>
    <sheet name="A3. APF and QE" sheetId="7" r:id="rId5"/>
    <sheet name="A4. Note denominations" sheetId="8" r:id="rId6"/>
    <sheet name="A5. Capital and Government Debt" sheetId="11" r:id="rId7"/>
    <sheet name="A6. Charts" sheetId="3" r:id="rId8"/>
  </sheets>
  <definedNames>
    <definedName name="DEPR" localSheetId="4">#REF!</definedName>
    <definedName name="DEPR">#REF!</definedName>
    <definedName name="Migration" localSheetId="4">#REF!</definedName>
    <definedName name="Migration">#REF!</definedName>
  </definedNames>
  <calcPr calcId="145621"/>
</workbook>
</file>

<file path=xl/calcChain.xml><?xml version="1.0" encoding="utf-8"?>
<calcChain xmlns="http://schemas.openxmlformats.org/spreadsheetml/2006/main">
  <c r="AL6" i="6" l="1"/>
  <c r="AL7" i="6"/>
  <c r="AM7" i="6" s="1"/>
  <c r="AL8" i="6"/>
  <c r="AL9" i="6"/>
  <c r="AM9" i="6" s="1"/>
  <c r="AL10" i="6"/>
  <c r="AL11" i="6"/>
  <c r="AM11" i="6" s="1"/>
  <c r="AL12" i="6"/>
  <c r="AL13" i="6"/>
  <c r="AM13" i="6" s="1"/>
  <c r="AL14" i="6"/>
  <c r="AL15" i="6"/>
  <c r="AM15" i="6" s="1"/>
  <c r="AL16" i="6"/>
  <c r="AL17" i="6"/>
  <c r="AM17" i="6" s="1"/>
  <c r="AL18" i="6"/>
  <c r="AL19" i="6"/>
  <c r="AM19" i="6" s="1"/>
  <c r="AL20" i="6"/>
  <c r="AL21" i="6"/>
  <c r="AM21" i="6" s="1"/>
  <c r="AL22" i="6"/>
  <c r="AL23" i="6"/>
  <c r="AM23" i="6" s="1"/>
  <c r="AL24" i="6"/>
  <c r="AL25" i="6"/>
  <c r="AM25" i="6" s="1"/>
  <c r="AL26" i="6"/>
  <c r="AL27" i="6"/>
  <c r="AM27" i="6" s="1"/>
  <c r="AL28" i="6"/>
  <c r="AL29" i="6"/>
  <c r="AM29" i="6" s="1"/>
  <c r="AL30" i="6"/>
  <c r="AL31" i="6"/>
  <c r="AM31" i="6" s="1"/>
  <c r="AL32" i="6"/>
  <c r="AL33" i="6"/>
  <c r="AM33" i="6" s="1"/>
  <c r="AL34" i="6"/>
  <c r="AL35" i="6"/>
  <c r="AM35" i="6" s="1"/>
  <c r="AL36" i="6"/>
  <c r="AL37" i="6"/>
  <c r="AM37" i="6" s="1"/>
  <c r="AL38" i="6"/>
  <c r="AL39" i="6"/>
  <c r="AM39" i="6" s="1"/>
  <c r="AL40" i="6"/>
  <c r="AL41" i="6"/>
  <c r="AM41" i="6" s="1"/>
  <c r="AL42" i="6"/>
  <c r="AL43" i="6"/>
  <c r="AM43" i="6" s="1"/>
  <c r="AL44" i="6"/>
  <c r="AL45" i="6"/>
  <c r="AM45" i="6" s="1"/>
  <c r="AL46" i="6"/>
  <c r="AL47" i="6"/>
  <c r="AM47" i="6" s="1"/>
  <c r="AL48" i="6"/>
  <c r="AL49" i="6"/>
  <c r="AM49" i="6" s="1"/>
  <c r="AL50" i="6"/>
  <c r="AL51" i="6"/>
  <c r="AM51" i="6" s="1"/>
  <c r="AL52" i="6"/>
  <c r="AL53" i="6"/>
  <c r="AM53" i="6" s="1"/>
  <c r="AL54" i="6"/>
  <c r="AL55" i="6"/>
  <c r="AM55" i="6" s="1"/>
  <c r="AL56" i="6"/>
  <c r="AL57" i="6"/>
  <c r="AM57" i="6" s="1"/>
  <c r="AL58" i="6"/>
  <c r="AL59" i="6"/>
  <c r="AM59" i="6" s="1"/>
  <c r="AL60" i="6"/>
  <c r="AL61" i="6"/>
  <c r="AM61" i="6" s="1"/>
  <c r="AL62" i="6"/>
  <c r="AL63" i="6"/>
  <c r="AM63" i="6" s="1"/>
  <c r="AL64" i="6"/>
  <c r="AL65" i="6"/>
  <c r="AM65" i="6" s="1"/>
  <c r="AL66" i="6"/>
  <c r="AL67" i="6"/>
  <c r="AM67" i="6" s="1"/>
  <c r="AL68" i="6"/>
  <c r="AL69" i="6"/>
  <c r="AM69" i="6" s="1"/>
  <c r="AL70" i="6"/>
  <c r="AL71" i="6"/>
  <c r="AM71" i="6" s="1"/>
  <c r="AL72" i="6"/>
  <c r="AL73" i="6"/>
  <c r="AL74" i="6"/>
  <c r="AL75" i="6"/>
  <c r="AM75" i="6" s="1"/>
  <c r="AL76" i="6"/>
  <c r="AL77" i="6"/>
  <c r="AM77" i="6" s="1"/>
  <c r="AL78" i="6"/>
  <c r="AL79" i="6"/>
  <c r="AM79" i="6" s="1"/>
  <c r="AL80" i="6"/>
  <c r="AL81" i="6"/>
  <c r="AL82" i="6"/>
  <c r="AL83" i="6"/>
  <c r="AM83" i="6" s="1"/>
  <c r="AL84" i="6"/>
  <c r="AL85" i="6"/>
  <c r="AM85" i="6" s="1"/>
  <c r="AL86" i="6"/>
  <c r="AL87" i="6"/>
  <c r="AM87" i="6" s="1"/>
  <c r="AL88" i="6"/>
  <c r="AL89" i="6"/>
  <c r="AL90" i="6"/>
  <c r="AL91" i="6"/>
  <c r="AM91" i="6" s="1"/>
  <c r="AL92" i="6"/>
  <c r="AL93" i="6"/>
  <c r="AM93" i="6" s="1"/>
  <c r="AL94" i="6"/>
  <c r="AL95" i="6"/>
  <c r="AM95" i="6" s="1"/>
  <c r="AL96" i="6"/>
  <c r="AL97" i="6"/>
  <c r="AL98" i="6"/>
  <c r="AL99" i="6"/>
  <c r="AM99" i="6" s="1"/>
  <c r="AL100" i="6"/>
  <c r="AL101" i="6"/>
  <c r="AM101" i="6" s="1"/>
  <c r="AL102" i="6"/>
  <c r="AL103" i="6"/>
  <c r="AM103" i="6" s="1"/>
  <c r="AL104" i="6"/>
  <c r="AL105" i="6"/>
  <c r="AL106" i="6"/>
  <c r="AL107" i="6"/>
  <c r="AM107" i="6" s="1"/>
  <c r="AL108" i="6"/>
  <c r="AL109" i="6"/>
  <c r="AM109" i="6" s="1"/>
  <c r="AL110" i="6"/>
  <c r="AL111" i="6"/>
  <c r="AM111" i="6" s="1"/>
  <c r="AL112" i="6"/>
  <c r="AL113" i="6"/>
  <c r="AL114" i="6"/>
  <c r="AL115" i="6"/>
  <c r="AM115" i="6" s="1"/>
  <c r="AL116" i="6"/>
  <c r="AM116" i="6" s="1"/>
  <c r="AL117" i="6"/>
  <c r="AL118" i="6"/>
  <c r="AL119" i="6"/>
  <c r="AM119" i="6" s="1"/>
  <c r="AL120" i="6"/>
  <c r="AM120" i="6" s="1"/>
  <c r="AL121" i="6"/>
  <c r="AL122" i="6"/>
  <c r="AL123" i="6"/>
  <c r="AM123" i="6" s="1"/>
  <c r="AL124" i="6"/>
  <c r="AM124" i="6" s="1"/>
  <c r="AL125" i="6"/>
  <c r="AL126" i="6"/>
  <c r="AL127" i="6"/>
  <c r="AM127" i="6" s="1"/>
  <c r="AL128" i="6"/>
  <c r="AM128" i="6" s="1"/>
  <c r="AL129" i="6"/>
  <c r="AL130" i="6"/>
  <c r="AL131" i="6"/>
  <c r="AM131" i="6" s="1"/>
  <c r="AL132" i="6"/>
  <c r="AM132" i="6" s="1"/>
  <c r="AL133" i="6"/>
  <c r="AL134" i="6"/>
  <c r="AL135" i="6"/>
  <c r="AM135" i="6" s="1"/>
  <c r="AL136" i="6"/>
  <c r="AM136" i="6" s="1"/>
  <c r="AL137" i="6"/>
  <c r="AL138" i="6"/>
  <c r="AL139" i="6"/>
  <c r="AM139" i="6" s="1"/>
  <c r="AL140" i="6"/>
  <c r="AM140" i="6" s="1"/>
  <c r="AL141" i="6"/>
  <c r="AL142" i="6"/>
  <c r="AL143" i="6"/>
  <c r="AM143" i="6" s="1"/>
  <c r="AL144" i="6"/>
  <c r="AM144" i="6" s="1"/>
  <c r="AL145" i="6"/>
  <c r="AL146" i="6"/>
  <c r="AL147" i="6"/>
  <c r="AM147" i="6" s="1"/>
  <c r="AL148" i="6"/>
  <c r="AM148" i="6" s="1"/>
  <c r="AL149" i="6"/>
  <c r="AL150" i="6"/>
  <c r="AL151" i="6"/>
  <c r="AM151" i="6" s="1"/>
  <c r="AL152" i="6"/>
  <c r="AM152" i="6" s="1"/>
  <c r="AL153" i="6"/>
  <c r="AL154" i="6"/>
  <c r="AL155" i="6"/>
  <c r="AM155" i="6" s="1"/>
  <c r="AL156" i="6"/>
  <c r="AM156" i="6" s="1"/>
  <c r="AL157" i="6"/>
  <c r="AL158" i="6"/>
  <c r="AL159" i="6"/>
  <c r="AM159" i="6" s="1"/>
  <c r="AL160" i="6"/>
  <c r="AM160" i="6" s="1"/>
  <c r="AL161" i="6"/>
  <c r="AL162" i="6"/>
  <c r="AL163" i="6"/>
  <c r="AM163" i="6" s="1"/>
  <c r="AL164" i="6"/>
  <c r="AM164" i="6" s="1"/>
  <c r="AL165" i="6"/>
  <c r="AL166" i="6"/>
  <c r="AL167" i="6"/>
  <c r="AM167" i="6" s="1"/>
  <c r="AL168" i="6"/>
  <c r="AM168" i="6" s="1"/>
  <c r="AL169" i="6"/>
  <c r="AL170" i="6"/>
  <c r="AL171" i="6"/>
  <c r="AM171" i="6" s="1"/>
  <c r="AL172" i="6"/>
  <c r="AM172" i="6" s="1"/>
  <c r="AL173" i="6"/>
  <c r="AL174" i="6"/>
  <c r="AL175" i="6"/>
  <c r="AM175" i="6" s="1"/>
  <c r="AL176" i="6"/>
  <c r="AM176" i="6" s="1"/>
  <c r="AL177" i="6"/>
  <c r="AL178" i="6"/>
  <c r="AL179" i="6"/>
  <c r="AM179" i="6" s="1"/>
  <c r="AL180" i="6"/>
  <c r="AM180" i="6" s="1"/>
  <c r="AL181" i="6"/>
  <c r="AL182" i="6"/>
  <c r="AL183" i="6"/>
  <c r="AM183" i="6" s="1"/>
  <c r="AL184" i="6"/>
  <c r="AM184" i="6" s="1"/>
  <c r="AL185" i="6"/>
  <c r="AL186" i="6"/>
  <c r="AL187" i="6"/>
  <c r="AM187" i="6" s="1"/>
  <c r="AL188" i="6"/>
  <c r="AM188" i="6" s="1"/>
  <c r="AL189" i="6"/>
  <c r="AL190" i="6"/>
  <c r="AL191" i="6"/>
  <c r="AM191" i="6" s="1"/>
  <c r="AL192" i="6"/>
  <c r="AM192" i="6" s="1"/>
  <c r="AL193" i="6"/>
  <c r="AL194" i="6"/>
  <c r="AL195" i="6"/>
  <c r="AM195" i="6" s="1"/>
  <c r="AL196" i="6"/>
  <c r="AM196" i="6" s="1"/>
  <c r="AL197" i="6"/>
  <c r="AL198" i="6"/>
  <c r="AL199" i="6"/>
  <c r="AL200" i="6"/>
  <c r="AL201" i="6"/>
  <c r="AL202" i="6"/>
  <c r="AL203" i="6"/>
  <c r="AL204" i="6"/>
  <c r="AL205" i="6"/>
  <c r="AL206" i="6"/>
  <c r="AL207" i="6"/>
  <c r="AL208" i="6"/>
  <c r="AL209" i="6"/>
  <c r="AL210" i="6"/>
  <c r="AL211" i="6"/>
  <c r="AL212" i="6"/>
  <c r="AL213" i="6"/>
  <c r="AL214" i="6"/>
  <c r="AL215" i="6"/>
  <c r="AL216" i="6"/>
  <c r="AL217" i="6"/>
  <c r="AL218" i="6"/>
  <c r="AL219" i="6"/>
  <c r="AL220" i="6"/>
  <c r="AL221" i="6"/>
  <c r="AL222" i="6"/>
  <c r="AL223" i="6"/>
  <c r="AL224" i="6"/>
  <c r="AL225" i="6"/>
  <c r="AL226" i="6"/>
  <c r="AL227" i="6"/>
  <c r="AL228" i="6"/>
  <c r="AL229" i="6"/>
  <c r="AL230" i="6"/>
  <c r="AL231" i="6"/>
  <c r="AL232" i="6"/>
  <c r="AL233" i="6"/>
  <c r="AL234" i="6"/>
  <c r="AL235" i="6"/>
  <c r="AL236" i="6"/>
  <c r="AL237" i="6"/>
  <c r="AL238" i="6"/>
  <c r="AL239" i="6"/>
  <c r="AL240" i="6"/>
  <c r="AL241" i="6"/>
  <c r="AL242" i="6"/>
  <c r="AL243" i="6"/>
  <c r="AL244" i="6"/>
  <c r="AL245" i="6"/>
  <c r="AL246" i="6"/>
  <c r="AL247" i="6"/>
  <c r="AL248" i="6"/>
  <c r="AL249" i="6"/>
  <c r="AL250" i="6"/>
  <c r="AL251" i="6"/>
  <c r="AL252" i="6"/>
  <c r="AL253" i="6"/>
  <c r="AL254" i="6"/>
  <c r="AL255" i="6"/>
  <c r="AL256" i="6"/>
  <c r="AL257" i="6"/>
  <c r="AL258" i="6"/>
  <c r="AL259" i="6"/>
  <c r="AL260" i="6"/>
  <c r="AL261" i="6"/>
  <c r="AL262" i="6"/>
  <c r="AL263" i="6"/>
  <c r="AL264" i="6"/>
  <c r="AL265" i="6"/>
  <c r="AL266" i="6"/>
  <c r="AL267" i="6"/>
  <c r="AL268" i="6"/>
  <c r="AL269" i="6"/>
  <c r="AL270" i="6"/>
  <c r="AL272" i="6"/>
  <c r="AL273" i="6"/>
  <c r="AL274" i="6"/>
  <c r="AL275" i="6"/>
  <c r="AL276" i="6"/>
  <c r="AL271" i="6"/>
  <c r="AM6" i="6"/>
  <c r="AM8" i="6"/>
  <c r="AM10" i="6"/>
  <c r="AM12" i="6"/>
  <c r="AM14" i="6"/>
  <c r="AM16" i="6"/>
  <c r="AM18" i="6"/>
  <c r="AM20" i="6"/>
  <c r="AM22" i="6"/>
  <c r="AM24" i="6"/>
  <c r="AM26" i="6"/>
  <c r="AM28" i="6"/>
  <c r="AM30" i="6"/>
  <c r="AM32" i="6"/>
  <c r="AM34" i="6"/>
  <c r="AM36" i="6"/>
  <c r="AM38" i="6"/>
  <c r="AM40" i="6"/>
  <c r="AM42" i="6"/>
  <c r="AM44" i="6"/>
  <c r="AM46" i="6"/>
  <c r="AM48" i="6"/>
  <c r="AM50" i="6"/>
  <c r="AM52" i="6"/>
  <c r="AM54" i="6"/>
  <c r="AM56" i="6"/>
  <c r="AM58" i="6"/>
  <c r="AM60" i="6"/>
  <c r="AM62" i="6"/>
  <c r="AM64" i="6"/>
  <c r="AM66" i="6"/>
  <c r="AM68" i="6"/>
  <c r="AM70" i="6"/>
  <c r="AM72" i="6"/>
  <c r="AM73" i="6"/>
  <c r="AM74" i="6"/>
  <c r="AM76" i="6"/>
  <c r="AM78" i="6"/>
  <c r="AM80" i="6"/>
  <c r="AM81" i="6"/>
  <c r="AM82" i="6"/>
  <c r="AM84" i="6"/>
  <c r="AM86" i="6"/>
  <c r="AM88" i="6"/>
  <c r="AM89" i="6"/>
  <c r="AM90" i="6"/>
  <c r="AM92" i="6"/>
  <c r="AM94" i="6"/>
  <c r="AM96" i="6"/>
  <c r="AM97" i="6"/>
  <c r="AM98" i="6"/>
  <c r="AM100" i="6"/>
  <c r="AM102" i="6"/>
  <c r="AM104" i="6"/>
  <c r="AM105" i="6"/>
  <c r="AM106" i="6"/>
  <c r="AM108" i="6"/>
  <c r="AM110" i="6"/>
  <c r="AM112" i="6"/>
  <c r="AM113" i="6"/>
  <c r="AM114" i="6"/>
  <c r="AM117" i="6"/>
  <c r="AM118" i="6"/>
  <c r="AM121" i="6"/>
  <c r="AM122" i="6"/>
  <c r="AM125" i="6"/>
  <c r="AM126" i="6"/>
  <c r="AM129" i="6"/>
  <c r="AM130" i="6"/>
  <c r="AM133" i="6"/>
  <c r="AM134" i="6"/>
  <c r="AM137" i="6"/>
  <c r="AM138" i="6"/>
  <c r="AM141" i="6"/>
  <c r="AM142" i="6"/>
  <c r="AM145" i="6"/>
  <c r="AM146" i="6"/>
  <c r="AM149" i="6"/>
  <c r="AM150" i="6"/>
  <c r="AM153" i="6"/>
  <c r="AM154" i="6"/>
  <c r="AM157" i="6"/>
  <c r="AM158" i="6"/>
  <c r="AM161" i="6"/>
  <c r="AM162" i="6"/>
  <c r="AM165" i="6"/>
  <c r="AM166" i="6"/>
  <c r="AM169" i="6"/>
  <c r="AM170" i="6"/>
  <c r="AM173" i="6"/>
  <c r="AM174" i="6"/>
  <c r="AM177" i="6"/>
  <c r="AM178" i="6"/>
  <c r="AM181" i="6"/>
  <c r="AM182" i="6"/>
  <c r="AM185" i="6"/>
  <c r="AM186" i="6"/>
  <c r="AM189" i="6"/>
  <c r="AM190" i="6"/>
  <c r="AM193" i="6"/>
  <c r="AM194" i="6"/>
  <c r="AM197" i="6"/>
  <c r="AM198"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G328" i="9"/>
  <c r="G329" i="9"/>
  <c r="G330" i="9"/>
  <c r="G331" i="9"/>
  <c r="G332" i="9"/>
  <c r="G333" i="9"/>
  <c r="F328" i="9"/>
  <c r="F329" i="9"/>
  <c r="F330" i="9"/>
  <c r="F331" i="9"/>
  <c r="F332" i="9"/>
  <c r="D338" i="9"/>
  <c r="D155" i="6"/>
  <c r="E155" i="6" s="1"/>
  <c r="D156" i="6"/>
  <c r="E156" i="6" s="1"/>
  <c r="D157" i="6"/>
  <c r="E157" i="6" s="1"/>
  <c r="D158" i="6"/>
  <c r="E158" i="6" s="1"/>
  <c r="D159" i="6"/>
  <c r="E159" i="6" s="1"/>
  <c r="D160" i="6"/>
  <c r="E160" i="6" s="1"/>
  <c r="D161" i="6"/>
  <c r="E161" i="6" s="1"/>
  <c r="D162" i="6"/>
  <c r="E162" i="6" s="1"/>
  <c r="D163" i="6"/>
  <c r="E163" i="6" s="1"/>
  <c r="D164" i="6"/>
  <c r="E164" i="6" s="1"/>
  <c r="D165" i="6"/>
  <c r="E165" i="6" s="1"/>
  <c r="D166" i="6"/>
  <c r="E166" i="6" s="1"/>
  <c r="D167" i="6"/>
  <c r="E167" i="6" s="1"/>
  <c r="D168" i="6"/>
  <c r="E168" i="6" s="1"/>
  <c r="D169" i="6"/>
  <c r="E169" i="6" s="1"/>
  <c r="D170" i="6"/>
  <c r="E170" i="6" s="1"/>
  <c r="D171" i="6"/>
  <c r="E171" i="6" s="1"/>
  <c r="D172" i="6"/>
  <c r="E172" i="6" s="1"/>
  <c r="D173" i="6"/>
  <c r="E173" i="6" s="1"/>
  <c r="D174" i="6"/>
  <c r="E174" i="6" s="1"/>
  <c r="D175" i="6"/>
  <c r="E175" i="6" s="1"/>
  <c r="D176" i="6"/>
  <c r="E176" i="6" s="1"/>
  <c r="D177" i="6"/>
  <c r="E177" i="6" s="1"/>
  <c r="D178" i="6"/>
  <c r="E178" i="6" s="1"/>
  <c r="D179" i="6"/>
  <c r="E179" i="6" s="1"/>
  <c r="D180" i="6"/>
  <c r="E180" i="6" s="1"/>
  <c r="D181" i="6"/>
  <c r="E181" i="6" s="1"/>
  <c r="D182" i="6"/>
  <c r="E182" i="6" s="1"/>
  <c r="D183" i="6"/>
  <c r="E183" i="6" s="1"/>
  <c r="D184" i="6"/>
  <c r="E184" i="6" s="1"/>
  <c r="D185" i="6"/>
  <c r="E185" i="6" s="1"/>
  <c r="D186" i="6"/>
  <c r="E186" i="6" s="1"/>
  <c r="D187" i="6"/>
  <c r="E187" i="6" s="1"/>
  <c r="D188" i="6"/>
  <c r="E188" i="6" s="1"/>
  <c r="D189" i="6"/>
  <c r="E189" i="6" s="1"/>
  <c r="D190" i="6"/>
  <c r="E190" i="6" s="1"/>
  <c r="D191" i="6"/>
  <c r="E191" i="6" s="1"/>
  <c r="D192" i="6"/>
  <c r="E192" i="6" s="1"/>
  <c r="D193" i="6"/>
  <c r="E193" i="6" s="1"/>
  <c r="D194" i="6"/>
  <c r="E194" i="6" s="1"/>
  <c r="D195" i="6"/>
  <c r="E195" i="6" s="1"/>
  <c r="D196" i="6"/>
  <c r="E196" i="6" s="1"/>
  <c r="D197" i="6"/>
  <c r="E197" i="6" s="1"/>
  <c r="D198" i="6"/>
  <c r="E198" i="6" s="1"/>
  <c r="D199" i="6"/>
  <c r="E199" i="6" s="1"/>
  <c r="D200" i="6"/>
  <c r="E200" i="6" s="1"/>
  <c r="D201" i="6"/>
  <c r="E201" i="6" s="1"/>
  <c r="D202" i="6"/>
  <c r="E202" i="6" s="1"/>
  <c r="D203" i="6"/>
  <c r="E203" i="6" s="1"/>
  <c r="D204" i="6"/>
  <c r="E204" i="6" s="1"/>
  <c r="D205" i="6"/>
  <c r="E205" i="6" s="1"/>
  <c r="D206" i="6"/>
  <c r="E206" i="6" s="1"/>
  <c r="D207" i="6"/>
  <c r="E207" i="6" s="1"/>
  <c r="D208" i="6"/>
  <c r="E208" i="6" s="1"/>
  <c r="D209" i="6"/>
  <c r="E209" i="6" s="1"/>
  <c r="D210" i="6"/>
  <c r="E210" i="6" s="1"/>
  <c r="D211" i="6"/>
  <c r="E211" i="6" s="1"/>
  <c r="D212" i="6"/>
  <c r="E212" i="6" s="1"/>
  <c r="D213" i="6"/>
  <c r="E213" i="6" s="1"/>
  <c r="D214" i="6"/>
  <c r="E214" i="6" s="1"/>
  <c r="D215" i="6"/>
  <c r="E215" i="6" s="1"/>
  <c r="D216" i="6"/>
  <c r="E216" i="6" s="1"/>
  <c r="D217" i="6"/>
  <c r="E217" i="6" s="1"/>
  <c r="D218" i="6"/>
  <c r="E218" i="6" s="1"/>
  <c r="D219" i="6"/>
  <c r="E219" i="6" s="1"/>
  <c r="D220" i="6"/>
  <c r="E220" i="6" s="1"/>
  <c r="D221" i="6"/>
  <c r="E221" i="6" s="1"/>
  <c r="D222" i="6"/>
  <c r="E222" i="6" s="1"/>
  <c r="D223" i="6"/>
  <c r="E223" i="6" s="1"/>
  <c r="D224" i="6"/>
  <c r="E224" i="6" s="1"/>
  <c r="D225" i="6"/>
  <c r="E225" i="6" s="1"/>
  <c r="D226" i="6"/>
  <c r="E226" i="6" s="1"/>
  <c r="D227" i="6"/>
  <c r="E227" i="6" s="1"/>
  <c r="D228" i="6"/>
  <c r="E228" i="6" s="1"/>
  <c r="D229" i="6"/>
  <c r="E229" i="6" s="1"/>
  <c r="D230" i="6"/>
  <c r="E230" i="6" s="1"/>
  <c r="D231" i="6"/>
  <c r="E231" i="6" s="1"/>
  <c r="D232" i="6"/>
  <c r="E232" i="6" s="1"/>
  <c r="D233" i="6"/>
  <c r="E233" i="6" s="1"/>
  <c r="D234" i="6"/>
  <c r="E234" i="6" s="1"/>
  <c r="D235" i="6"/>
  <c r="E235" i="6" s="1"/>
  <c r="D236" i="6"/>
  <c r="E236" i="6" s="1"/>
  <c r="D237" i="6"/>
  <c r="E237" i="6" s="1"/>
  <c r="D238" i="6"/>
  <c r="E238" i="6" s="1"/>
  <c r="D239" i="6"/>
  <c r="E239" i="6" s="1"/>
  <c r="D240" i="6"/>
  <c r="E240" i="6" s="1"/>
  <c r="D241" i="6"/>
  <c r="E241" i="6" s="1"/>
  <c r="D242" i="6"/>
  <c r="E242" i="6" s="1"/>
  <c r="D243" i="6"/>
  <c r="E243" i="6" s="1"/>
  <c r="D244" i="6"/>
  <c r="E244" i="6" s="1"/>
  <c r="D245" i="6"/>
  <c r="E245" i="6" s="1"/>
  <c r="D246" i="6"/>
  <c r="E246" i="6" s="1"/>
  <c r="D247" i="6"/>
  <c r="E247" i="6" s="1"/>
  <c r="D248" i="6"/>
  <c r="E248" i="6" s="1"/>
  <c r="D249" i="6"/>
  <c r="E249" i="6" s="1"/>
  <c r="D250" i="6"/>
  <c r="E250" i="6" s="1"/>
  <c r="D251" i="6"/>
  <c r="E251" i="6" s="1"/>
  <c r="D252" i="6"/>
  <c r="E252" i="6" s="1"/>
  <c r="D253" i="6"/>
  <c r="E253" i="6" s="1"/>
  <c r="D254" i="6"/>
  <c r="E254" i="6" s="1"/>
  <c r="D255" i="6"/>
  <c r="E255" i="6" s="1"/>
  <c r="D256" i="6"/>
  <c r="E256" i="6" s="1"/>
  <c r="D257" i="6"/>
  <c r="E257" i="6" s="1"/>
  <c r="D258" i="6"/>
  <c r="E258" i="6" s="1"/>
  <c r="D259" i="6"/>
  <c r="E259" i="6" s="1"/>
  <c r="D260" i="6"/>
  <c r="E260" i="6" s="1"/>
  <c r="D261" i="6"/>
  <c r="E261" i="6" s="1"/>
  <c r="D262" i="6"/>
  <c r="E262" i="6" s="1"/>
  <c r="D263" i="6"/>
  <c r="E263" i="6" s="1"/>
  <c r="D264" i="6"/>
  <c r="E264" i="6" s="1"/>
  <c r="D265" i="6"/>
  <c r="E265" i="6" s="1"/>
  <c r="D266" i="6"/>
  <c r="E266" i="6" s="1"/>
  <c r="D267" i="6"/>
  <c r="E267" i="6" s="1"/>
  <c r="D268" i="6"/>
  <c r="E268" i="6" s="1"/>
  <c r="D269" i="6"/>
  <c r="E269" i="6" s="1"/>
  <c r="D270" i="6"/>
  <c r="E270" i="6" s="1"/>
  <c r="D271" i="6"/>
  <c r="E271" i="6" s="1"/>
  <c r="D272" i="6"/>
  <c r="E272" i="6" s="1"/>
  <c r="D273" i="6"/>
  <c r="E273" i="6" s="1"/>
  <c r="D274" i="6"/>
  <c r="E274" i="6" s="1"/>
  <c r="D275" i="6"/>
  <c r="E275" i="6" s="1"/>
  <c r="D276" i="6"/>
  <c r="E276" i="6" s="1"/>
  <c r="AM230" i="6"/>
  <c r="N44" i="8" l="1"/>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43" i="8"/>
  <c r="B331" i="6" l="1"/>
  <c r="E331" i="6" s="1"/>
  <c r="B329" i="6"/>
  <c r="E329" i="6" s="1"/>
  <c r="B330" i="6"/>
  <c r="E330" i="6" s="1"/>
  <c r="B327" i="6"/>
  <c r="E327" i="6" s="1"/>
  <c r="B328" i="6"/>
  <c r="E328" i="6" s="1"/>
  <c r="B325" i="6"/>
  <c r="E325" i="6" s="1"/>
  <c r="B326" i="6"/>
  <c r="E326" i="6" s="1"/>
  <c r="B323" i="6"/>
  <c r="E323" i="6" s="1"/>
  <c r="B324" i="6"/>
  <c r="E324" i="6" s="1"/>
  <c r="B321" i="6"/>
  <c r="E321" i="6" s="1"/>
  <c r="B322" i="6"/>
  <c r="E322" i="6" s="1"/>
  <c r="B320" i="6"/>
  <c r="E320" i="6" s="1"/>
  <c r="B319" i="6"/>
  <c r="E319" i="6" s="1"/>
  <c r="B303" i="6"/>
  <c r="E303" i="6" s="1"/>
  <c r="B304" i="6"/>
  <c r="E304" i="6" s="1"/>
  <c r="B301" i="6"/>
  <c r="E301" i="6" s="1"/>
  <c r="B302" i="6"/>
  <c r="E302" i="6" s="1"/>
  <c r="B299" i="6"/>
  <c r="E299" i="6" s="1"/>
  <c r="B300" i="6"/>
  <c r="E300" i="6" s="1"/>
  <c r="B297" i="6"/>
  <c r="E297" i="6" s="1"/>
  <c r="B298" i="6"/>
  <c r="E298" i="6" s="1"/>
  <c r="B296" i="6"/>
  <c r="E296" i="6" s="1"/>
  <c r="B295" i="6"/>
  <c r="E295" i="6" s="1"/>
  <c r="B294" i="6"/>
  <c r="E294" i="6" s="1"/>
  <c r="B293" i="6"/>
  <c r="E293" i="6" s="1"/>
  <c r="B292" i="6"/>
  <c r="E292" i="6" s="1"/>
  <c r="B291" i="6"/>
  <c r="E291" i="6" s="1"/>
  <c r="B290" i="6"/>
  <c r="E290" i="6" s="1"/>
  <c r="B289" i="6"/>
  <c r="E289" i="6" s="1"/>
  <c r="B288" i="6"/>
  <c r="E288" i="6" s="1"/>
  <c r="B287" i="6"/>
  <c r="E287" i="6" s="1"/>
  <c r="B286" i="6"/>
  <c r="E286" i="6" s="1"/>
  <c r="B285" i="6"/>
  <c r="E285" i="6" s="1"/>
  <c r="B284" i="6"/>
  <c r="E284" i="6" s="1"/>
  <c r="B283" i="6"/>
  <c r="E283" i="6" s="1"/>
  <c r="F334" i="9" l="1"/>
  <c r="G334" i="9"/>
  <c r="Q334" i="9" s="1"/>
  <c r="H334" i="9"/>
  <c r="F335" i="9"/>
  <c r="G335" i="9"/>
  <c r="H335" i="9"/>
  <c r="F336" i="9"/>
  <c r="G336" i="9"/>
  <c r="H336" i="9"/>
  <c r="F337" i="9"/>
  <c r="G337" i="9"/>
  <c r="H337" i="9"/>
  <c r="F338" i="9"/>
  <c r="G338" i="9"/>
  <c r="H338" i="9"/>
  <c r="B334" i="9"/>
  <c r="B335" i="9"/>
  <c r="B336" i="9"/>
  <c r="M336" i="9" s="1"/>
  <c r="B337" i="9"/>
  <c r="M337" i="9" s="1"/>
  <c r="B338" i="9"/>
  <c r="A338" i="9"/>
  <c r="A335" i="9"/>
  <c r="A336" i="9"/>
  <c r="A337" i="9" s="1"/>
  <c r="A334"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28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5" i="9"/>
  <c r="H86" i="9"/>
  <c r="H87" i="9"/>
  <c r="H88" i="9"/>
  <c r="H89" i="9"/>
  <c r="H90" i="9"/>
  <c r="H91" i="9"/>
  <c r="H92"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15" i="9"/>
  <c r="G290" i="9"/>
  <c r="G291" i="9"/>
  <c r="G292" i="9"/>
  <c r="G293" i="9"/>
  <c r="G294" i="9"/>
  <c r="G295" i="9"/>
  <c r="G296" i="9"/>
  <c r="G297" i="9"/>
  <c r="G298" i="9"/>
  <c r="G299" i="9"/>
  <c r="G300" i="9"/>
  <c r="G301" i="9"/>
  <c r="G302" i="9"/>
  <c r="G303" i="9"/>
  <c r="G304" i="9"/>
  <c r="G305" i="9"/>
  <c r="G306" i="9"/>
  <c r="G307" i="9"/>
  <c r="G308" i="9"/>
  <c r="G309" i="9"/>
  <c r="G310" i="9"/>
  <c r="G311" i="9"/>
  <c r="G312" i="9"/>
  <c r="R312" i="9" s="1"/>
  <c r="G313" i="9"/>
  <c r="G314" i="9"/>
  <c r="G315" i="9"/>
  <c r="G316" i="9"/>
  <c r="G317" i="9"/>
  <c r="G318" i="9"/>
  <c r="R318" i="9" s="1"/>
  <c r="G319" i="9"/>
  <c r="G320" i="9"/>
  <c r="G321" i="9"/>
  <c r="G322" i="9"/>
  <c r="G323" i="9"/>
  <c r="G324" i="9"/>
  <c r="G325" i="9"/>
  <c r="G326" i="9"/>
  <c r="G327" i="9"/>
  <c r="F312" i="9"/>
  <c r="F313" i="9"/>
  <c r="F314" i="9"/>
  <c r="F315" i="9"/>
  <c r="F316" i="9"/>
  <c r="F317" i="9"/>
  <c r="F318" i="9"/>
  <c r="F319" i="9"/>
  <c r="F320" i="9"/>
  <c r="F321" i="9"/>
  <c r="F322" i="9"/>
  <c r="F323" i="9"/>
  <c r="F324" i="9"/>
  <c r="F325" i="9"/>
  <c r="F326" i="9"/>
  <c r="F327" i="9"/>
  <c r="F333"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R53" i="9" s="1"/>
  <c r="G54" i="9"/>
  <c r="Q54" i="9" s="1"/>
  <c r="G55" i="9"/>
  <c r="G56" i="9"/>
  <c r="G57" i="9"/>
  <c r="G58" i="9"/>
  <c r="G59" i="9"/>
  <c r="G60" i="9"/>
  <c r="G61" i="9"/>
  <c r="G62" i="9"/>
  <c r="Q62" i="9" s="1"/>
  <c r="G63" i="9"/>
  <c r="G64" i="9"/>
  <c r="G65" i="9"/>
  <c r="R65" i="9" s="1"/>
  <c r="G66" i="9"/>
  <c r="Q66" i="9" s="1"/>
  <c r="G67" i="9"/>
  <c r="G68" i="9"/>
  <c r="G69" i="9"/>
  <c r="G70" i="9"/>
  <c r="G71" i="9"/>
  <c r="G72" i="9"/>
  <c r="G73" i="9"/>
  <c r="R73" i="9" s="1"/>
  <c r="G74" i="9"/>
  <c r="Q74" i="9" s="1"/>
  <c r="G75" i="9"/>
  <c r="G76" i="9"/>
  <c r="G77" i="9"/>
  <c r="R77" i="9" s="1"/>
  <c r="G78" i="9"/>
  <c r="G79" i="9"/>
  <c r="G80" i="9"/>
  <c r="G81" i="9"/>
  <c r="G82" i="9"/>
  <c r="Q82" i="9" s="1"/>
  <c r="G83" i="9"/>
  <c r="G85" i="9"/>
  <c r="G86" i="9"/>
  <c r="G87" i="9"/>
  <c r="G88" i="9"/>
  <c r="G89" i="9"/>
  <c r="G90" i="9"/>
  <c r="G91" i="9"/>
  <c r="G92" i="9"/>
  <c r="G94" i="9"/>
  <c r="Q94" i="9" s="1"/>
  <c r="G95" i="9"/>
  <c r="G96" i="9"/>
  <c r="G97" i="9"/>
  <c r="G98" i="9"/>
  <c r="Q98" i="9" s="1"/>
  <c r="G99" i="9"/>
  <c r="G100" i="9"/>
  <c r="G101" i="9"/>
  <c r="G102" i="9"/>
  <c r="G103" i="9"/>
  <c r="G104" i="9"/>
  <c r="G105" i="9"/>
  <c r="R105" i="9" s="1"/>
  <c r="G106" i="9"/>
  <c r="G107" i="9"/>
  <c r="G108" i="9"/>
  <c r="G109" i="9"/>
  <c r="R109" i="9" s="1"/>
  <c r="G110" i="9"/>
  <c r="G111" i="9"/>
  <c r="G112" i="9"/>
  <c r="G113" i="9"/>
  <c r="G114" i="9"/>
  <c r="Q114" i="9" s="1"/>
  <c r="G115" i="9"/>
  <c r="G116" i="9"/>
  <c r="G117" i="9"/>
  <c r="R117" i="9" s="1"/>
  <c r="G118" i="9"/>
  <c r="G119" i="9"/>
  <c r="G120" i="9"/>
  <c r="G121" i="9"/>
  <c r="R121" i="9" s="1"/>
  <c r="G122" i="9"/>
  <c r="G123" i="9"/>
  <c r="G124" i="9"/>
  <c r="G125" i="9"/>
  <c r="Q125" i="9" s="1"/>
  <c r="G126" i="9"/>
  <c r="G127" i="9"/>
  <c r="G128" i="9"/>
  <c r="G129" i="9"/>
  <c r="Q129" i="9" s="1"/>
  <c r="G130" i="9"/>
  <c r="G131" i="9"/>
  <c r="G132" i="9"/>
  <c r="G133" i="9"/>
  <c r="Q133" i="9" s="1"/>
  <c r="G134" i="9"/>
  <c r="G135" i="9"/>
  <c r="R135" i="9" s="1"/>
  <c r="G136" i="9"/>
  <c r="G137" i="9"/>
  <c r="G138" i="9"/>
  <c r="R138" i="9" s="1"/>
  <c r="G139" i="9"/>
  <c r="G140" i="9"/>
  <c r="G141" i="9"/>
  <c r="G142" i="9"/>
  <c r="G143" i="9"/>
  <c r="G144" i="9"/>
  <c r="G145" i="9"/>
  <c r="G146" i="9"/>
  <c r="G147" i="9"/>
  <c r="G148" i="9"/>
  <c r="G149" i="9"/>
  <c r="G150" i="9"/>
  <c r="G151" i="9"/>
  <c r="R151" i="9" s="1"/>
  <c r="G152" i="9"/>
  <c r="G153" i="9"/>
  <c r="G154" i="9"/>
  <c r="G155" i="9"/>
  <c r="G156" i="9"/>
  <c r="G157" i="9"/>
  <c r="G158" i="9"/>
  <c r="G159" i="9"/>
  <c r="G160" i="9"/>
  <c r="G161" i="9"/>
  <c r="G162" i="9"/>
  <c r="R162" i="9" s="1"/>
  <c r="G163" i="9"/>
  <c r="G164" i="9"/>
  <c r="G165" i="9"/>
  <c r="G166" i="9"/>
  <c r="G167" i="9"/>
  <c r="R167" i="9" s="1"/>
  <c r="G168" i="9"/>
  <c r="G169" i="9"/>
  <c r="R169" i="9" s="1"/>
  <c r="G170" i="9"/>
  <c r="R170" i="9" s="1"/>
  <c r="G171" i="9"/>
  <c r="G172" i="9"/>
  <c r="G173" i="9"/>
  <c r="G174" i="9"/>
  <c r="G175" i="9"/>
  <c r="G176" i="9"/>
  <c r="G177" i="9"/>
  <c r="R177" i="9" s="1"/>
  <c r="G178" i="9"/>
  <c r="R178" i="9" s="1"/>
  <c r="G179" i="9"/>
  <c r="G180" i="9"/>
  <c r="G181" i="9"/>
  <c r="Q181" i="9" s="1"/>
  <c r="G182" i="9"/>
  <c r="G183" i="9"/>
  <c r="R183" i="9" s="1"/>
  <c r="G184" i="9"/>
  <c r="G185" i="9"/>
  <c r="R185" i="9" s="1"/>
  <c r="G186" i="9"/>
  <c r="G187" i="9"/>
  <c r="G188" i="9"/>
  <c r="G189" i="9"/>
  <c r="R189" i="9" s="1"/>
  <c r="G190" i="9"/>
  <c r="G191" i="9"/>
  <c r="G192" i="9"/>
  <c r="G193" i="9"/>
  <c r="R193" i="9" s="1"/>
  <c r="G194" i="9"/>
  <c r="G195" i="9"/>
  <c r="G196" i="9"/>
  <c r="G197" i="9"/>
  <c r="G198" i="9"/>
  <c r="G199" i="9"/>
  <c r="G200" i="9"/>
  <c r="G201" i="9"/>
  <c r="G202" i="9"/>
  <c r="G203" i="9"/>
  <c r="G204" i="9"/>
  <c r="G205" i="9"/>
  <c r="G206" i="9"/>
  <c r="G207" i="9"/>
  <c r="G208" i="9"/>
  <c r="G209" i="9"/>
  <c r="R209" i="9" s="1"/>
  <c r="G210" i="9"/>
  <c r="G211" i="9"/>
  <c r="G212" i="9"/>
  <c r="G213" i="9"/>
  <c r="G214" i="9"/>
  <c r="G215" i="9"/>
  <c r="G216" i="9"/>
  <c r="G217" i="9"/>
  <c r="R217" i="9" s="1"/>
  <c r="G218" i="9"/>
  <c r="G219" i="9"/>
  <c r="Q219" i="9" s="1"/>
  <c r="G220" i="9"/>
  <c r="G221" i="9"/>
  <c r="G222" i="9"/>
  <c r="G223" i="9"/>
  <c r="G224" i="9"/>
  <c r="G225" i="9"/>
  <c r="G226" i="9"/>
  <c r="G227" i="9"/>
  <c r="G228" i="9"/>
  <c r="G229" i="9"/>
  <c r="R229" i="9" s="1"/>
  <c r="G230" i="9"/>
  <c r="G231" i="9"/>
  <c r="G232" i="9"/>
  <c r="G233" i="9"/>
  <c r="G234" i="9"/>
  <c r="Q234" i="9" s="1"/>
  <c r="G235" i="9"/>
  <c r="G236" i="9"/>
  <c r="G237" i="9"/>
  <c r="G238" i="9"/>
  <c r="Q238" i="9" s="1"/>
  <c r="G239" i="9"/>
  <c r="Q239" i="9" s="1"/>
  <c r="G240" i="9"/>
  <c r="G241" i="9"/>
  <c r="G242" i="9"/>
  <c r="G243" i="9"/>
  <c r="G244" i="9"/>
  <c r="G245" i="9"/>
  <c r="G246" i="9"/>
  <c r="G247" i="9"/>
  <c r="G248" i="9"/>
  <c r="G249" i="9"/>
  <c r="R249" i="9" s="1"/>
  <c r="G250" i="9"/>
  <c r="Q250" i="9" s="1"/>
  <c r="G251" i="9"/>
  <c r="G252" i="9"/>
  <c r="G253" i="9"/>
  <c r="G254" i="9"/>
  <c r="Q254" i="9" s="1"/>
  <c r="G255" i="9"/>
  <c r="Q255" i="9" s="1"/>
  <c r="G256" i="9"/>
  <c r="G257" i="9"/>
  <c r="R257" i="9" s="1"/>
  <c r="G258" i="9"/>
  <c r="G259" i="9"/>
  <c r="G260" i="9"/>
  <c r="G261" i="9"/>
  <c r="G262" i="9"/>
  <c r="G263" i="9"/>
  <c r="G264" i="9"/>
  <c r="G265" i="9"/>
  <c r="G266" i="9"/>
  <c r="G267" i="9"/>
  <c r="G268" i="9"/>
  <c r="G269" i="9"/>
  <c r="G270" i="9"/>
  <c r="G271" i="9"/>
  <c r="G272" i="9"/>
  <c r="G273" i="9"/>
  <c r="G274" i="9"/>
  <c r="G275" i="9"/>
  <c r="G276" i="9"/>
  <c r="G277" i="9"/>
  <c r="G278" i="9"/>
  <c r="G279" i="9"/>
  <c r="G280" i="9"/>
  <c r="G281" i="9"/>
  <c r="G282" i="9"/>
  <c r="R282" i="9" s="1"/>
  <c r="G283" i="9"/>
  <c r="G284" i="9"/>
  <c r="G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5" i="9"/>
  <c r="F86" i="9"/>
  <c r="F87" i="9"/>
  <c r="F88" i="9"/>
  <c r="F89" i="9"/>
  <c r="F90" i="9"/>
  <c r="F91" i="9"/>
  <c r="F92"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15" i="9"/>
  <c r="E16" i="9"/>
  <c r="E17" i="9"/>
  <c r="E18" i="9"/>
  <c r="P18" i="9" s="1"/>
  <c r="E19" i="9"/>
  <c r="E20" i="9"/>
  <c r="E21" i="9"/>
  <c r="P21" i="9" s="1"/>
  <c r="E22" i="9"/>
  <c r="E23" i="9"/>
  <c r="E24" i="9"/>
  <c r="E25" i="9"/>
  <c r="P25" i="9" s="1"/>
  <c r="E26" i="9"/>
  <c r="E27" i="9"/>
  <c r="E28" i="9"/>
  <c r="E29" i="9"/>
  <c r="P29" i="9" s="1"/>
  <c r="E30" i="9"/>
  <c r="E31" i="9"/>
  <c r="E32" i="9"/>
  <c r="E33" i="9"/>
  <c r="P33" i="9" s="1"/>
  <c r="E34" i="9"/>
  <c r="E35" i="9"/>
  <c r="E36" i="9"/>
  <c r="E37" i="9"/>
  <c r="P37" i="9" s="1"/>
  <c r="E38" i="9"/>
  <c r="E39" i="9"/>
  <c r="E40" i="9"/>
  <c r="E41" i="9"/>
  <c r="P41" i="9" s="1"/>
  <c r="E42" i="9"/>
  <c r="E43" i="9"/>
  <c r="E44" i="9"/>
  <c r="E45" i="9"/>
  <c r="P45" i="9" s="1"/>
  <c r="E46" i="9"/>
  <c r="E47" i="9"/>
  <c r="E48" i="9"/>
  <c r="P48" i="9" s="1"/>
  <c r="E49" i="9"/>
  <c r="E50" i="9"/>
  <c r="E51" i="9"/>
  <c r="E52" i="9"/>
  <c r="P52" i="9" s="1"/>
  <c r="E53" i="9"/>
  <c r="E54" i="9"/>
  <c r="E55" i="9"/>
  <c r="E56" i="9"/>
  <c r="E57" i="9"/>
  <c r="E58" i="9"/>
  <c r="E59" i="9"/>
  <c r="E60" i="9"/>
  <c r="E61" i="9"/>
  <c r="P61" i="9" s="1"/>
  <c r="E62" i="9"/>
  <c r="E63" i="9"/>
  <c r="E64" i="9"/>
  <c r="P64" i="9" s="1"/>
  <c r="E65" i="9"/>
  <c r="E66" i="9"/>
  <c r="E67" i="9"/>
  <c r="E68" i="9"/>
  <c r="P68" i="9" s="1"/>
  <c r="E69" i="9"/>
  <c r="P69" i="9" s="1"/>
  <c r="E70" i="9"/>
  <c r="E71" i="9"/>
  <c r="E72" i="9"/>
  <c r="P72" i="9" s="1"/>
  <c r="E73" i="9"/>
  <c r="E74" i="9"/>
  <c r="E75" i="9"/>
  <c r="E76" i="9"/>
  <c r="P76" i="9" s="1"/>
  <c r="E77" i="9"/>
  <c r="E78" i="9"/>
  <c r="E79" i="9"/>
  <c r="E80" i="9"/>
  <c r="P80" i="9" s="1"/>
  <c r="E81" i="9"/>
  <c r="E82" i="9"/>
  <c r="E83" i="9"/>
  <c r="E85" i="9"/>
  <c r="P85" i="9" s="1"/>
  <c r="E86" i="9"/>
  <c r="P86" i="9" s="1"/>
  <c r="E87" i="9"/>
  <c r="E88" i="9"/>
  <c r="E89" i="9"/>
  <c r="E90" i="9"/>
  <c r="E91" i="9"/>
  <c r="E92" i="9"/>
  <c r="E94" i="9"/>
  <c r="E95" i="9"/>
  <c r="E96" i="9"/>
  <c r="E97" i="9"/>
  <c r="E98" i="9"/>
  <c r="E99" i="9"/>
  <c r="E100" i="9"/>
  <c r="P100" i="9" s="1"/>
  <c r="E101" i="9"/>
  <c r="E102" i="9"/>
  <c r="E103" i="9"/>
  <c r="E104" i="9"/>
  <c r="E105" i="9"/>
  <c r="P105" i="9" s="1"/>
  <c r="E106" i="9"/>
  <c r="E107" i="9"/>
  <c r="E108" i="9"/>
  <c r="P108" i="9" s="1"/>
  <c r="E109" i="9"/>
  <c r="E110" i="9"/>
  <c r="P110" i="9" s="1"/>
  <c r="E111" i="9"/>
  <c r="E112" i="9"/>
  <c r="E113" i="9"/>
  <c r="E114" i="9"/>
  <c r="E115" i="9"/>
  <c r="E116" i="9"/>
  <c r="P116" i="9" s="1"/>
  <c r="E117" i="9"/>
  <c r="E118" i="9"/>
  <c r="E119" i="9"/>
  <c r="E120" i="9"/>
  <c r="E121" i="9"/>
  <c r="E122" i="9"/>
  <c r="E123" i="9"/>
  <c r="E124" i="9"/>
  <c r="E125" i="9"/>
  <c r="E126" i="9"/>
  <c r="E127" i="9"/>
  <c r="E128" i="9"/>
  <c r="P128" i="9" s="1"/>
  <c r="E129" i="9"/>
  <c r="P129" i="9" s="1"/>
  <c r="E130" i="9"/>
  <c r="E131" i="9"/>
  <c r="E132" i="9"/>
  <c r="E133" i="9"/>
  <c r="E134" i="9"/>
  <c r="E135" i="9"/>
  <c r="E136" i="9"/>
  <c r="E137" i="9"/>
  <c r="P137" i="9" s="1"/>
  <c r="E138" i="9"/>
  <c r="E139" i="9"/>
  <c r="E140" i="9"/>
  <c r="P140" i="9" s="1"/>
  <c r="E141" i="9"/>
  <c r="E142" i="9"/>
  <c r="E143" i="9"/>
  <c r="E144" i="9"/>
  <c r="P144" i="9" s="1"/>
  <c r="E145" i="9"/>
  <c r="E146" i="9"/>
  <c r="E147" i="9"/>
  <c r="E148" i="9"/>
  <c r="E149" i="9"/>
  <c r="E150" i="9"/>
  <c r="E151" i="9"/>
  <c r="E152" i="9"/>
  <c r="E153" i="9"/>
  <c r="E154" i="9"/>
  <c r="E155" i="9"/>
  <c r="E156" i="9"/>
  <c r="E157" i="9"/>
  <c r="E158" i="9"/>
  <c r="E159" i="9"/>
  <c r="E160" i="9"/>
  <c r="P160" i="9" s="1"/>
  <c r="E161" i="9"/>
  <c r="E162" i="9"/>
  <c r="E163" i="9"/>
  <c r="E164" i="9"/>
  <c r="P164" i="9" s="1"/>
  <c r="E165" i="9"/>
  <c r="E166" i="9"/>
  <c r="P166" i="9" s="1"/>
  <c r="E167" i="9"/>
  <c r="E168" i="9"/>
  <c r="E169" i="9"/>
  <c r="E170" i="9"/>
  <c r="E171" i="9"/>
  <c r="E172" i="9"/>
  <c r="E173" i="9"/>
  <c r="E174" i="9"/>
  <c r="P174" i="9" s="1"/>
  <c r="E175" i="9"/>
  <c r="E176" i="9"/>
  <c r="E177" i="9"/>
  <c r="E178" i="9"/>
  <c r="E179" i="9"/>
  <c r="E180" i="9"/>
  <c r="P180" i="9" s="1"/>
  <c r="E181" i="9"/>
  <c r="E182" i="9"/>
  <c r="E183" i="9"/>
  <c r="E184" i="9"/>
  <c r="P184" i="9" s="1"/>
  <c r="E185" i="9"/>
  <c r="E186" i="9"/>
  <c r="E187" i="9"/>
  <c r="E188" i="9"/>
  <c r="E189" i="9"/>
  <c r="E190" i="9"/>
  <c r="E191" i="9"/>
  <c r="E192" i="9"/>
  <c r="E193" i="9"/>
  <c r="E194" i="9"/>
  <c r="E195" i="9"/>
  <c r="P195" i="9" s="1"/>
  <c r="E196" i="9"/>
  <c r="E197" i="9"/>
  <c r="E198" i="9"/>
  <c r="E199" i="9"/>
  <c r="E200" i="9"/>
  <c r="E201" i="9"/>
  <c r="E202" i="9"/>
  <c r="E203" i="9"/>
  <c r="E204" i="9"/>
  <c r="E205" i="9"/>
  <c r="P205" i="9" s="1"/>
  <c r="E206" i="9"/>
  <c r="E207" i="9"/>
  <c r="E208" i="9"/>
  <c r="E209" i="9"/>
  <c r="E210" i="9"/>
  <c r="E211" i="9"/>
  <c r="E212" i="9"/>
  <c r="E213" i="9"/>
  <c r="P213" i="9" s="1"/>
  <c r="E214" i="9"/>
  <c r="E215" i="9"/>
  <c r="E216" i="9"/>
  <c r="E217" i="9"/>
  <c r="E218" i="9"/>
  <c r="E219" i="9"/>
  <c r="E220" i="9"/>
  <c r="E221" i="9"/>
  <c r="P221" i="9" s="1"/>
  <c r="E222" i="9"/>
  <c r="E223" i="9"/>
  <c r="E224" i="9"/>
  <c r="P224" i="9" s="1"/>
  <c r="E225" i="9"/>
  <c r="E226" i="9"/>
  <c r="E227" i="9"/>
  <c r="E228" i="9"/>
  <c r="E229" i="9"/>
  <c r="E230" i="9"/>
  <c r="E231" i="9"/>
  <c r="E232" i="9"/>
  <c r="E233" i="9"/>
  <c r="E234" i="9"/>
  <c r="E235" i="9"/>
  <c r="E236" i="9"/>
  <c r="E237" i="9"/>
  <c r="E238" i="9"/>
  <c r="E239" i="9"/>
  <c r="E240" i="9"/>
  <c r="E241" i="9"/>
  <c r="E242" i="9"/>
  <c r="E243" i="9"/>
  <c r="E244" i="9"/>
  <c r="E245" i="9"/>
  <c r="E246" i="9"/>
  <c r="E247" i="9"/>
  <c r="E248" i="9"/>
  <c r="P248" i="9" s="1"/>
  <c r="E249" i="9"/>
  <c r="E250" i="9"/>
  <c r="E251" i="9"/>
  <c r="E252" i="9"/>
  <c r="P252" i="9" s="1"/>
  <c r="E253" i="9"/>
  <c r="P253" i="9" s="1"/>
  <c r="E254" i="9"/>
  <c r="E255" i="9"/>
  <c r="E256" i="9"/>
  <c r="P256" i="9" s="1"/>
  <c r="E257" i="9"/>
  <c r="E258" i="9"/>
  <c r="P258" i="9" s="1"/>
  <c r="E259" i="9"/>
  <c r="E260" i="9"/>
  <c r="E261" i="9"/>
  <c r="P261" i="9" s="1"/>
  <c r="E262" i="9"/>
  <c r="E263" i="9"/>
  <c r="E264" i="9"/>
  <c r="E265" i="9"/>
  <c r="E266" i="9"/>
  <c r="E267" i="9"/>
  <c r="E268" i="9"/>
  <c r="E269" i="9"/>
  <c r="E270" i="9"/>
  <c r="E271" i="9"/>
  <c r="E272" i="9"/>
  <c r="E273" i="9"/>
  <c r="E274" i="9"/>
  <c r="E275" i="9"/>
  <c r="E276" i="9"/>
  <c r="E277" i="9"/>
  <c r="E278" i="9"/>
  <c r="E279" i="9"/>
  <c r="E280" i="9"/>
  <c r="E281" i="9"/>
  <c r="E282" i="9"/>
  <c r="E283" i="9"/>
  <c r="E284" i="9"/>
  <c r="E15" i="9"/>
  <c r="D16" i="9"/>
  <c r="D17" i="9"/>
  <c r="D18" i="9"/>
  <c r="D19" i="9"/>
  <c r="D20" i="9"/>
  <c r="O20" i="9" s="1"/>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O76" i="9" s="1"/>
  <c r="D77" i="9"/>
  <c r="D78" i="9"/>
  <c r="D79" i="9"/>
  <c r="D80" i="9"/>
  <c r="D81" i="9"/>
  <c r="O81" i="9" s="1"/>
  <c r="D82" i="9"/>
  <c r="O82" i="9" s="1"/>
  <c r="D83" i="9"/>
  <c r="D85" i="9"/>
  <c r="O85" i="9" s="1"/>
  <c r="D86" i="9"/>
  <c r="O86" i="9" s="1"/>
  <c r="D87" i="9"/>
  <c r="D88" i="9"/>
  <c r="D89" i="9"/>
  <c r="O89" i="9" s="1"/>
  <c r="D90" i="9"/>
  <c r="D91" i="9"/>
  <c r="D92" i="9"/>
  <c r="D94" i="9"/>
  <c r="O94" i="9" s="1"/>
  <c r="D95" i="9"/>
  <c r="D96" i="9"/>
  <c r="O96" i="9" s="1"/>
  <c r="D97" i="9"/>
  <c r="D98" i="9"/>
  <c r="D99" i="9"/>
  <c r="D100" i="9"/>
  <c r="D101" i="9"/>
  <c r="D102" i="9"/>
  <c r="O102" i="9" s="1"/>
  <c r="D103" i="9"/>
  <c r="D104" i="9"/>
  <c r="O104" i="9" s="1"/>
  <c r="D105" i="9"/>
  <c r="D106" i="9"/>
  <c r="D107" i="9"/>
  <c r="D108" i="9"/>
  <c r="D109" i="9"/>
  <c r="O109" i="9" s="1"/>
  <c r="D110" i="9"/>
  <c r="D111" i="9"/>
  <c r="D112" i="9"/>
  <c r="D113" i="9"/>
  <c r="O113" i="9" s="1"/>
  <c r="D114" i="9"/>
  <c r="D115" i="9"/>
  <c r="D116" i="9"/>
  <c r="D117" i="9"/>
  <c r="D118" i="9"/>
  <c r="O118" i="9" s="1"/>
  <c r="D119" i="9"/>
  <c r="D120" i="9"/>
  <c r="O120" i="9" s="1"/>
  <c r="D121" i="9"/>
  <c r="D122" i="9"/>
  <c r="D123" i="9"/>
  <c r="D124" i="9"/>
  <c r="D125" i="9"/>
  <c r="D126" i="9"/>
  <c r="D127" i="9"/>
  <c r="D128" i="9"/>
  <c r="D129" i="9"/>
  <c r="D130" i="9"/>
  <c r="D131" i="9"/>
  <c r="D132" i="9"/>
  <c r="D133" i="9"/>
  <c r="D134" i="9"/>
  <c r="O134" i="9" s="1"/>
  <c r="D135" i="9"/>
  <c r="D136" i="9"/>
  <c r="O136" i="9" s="1"/>
  <c r="D137" i="9"/>
  <c r="D138" i="9"/>
  <c r="D139" i="9"/>
  <c r="D140" i="9"/>
  <c r="D141" i="9"/>
  <c r="D142" i="9"/>
  <c r="O142" i="9" s="1"/>
  <c r="D143" i="9"/>
  <c r="D144" i="9"/>
  <c r="D145" i="9"/>
  <c r="D146" i="9"/>
  <c r="D147" i="9"/>
  <c r="O147" i="9" s="1"/>
  <c r="D148" i="9"/>
  <c r="O148" i="9" s="1"/>
  <c r="D149" i="9"/>
  <c r="D150" i="9"/>
  <c r="D151" i="9"/>
  <c r="D152" i="9"/>
  <c r="O152" i="9" s="1"/>
  <c r="D153" i="9"/>
  <c r="D154" i="9"/>
  <c r="D155" i="9"/>
  <c r="D156" i="9"/>
  <c r="D157" i="9"/>
  <c r="D158" i="9"/>
  <c r="D159" i="9"/>
  <c r="D160" i="9"/>
  <c r="D161" i="9"/>
  <c r="D162" i="9"/>
  <c r="D163" i="9"/>
  <c r="D164" i="9"/>
  <c r="D165" i="9"/>
  <c r="D166" i="9"/>
  <c r="O166" i="9" s="1"/>
  <c r="D167" i="9"/>
  <c r="D168" i="9"/>
  <c r="D169" i="9"/>
  <c r="D170" i="9"/>
  <c r="D171" i="9"/>
  <c r="O171" i="9" s="1"/>
  <c r="D172" i="9"/>
  <c r="O172" i="9" s="1"/>
  <c r="D173" i="9"/>
  <c r="O173" i="9" s="1"/>
  <c r="D174" i="9"/>
  <c r="D175" i="9"/>
  <c r="D176" i="9"/>
  <c r="D177" i="9"/>
  <c r="D178" i="9"/>
  <c r="O178" i="9" s="1"/>
  <c r="D179" i="9"/>
  <c r="D180" i="9"/>
  <c r="D181" i="9"/>
  <c r="D182" i="9"/>
  <c r="D183" i="9"/>
  <c r="D184" i="9"/>
  <c r="D185" i="9"/>
  <c r="D186" i="9"/>
  <c r="D187" i="9"/>
  <c r="D188" i="9"/>
  <c r="D189" i="9"/>
  <c r="D190" i="9"/>
  <c r="O190" i="9" s="1"/>
  <c r="D191" i="9"/>
  <c r="D192" i="9"/>
  <c r="D193" i="9"/>
  <c r="D194" i="9"/>
  <c r="O194" i="9" s="1"/>
  <c r="D195" i="9"/>
  <c r="D196" i="9"/>
  <c r="O196" i="9" s="1"/>
  <c r="D197" i="9"/>
  <c r="D198" i="9"/>
  <c r="O198" i="9" s="1"/>
  <c r="D199" i="9"/>
  <c r="D200" i="9"/>
  <c r="O200" i="9" s="1"/>
  <c r="D201" i="9"/>
  <c r="O201" i="9" s="1"/>
  <c r="D202" i="9"/>
  <c r="D203" i="9"/>
  <c r="D204" i="9"/>
  <c r="D205" i="9"/>
  <c r="O205" i="9" s="1"/>
  <c r="D206" i="9"/>
  <c r="O206" i="9" s="1"/>
  <c r="D207" i="9"/>
  <c r="D208" i="9"/>
  <c r="O208" i="9" s="1"/>
  <c r="D209" i="9"/>
  <c r="D210" i="9"/>
  <c r="O210" i="9" s="1"/>
  <c r="D211" i="9"/>
  <c r="D212" i="9"/>
  <c r="D213" i="9"/>
  <c r="D214" i="9"/>
  <c r="D215" i="9"/>
  <c r="O215" i="9" s="1"/>
  <c r="D216" i="9"/>
  <c r="O216" i="9" s="1"/>
  <c r="D217" i="9"/>
  <c r="O217" i="9" s="1"/>
  <c r="D218" i="9"/>
  <c r="D219" i="9"/>
  <c r="D220" i="9"/>
  <c r="O220" i="9" s="1"/>
  <c r="D221" i="9"/>
  <c r="D222" i="9"/>
  <c r="D223" i="9"/>
  <c r="D224" i="9"/>
  <c r="D225" i="9"/>
  <c r="O225" i="9" s="1"/>
  <c r="D226" i="9"/>
  <c r="O226" i="9" s="1"/>
  <c r="D227" i="9"/>
  <c r="D228" i="9"/>
  <c r="D229" i="9"/>
  <c r="D230" i="9"/>
  <c r="D231" i="9"/>
  <c r="D232" i="9"/>
  <c r="O232" i="9" s="1"/>
  <c r="D233" i="9"/>
  <c r="O233" i="9" s="1"/>
  <c r="D234" i="9"/>
  <c r="D235" i="9"/>
  <c r="D236" i="9"/>
  <c r="D237" i="9"/>
  <c r="D238" i="9"/>
  <c r="D239" i="9"/>
  <c r="D240" i="9"/>
  <c r="O240" i="9" s="1"/>
  <c r="D241" i="9"/>
  <c r="O241" i="9" s="1"/>
  <c r="D242" i="9"/>
  <c r="D243" i="9"/>
  <c r="D244" i="9"/>
  <c r="D245" i="9"/>
  <c r="D246" i="9"/>
  <c r="O246" i="9" s="1"/>
  <c r="D247" i="9"/>
  <c r="D248" i="9"/>
  <c r="D249" i="9"/>
  <c r="D250" i="9"/>
  <c r="D251" i="9"/>
  <c r="D252" i="9"/>
  <c r="D253" i="9"/>
  <c r="D254" i="9"/>
  <c r="D255" i="9"/>
  <c r="O255" i="9" s="1"/>
  <c r="D256" i="9"/>
  <c r="D257" i="9"/>
  <c r="O257" i="9" s="1"/>
  <c r="D258" i="9"/>
  <c r="D259" i="9"/>
  <c r="D260" i="9"/>
  <c r="D261" i="9"/>
  <c r="D262" i="9"/>
  <c r="O262" i="9" s="1"/>
  <c r="D263" i="9"/>
  <c r="D264" i="9"/>
  <c r="D265" i="9"/>
  <c r="D266" i="9"/>
  <c r="D267" i="9"/>
  <c r="D268" i="9"/>
  <c r="D269" i="9"/>
  <c r="D270" i="9"/>
  <c r="D271" i="9"/>
  <c r="D272" i="9"/>
  <c r="D273" i="9"/>
  <c r="D274" i="9"/>
  <c r="D275" i="9"/>
  <c r="D276" i="9"/>
  <c r="D277" i="9"/>
  <c r="D278" i="9"/>
  <c r="D279" i="9"/>
  <c r="D280" i="9"/>
  <c r="D281" i="9"/>
  <c r="D282" i="9"/>
  <c r="O282" i="9" s="1"/>
  <c r="D283" i="9"/>
  <c r="D284" i="9"/>
  <c r="D15" i="9"/>
  <c r="B290" i="9"/>
  <c r="B291" i="9"/>
  <c r="B292" i="9"/>
  <c r="B293" i="9"/>
  <c r="B294" i="9"/>
  <c r="M294" i="9" s="1"/>
  <c r="B295" i="9"/>
  <c r="B296" i="9"/>
  <c r="B297" i="9"/>
  <c r="M297" i="9" s="1"/>
  <c r="B298" i="9"/>
  <c r="M298" i="9" s="1"/>
  <c r="B299" i="9"/>
  <c r="B300" i="9"/>
  <c r="B301" i="9"/>
  <c r="B302" i="9"/>
  <c r="B303" i="9"/>
  <c r="B304" i="9"/>
  <c r="B305" i="9"/>
  <c r="B306" i="9"/>
  <c r="B307" i="9"/>
  <c r="M307" i="9" s="1"/>
  <c r="B308" i="9"/>
  <c r="B309" i="9"/>
  <c r="B310" i="9"/>
  <c r="M310" i="9" s="1"/>
  <c r="B311" i="9"/>
  <c r="B326" i="9"/>
  <c r="B327" i="9"/>
  <c r="B328" i="9"/>
  <c r="B329" i="9"/>
  <c r="B330" i="9"/>
  <c r="B331" i="9"/>
  <c r="B332" i="9"/>
  <c r="B333" i="9"/>
  <c r="M333" i="9" s="1"/>
  <c r="B16" i="9"/>
  <c r="B17" i="9"/>
  <c r="B18" i="9"/>
  <c r="M18" i="9" s="1"/>
  <c r="B19" i="9"/>
  <c r="M19" i="9" s="1"/>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M63" i="9" s="1"/>
  <c r="B64" i="9"/>
  <c r="B65" i="9"/>
  <c r="B66" i="9"/>
  <c r="M66" i="9" s="1"/>
  <c r="B67" i="9"/>
  <c r="B68" i="9"/>
  <c r="B69" i="9"/>
  <c r="B70" i="9"/>
  <c r="M70" i="9" s="1"/>
  <c r="B71" i="9"/>
  <c r="B72" i="9"/>
  <c r="B73" i="9"/>
  <c r="B74" i="9"/>
  <c r="B75" i="9"/>
  <c r="B76" i="9"/>
  <c r="B77" i="9"/>
  <c r="B78" i="9"/>
  <c r="B79" i="9"/>
  <c r="B80" i="9"/>
  <c r="B81" i="9"/>
  <c r="B82" i="9"/>
  <c r="B83" i="9"/>
  <c r="B85" i="9"/>
  <c r="B86" i="9"/>
  <c r="B87" i="9"/>
  <c r="B88" i="9"/>
  <c r="B89" i="9"/>
  <c r="B90" i="9"/>
  <c r="M90" i="9" s="1"/>
  <c r="B91" i="9"/>
  <c r="B92" i="9"/>
  <c r="B94" i="9"/>
  <c r="B95" i="9"/>
  <c r="B96" i="9"/>
  <c r="B97" i="9"/>
  <c r="B98" i="9"/>
  <c r="B99" i="9"/>
  <c r="B100" i="9"/>
  <c r="B101" i="9"/>
  <c r="M101" i="9" s="1"/>
  <c r="B102" i="9"/>
  <c r="B103" i="9"/>
  <c r="B104" i="9"/>
  <c r="B105" i="9"/>
  <c r="M105" i="9" s="1"/>
  <c r="B106" i="9"/>
  <c r="M106" i="9" s="1"/>
  <c r="B107" i="9"/>
  <c r="B108" i="9"/>
  <c r="B109" i="9"/>
  <c r="M109" i="9" s="1"/>
  <c r="B110" i="9"/>
  <c r="M110" i="9" s="1"/>
  <c r="B111" i="9"/>
  <c r="B112" i="9"/>
  <c r="B113" i="9"/>
  <c r="M113" i="9" s="1"/>
  <c r="B114" i="9"/>
  <c r="B115" i="9"/>
  <c r="B116" i="9"/>
  <c r="B117" i="9"/>
  <c r="B118" i="9"/>
  <c r="B119" i="9"/>
  <c r="B120" i="9"/>
  <c r="B121" i="9"/>
  <c r="B122" i="9"/>
  <c r="M122" i="9" s="1"/>
  <c r="B123" i="9"/>
  <c r="B124" i="9"/>
  <c r="B125" i="9"/>
  <c r="B126" i="9"/>
  <c r="B127" i="9"/>
  <c r="B128" i="9"/>
  <c r="B129" i="9"/>
  <c r="B130" i="9"/>
  <c r="M130" i="9" s="1"/>
  <c r="B131" i="9"/>
  <c r="B132" i="9"/>
  <c r="B133" i="9"/>
  <c r="M133" i="9" s="1"/>
  <c r="B134" i="9"/>
  <c r="B135" i="9"/>
  <c r="B136" i="9"/>
  <c r="B137" i="9"/>
  <c r="B138" i="9"/>
  <c r="B139" i="9"/>
  <c r="B140" i="9"/>
  <c r="B141" i="9"/>
  <c r="B142" i="9"/>
  <c r="B143" i="9"/>
  <c r="B144" i="9"/>
  <c r="B145" i="9"/>
  <c r="M145" i="9" s="1"/>
  <c r="B146" i="9"/>
  <c r="B147" i="9"/>
  <c r="B148" i="9"/>
  <c r="B149" i="9"/>
  <c r="M149" i="9" s="1"/>
  <c r="B150" i="9"/>
  <c r="M150" i="9" s="1"/>
  <c r="B151" i="9"/>
  <c r="B152" i="9"/>
  <c r="B153" i="9"/>
  <c r="M153" i="9" s="1"/>
  <c r="B154" i="9"/>
  <c r="M154" i="9" s="1"/>
  <c r="B155" i="9"/>
  <c r="B156" i="9"/>
  <c r="B157" i="9"/>
  <c r="B158" i="9"/>
  <c r="B159" i="9"/>
  <c r="B160" i="9"/>
  <c r="B161" i="9"/>
  <c r="M161" i="9" s="1"/>
  <c r="B162" i="9"/>
  <c r="M162" i="9" s="1"/>
  <c r="B163" i="9"/>
  <c r="B164" i="9"/>
  <c r="B165" i="9"/>
  <c r="B166" i="9"/>
  <c r="M166" i="9" s="1"/>
  <c r="B167" i="9"/>
  <c r="B168" i="9"/>
  <c r="B169" i="9"/>
  <c r="B170" i="9"/>
  <c r="M170" i="9" s="1"/>
  <c r="B171" i="9"/>
  <c r="B172" i="9"/>
  <c r="B173" i="9"/>
  <c r="B174" i="9"/>
  <c r="M174" i="9" s="1"/>
  <c r="B175" i="9"/>
  <c r="B176" i="9"/>
  <c r="B177" i="9"/>
  <c r="B178" i="9"/>
  <c r="M178" i="9" s="1"/>
  <c r="B179" i="9"/>
  <c r="B180" i="9"/>
  <c r="B181" i="9"/>
  <c r="B182" i="9"/>
  <c r="B183" i="9"/>
  <c r="B184" i="9"/>
  <c r="B185" i="9"/>
  <c r="B186" i="9"/>
  <c r="M186" i="9" s="1"/>
  <c r="B187" i="9"/>
  <c r="B188" i="9"/>
  <c r="B189" i="9"/>
  <c r="B190" i="9"/>
  <c r="B191" i="9"/>
  <c r="B192" i="9"/>
  <c r="B193" i="9"/>
  <c r="M193" i="9" s="1"/>
  <c r="B194" i="9"/>
  <c r="B195" i="9"/>
  <c r="B196" i="9"/>
  <c r="B197" i="9"/>
  <c r="B198" i="9"/>
  <c r="B199" i="9"/>
  <c r="B200" i="9"/>
  <c r="B201" i="9"/>
  <c r="M201" i="9" s="1"/>
  <c r="B202" i="9"/>
  <c r="M202" i="9" s="1"/>
  <c r="B203" i="9"/>
  <c r="B204" i="9"/>
  <c r="B205" i="9"/>
  <c r="M205" i="9" s="1"/>
  <c r="B206" i="9"/>
  <c r="B207" i="9"/>
  <c r="B208" i="9"/>
  <c r="B209" i="9"/>
  <c r="B210" i="9"/>
  <c r="B211" i="9"/>
  <c r="B212" i="9"/>
  <c r="B213" i="9"/>
  <c r="M213" i="9" s="1"/>
  <c r="B214" i="9"/>
  <c r="B215" i="9"/>
  <c r="B216" i="9"/>
  <c r="B217" i="9"/>
  <c r="M217" i="9" s="1"/>
  <c r="B218" i="9"/>
  <c r="M218" i="9" s="1"/>
  <c r="B219" i="9"/>
  <c r="B220" i="9"/>
  <c r="B221" i="9"/>
  <c r="M221" i="9" s="1"/>
  <c r="B222" i="9"/>
  <c r="M222" i="9" s="1"/>
  <c r="B223" i="9"/>
  <c r="B224" i="9"/>
  <c r="B225" i="9"/>
  <c r="B226" i="9"/>
  <c r="B227" i="9"/>
  <c r="B228" i="9"/>
  <c r="B229" i="9"/>
  <c r="M229" i="9" s="1"/>
  <c r="B230" i="9"/>
  <c r="M230" i="9" s="1"/>
  <c r="B231" i="9"/>
  <c r="B232" i="9"/>
  <c r="B233" i="9"/>
  <c r="B234" i="9"/>
  <c r="M234" i="9" s="1"/>
  <c r="B235" i="9"/>
  <c r="B236" i="9"/>
  <c r="B237" i="9"/>
  <c r="B238" i="9"/>
  <c r="B239" i="9"/>
  <c r="B240" i="9"/>
  <c r="B241" i="9"/>
  <c r="B242" i="9"/>
  <c r="M242" i="9" s="1"/>
  <c r="B243" i="9"/>
  <c r="B244" i="9"/>
  <c r="B245" i="9"/>
  <c r="M245" i="9" s="1"/>
  <c r="B246" i="9"/>
  <c r="B247" i="9"/>
  <c r="B248" i="9"/>
  <c r="B249" i="9"/>
  <c r="M249" i="9" s="1"/>
  <c r="B250" i="9"/>
  <c r="B251" i="9"/>
  <c r="B252" i="9"/>
  <c r="B253" i="9"/>
  <c r="M253" i="9" s="1"/>
  <c r="B254" i="9"/>
  <c r="B255" i="9"/>
  <c r="B256" i="9"/>
  <c r="B257" i="9"/>
  <c r="B258" i="9"/>
  <c r="B259" i="9"/>
  <c r="B260" i="9"/>
  <c r="B261" i="9"/>
  <c r="B262" i="9"/>
  <c r="B263" i="9"/>
  <c r="B264" i="9"/>
  <c r="B265" i="9"/>
  <c r="M265" i="9" s="1"/>
  <c r="B266" i="9"/>
  <c r="M266" i="9" s="1"/>
  <c r="B267" i="9"/>
  <c r="B268" i="9"/>
  <c r="B269" i="9"/>
  <c r="M269" i="9" s="1"/>
  <c r="B270" i="9"/>
  <c r="B271" i="9"/>
  <c r="B272" i="9"/>
  <c r="B273" i="9"/>
  <c r="B274" i="9"/>
  <c r="B275" i="9"/>
  <c r="B276" i="9"/>
  <c r="B277" i="9"/>
  <c r="M277" i="9" s="1"/>
  <c r="B278" i="9"/>
  <c r="M278" i="9" s="1"/>
  <c r="B279" i="9"/>
  <c r="B280" i="9"/>
  <c r="B281" i="9"/>
  <c r="M281" i="9" s="1"/>
  <c r="B282" i="9"/>
  <c r="B283" i="9"/>
  <c r="B284" i="9"/>
  <c r="B15" i="9"/>
  <c r="R214" i="9"/>
  <c r="O155" i="9"/>
  <c r="R143" i="9"/>
  <c r="M129" i="9"/>
  <c r="M126" i="9"/>
  <c r="P101" i="9"/>
  <c r="O70" i="9"/>
  <c r="Q58" i="9"/>
  <c r="R57" i="9"/>
  <c r="R50" i="9"/>
  <c r="R49" i="9"/>
  <c r="P23" i="9"/>
  <c r="Q53" i="9" l="1"/>
  <c r="R337" i="9"/>
  <c r="R335" i="9"/>
  <c r="O108" i="9"/>
  <c r="O156" i="9"/>
  <c r="M17" i="9"/>
  <c r="O247" i="9"/>
  <c r="O131" i="9"/>
  <c r="O19" i="9"/>
  <c r="P56" i="9"/>
  <c r="M335" i="9"/>
  <c r="O236" i="9"/>
  <c r="P88" i="9"/>
  <c r="M76" i="9"/>
  <c r="O18" i="9"/>
  <c r="P271" i="9"/>
  <c r="P243" i="9"/>
  <c r="P235" i="9"/>
  <c r="P223" i="9"/>
  <c r="P219" i="9"/>
  <c r="P215" i="9"/>
  <c r="P211" i="9"/>
  <c r="P199" i="9"/>
  <c r="P187" i="9"/>
  <c r="P179" i="9"/>
  <c r="P171" i="9"/>
  <c r="P167" i="9"/>
  <c r="P155" i="9"/>
  <c r="P143" i="9"/>
  <c r="P135" i="9"/>
  <c r="P131" i="9"/>
  <c r="P111" i="9"/>
  <c r="P95" i="9"/>
  <c r="P87" i="9"/>
  <c r="P79" i="9"/>
  <c r="P63" i="9"/>
  <c r="P51" i="9"/>
  <c r="P43" i="9"/>
  <c r="P27" i="9"/>
  <c r="Q332" i="9"/>
  <c r="Q324" i="9"/>
  <c r="R292" i="9"/>
  <c r="M338" i="9"/>
  <c r="M334" i="9"/>
  <c r="R334" i="9"/>
  <c r="S334" i="9" s="1"/>
  <c r="Q16" i="9"/>
  <c r="P17" i="9"/>
  <c r="R17" i="9"/>
  <c r="Q17" i="9"/>
  <c r="Q337" i="9"/>
  <c r="S337" i="9" s="1"/>
  <c r="Q320" i="9"/>
  <c r="R132" i="9"/>
  <c r="Q336" i="9"/>
  <c r="O17" i="9"/>
  <c r="Q19" i="9"/>
  <c r="M311" i="9"/>
  <c r="M295" i="9"/>
  <c r="P259" i="9"/>
  <c r="P255" i="9"/>
  <c r="O231" i="9"/>
  <c r="Q223" i="9"/>
  <c r="O199" i="9"/>
  <c r="O187" i="9"/>
  <c r="O179" i="9"/>
  <c r="O139" i="9"/>
  <c r="R127" i="9"/>
  <c r="P115" i="9"/>
  <c r="Q111" i="9"/>
  <c r="R107" i="9"/>
  <c r="O95" i="9"/>
  <c r="M79" i="9"/>
  <c r="R71" i="9"/>
  <c r="R51" i="9"/>
  <c r="P39" i="9"/>
  <c r="P35" i="9"/>
  <c r="R16" i="9"/>
  <c r="P19" i="9"/>
  <c r="Q18" i="9"/>
  <c r="R18" i="9"/>
  <c r="R19" i="9"/>
  <c r="R336" i="9"/>
  <c r="Q338" i="9"/>
  <c r="Q335" i="9"/>
  <c r="R338" i="9"/>
  <c r="O338" i="9"/>
  <c r="O80" i="9"/>
  <c r="O180" i="9"/>
  <c r="P220" i="9"/>
  <c r="R324" i="9"/>
  <c r="O160" i="9"/>
  <c r="S53" i="9"/>
  <c r="O64" i="9"/>
  <c r="M82" i="9"/>
  <c r="O90" i="9"/>
  <c r="O98" i="9"/>
  <c r="O106" i="9"/>
  <c r="P134" i="9"/>
  <c r="Q140" i="9"/>
  <c r="P148" i="9"/>
  <c r="O170" i="9"/>
  <c r="M190" i="9"/>
  <c r="P192" i="9"/>
  <c r="O212" i="9"/>
  <c r="P216" i="9"/>
  <c r="R230" i="9"/>
  <c r="O234" i="9"/>
  <c r="Q228" i="9"/>
  <c r="Q220" i="9"/>
  <c r="R208" i="9"/>
  <c r="Q204" i="9"/>
  <c r="Q200" i="9"/>
  <c r="Q196" i="9"/>
  <c r="Q192" i="9"/>
  <c r="R188" i="9"/>
  <c r="R160" i="9"/>
  <c r="R148" i="9"/>
  <c r="R144" i="9"/>
  <c r="R140" i="9"/>
  <c r="R136" i="9"/>
  <c r="Q128" i="9"/>
  <c r="R124" i="9"/>
  <c r="R120" i="9"/>
  <c r="R108" i="9"/>
  <c r="R104" i="9"/>
  <c r="Q96" i="9"/>
  <c r="Q92" i="9"/>
  <c r="Q93" i="9" s="1"/>
  <c r="Q88" i="9"/>
  <c r="Q80" i="9"/>
  <c r="Q76" i="9"/>
  <c r="Q72" i="9"/>
  <c r="Q68" i="9"/>
  <c r="Q64" i="9"/>
  <c r="Q56" i="9"/>
  <c r="Q52" i="9"/>
  <c r="R333" i="9"/>
  <c r="Q132" i="9"/>
  <c r="O140" i="9"/>
  <c r="M260" i="9"/>
  <c r="M240" i="9"/>
  <c r="M232" i="9"/>
  <c r="M228" i="9"/>
  <c r="M220" i="9"/>
  <c r="M216" i="9"/>
  <c r="M212" i="9"/>
  <c r="M204" i="9"/>
  <c r="M200" i="9"/>
  <c r="M192" i="9"/>
  <c r="M188" i="9"/>
  <c r="M180" i="9"/>
  <c r="M176" i="9"/>
  <c r="M172" i="9"/>
  <c r="M160" i="9"/>
  <c r="M148" i="9"/>
  <c r="M132" i="9"/>
  <c r="M108" i="9"/>
  <c r="O242" i="9"/>
  <c r="M138" i="9"/>
  <c r="R272" i="9"/>
  <c r="Q252" i="9"/>
  <c r="Q184" i="9"/>
  <c r="R164" i="9"/>
  <c r="R156" i="9"/>
  <c r="R112" i="9"/>
  <c r="Q60" i="9"/>
  <c r="Q48" i="9"/>
  <c r="Q20" i="9"/>
  <c r="Q49" i="9"/>
  <c r="S49" i="9" s="1"/>
  <c r="P60" i="9"/>
  <c r="P67" i="9"/>
  <c r="O68" i="9"/>
  <c r="M78" i="9"/>
  <c r="P83" i="9"/>
  <c r="P84" i="9" s="1"/>
  <c r="P91" i="9"/>
  <c r="M94" i="9"/>
  <c r="P96" i="9"/>
  <c r="R101" i="9"/>
  <c r="P117" i="9"/>
  <c r="P123" i="9"/>
  <c r="O124" i="9"/>
  <c r="O128" i="9"/>
  <c r="R129" i="9"/>
  <c r="S129" i="9" s="1"/>
  <c r="O133" i="9"/>
  <c r="M134" i="9"/>
  <c r="P152" i="9"/>
  <c r="O154" i="9"/>
  <c r="P159" i="9"/>
  <c r="P169" i="9"/>
  <c r="P172" i="9"/>
  <c r="O174" i="9"/>
  <c r="M185" i="9"/>
  <c r="O189" i="9"/>
  <c r="M189" i="9"/>
  <c r="R190" i="9"/>
  <c r="M210" i="9"/>
  <c r="P212" i="9"/>
  <c r="R213" i="9"/>
  <c r="Q221" i="9"/>
  <c r="O223" i="9"/>
  <c r="P231" i="9"/>
  <c r="M238" i="9"/>
  <c r="P244" i="9"/>
  <c r="O249" i="9"/>
  <c r="Q253" i="9"/>
  <c r="O256" i="9"/>
  <c r="O258" i="9"/>
  <c r="R261" i="9"/>
  <c r="R315" i="9"/>
  <c r="R280" i="9"/>
  <c r="O60" i="9"/>
  <c r="M121" i="9"/>
  <c r="P139" i="9"/>
  <c r="P147" i="9"/>
  <c r="P175" i="9"/>
  <c r="P185" i="9"/>
  <c r="O202" i="9"/>
  <c r="O238" i="9"/>
  <c r="O248" i="9"/>
  <c r="O252" i="9"/>
  <c r="P269" i="9"/>
  <c r="P275" i="9"/>
  <c r="P283" i="9"/>
  <c r="M256" i="9"/>
  <c r="M252" i="9"/>
  <c r="M248" i="9"/>
  <c r="M244" i="9"/>
  <c r="M236" i="9"/>
  <c r="M208" i="9"/>
  <c r="M196" i="9"/>
  <c r="M184" i="9"/>
  <c r="M168" i="9"/>
  <c r="M164" i="9"/>
  <c r="M156" i="9"/>
  <c r="M152" i="9"/>
  <c r="M144" i="9"/>
  <c r="M140" i="9"/>
  <c r="M136" i="9"/>
  <c r="M128" i="9"/>
  <c r="M124" i="9"/>
  <c r="M120" i="9"/>
  <c r="M116" i="9"/>
  <c r="M112" i="9"/>
  <c r="M104" i="9"/>
  <c r="M100" i="9"/>
  <c r="M96" i="9"/>
  <c r="M92" i="9"/>
  <c r="M88" i="9"/>
  <c r="M80" i="9"/>
  <c r="M72" i="9"/>
  <c r="M68" i="9"/>
  <c r="M64" i="9"/>
  <c r="M60" i="9"/>
  <c r="O112" i="9"/>
  <c r="M117" i="9"/>
  <c r="Q122" i="9"/>
  <c r="M326" i="9"/>
  <c r="P31" i="9"/>
  <c r="P59" i="9"/>
  <c r="O78" i="9"/>
  <c r="P99" i="9"/>
  <c r="P120" i="9"/>
  <c r="M125" i="9"/>
  <c r="P156" i="9"/>
  <c r="Q169" i="9"/>
  <c r="S169" i="9" s="1"/>
  <c r="P183" i="9"/>
  <c r="Q185" i="9"/>
  <c r="S185" i="9" s="1"/>
  <c r="P55" i="9"/>
  <c r="M69" i="9"/>
  <c r="P75" i="9"/>
  <c r="M85" i="9"/>
  <c r="P112" i="9"/>
  <c r="O114" i="9"/>
  <c r="O121" i="9"/>
  <c r="P127" i="9"/>
  <c r="Q149" i="9"/>
  <c r="R175" i="9"/>
  <c r="O184" i="9"/>
  <c r="P191" i="9"/>
  <c r="P196" i="9"/>
  <c r="P203" i="9"/>
  <c r="R205" i="9"/>
  <c r="P208" i="9"/>
  <c r="P227" i="9"/>
  <c r="P229" i="9"/>
  <c r="Q235" i="9"/>
  <c r="P239" i="9"/>
  <c r="R246" i="9"/>
  <c r="M257" i="9"/>
  <c r="P263" i="9"/>
  <c r="O265" i="9"/>
  <c r="M306" i="9"/>
  <c r="R306" i="9"/>
  <c r="R308" i="9"/>
  <c r="Q308" i="9"/>
  <c r="R320" i="9"/>
  <c r="M263" i="9"/>
  <c r="M259" i="9"/>
  <c r="M255" i="9"/>
  <c r="M243" i="9"/>
  <c r="M239" i="9"/>
  <c r="M235" i="9"/>
  <c r="M231" i="9"/>
  <c r="M223" i="9"/>
  <c r="M219" i="9"/>
  <c r="M211" i="9"/>
  <c r="M199" i="9"/>
  <c r="M187" i="9"/>
  <c r="M183" i="9"/>
  <c r="M171" i="9"/>
  <c r="M167" i="9"/>
  <c r="M147" i="9"/>
  <c r="M143" i="9"/>
  <c r="M139" i="9"/>
  <c r="M135" i="9"/>
  <c r="M131" i="9"/>
  <c r="M127" i="9"/>
  <c r="M115" i="9"/>
  <c r="M107" i="9"/>
  <c r="M99" i="9"/>
  <c r="M87" i="9"/>
  <c r="M83" i="9"/>
  <c r="M308" i="9"/>
  <c r="M300" i="9"/>
  <c r="O261" i="9"/>
  <c r="O253" i="9"/>
  <c r="P262" i="9"/>
  <c r="P254" i="9"/>
  <c r="P250" i="9"/>
  <c r="P246" i="9"/>
  <c r="P238" i="9"/>
  <c r="P234" i="9"/>
  <c r="P230" i="9"/>
  <c r="P226" i="9"/>
  <c r="P222" i="9"/>
  <c r="P210" i="9"/>
  <c r="P206" i="9"/>
  <c r="P194" i="9"/>
  <c r="P190" i="9"/>
  <c r="P186" i="9"/>
  <c r="P178" i="9"/>
  <c r="P170" i="9"/>
  <c r="P162" i="9"/>
  <c r="M305" i="9"/>
  <c r="M224" i="9"/>
  <c r="Q176" i="9"/>
  <c r="R176" i="9"/>
  <c r="Q168" i="9"/>
  <c r="R168" i="9"/>
  <c r="Q321" i="9"/>
  <c r="R321" i="9"/>
  <c r="M59" i="9"/>
  <c r="O71" i="9"/>
  <c r="P71" i="9"/>
  <c r="O73" i="9"/>
  <c r="M73" i="9"/>
  <c r="Q78" i="9"/>
  <c r="P78" i="9"/>
  <c r="M81" i="9"/>
  <c r="R85" i="9"/>
  <c r="P89" i="9"/>
  <c r="R89" i="9"/>
  <c r="O92" i="9"/>
  <c r="O93" i="9" s="1"/>
  <c r="P132" i="9"/>
  <c r="O132" i="9"/>
  <c r="R141" i="9"/>
  <c r="Q141" i="9"/>
  <c r="M141" i="9"/>
  <c r="O141" i="9"/>
  <c r="P142" i="9"/>
  <c r="M142" i="9"/>
  <c r="P151" i="9"/>
  <c r="Q164" i="9"/>
  <c r="R184" i="9"/>
  <c r="R204" i="9"/>
  <c r="S204" i="9" s="1"/>
  <c r="P228" i="9"/>
  <c r="O228" i="9"/>
  <c r="R228" i="9"/>
  <c r="R252" i="9"/>
  <c r="M291" i="9"/>
  <c r="R304" i="9"/>
  <c r="Q304" i="9"/>
  <c r="M119" i="9"/>
  <c r="M103" i="9"/>
  <c r="P182" i="9"/>
  <c r="P97" i="9"/>
  <c r="R97" i="9"/>
  <c r="R146" i="9"/>
  <c r="M146" i="9"/>
  <c r="M237" i="9"/>
  <c r="P237" i="9"/>
  <c r="M273" i="9"/>
  <c r="P273" i="9"/>
  <c r="R260" i="9"/>
  <c r="Q260" i="9"/>
  <c r="Q256" i="9"/>
  <c r="R256" i="9"/>
  <c r="Q248" i="9"/>
  <c r="R248" i="9"/>
  <c r="Q244" i="9"/>
  <c r="R244" i="9"/>
  <c r="R240" i="9"/>
  <c r="Q240" i="9"/>
  <c r="R236" i="9"/>
  <c r="Q236" i="9"/>
  <c r="R232" i="9"/>
  <c r="Q232" i="9"/>
  <c r="R224" i="9"/>
  <c r="R216" i="9"/>
  <c r="Q216" i="9"/>
  <c r="Q212" i="9"/>
  <c r="R212" i="9"/>
  <c r="Q180" i="9"/>
  <c r="R180" i="9"/>
  <c r="Q172" i="9"/>
  <c r="R172" i="9"/>
  <c r="R152" i="9"/>
  <c r="Q152" i="9"/>
  <c r="R116" i="9"/>
  <c r="Q100" i="9"/>
  <c r="Q329" i="9"/>
  <c r="R317" i="9"/>
  <c r="Q317" i="9"/>
  <c r="R301" i="9"/>
  <c r="Q301" i="9"/>
  <c r="M62" i="9"/>
  <c r="M65" i="9"/>
  <c r="P92" i="9"/>
  <c r="M97" i="9"/>
  <c r="P113" i="9"/>
  <c r="R113" i="9"/>
  <c r="Q136" i="9"/>
  <c r="P136" i="9"/>
  <c r="O144" i="9"/>
  <c r="O146" i="9"/>
  <c r="Q148" i="9"/>
  <c r="O150" i="9"/>
  <c r="P150" i="9"/>
  <c r="R154" i="9"/>
  <c r="Q156" i="9"/>
  <c r="S156" i="9" s="1"/>
  <c r="R159" i="9"/>
  <c r="M165" i="9"/>
  <c r="O165" i="9"/>
  <c r="Q165" i="9"/>
  <c r="Q188" i="9"/>
  <c r="R197" i="9"/>
  <c r="M197" i="9"/>
  <c r="R220" i="9"/>
  <c r="Q237" i="9"/>
  <c r="P251" i="9"/>
  <c r="Q251" i="9"/>
  <c r="O224" i="9"/>
  <c r="M233" i="9"/>
  <c r="R233" i="9"/>
  <c r="R241" i="9"/>
  <c r="Q241" i="9"/>
  <c r="M241" i="9"/>
  <c r="M331" i="9"/>
  <c r="O62" i="9"/>
  <c r="O65" i="9"/>
  <c r="M75" i="9"/>
  <c r="P81" i="9"/>
  <c r="R81" i="9"/>
  <c r="M89" i="9"/>
  <c r="O97" i="9"/>
  <c r="O100" i="9"/>
  <c r="P103" i="9"/>
  <c r="R103" i="9"/>
  <c r="P104" i="9"/>
  <c r="O116" i="9"/>
  <c r="P119" i="9"/>
  <c r="O119" i="9"/>
  <c r="O126" i="9"/>
  <c r="P126" i="9"/>
  <c r="R128" i="9"/>
  <c r="M137" i="9"/>
  <c r="R137" i="9"/>
  <c r="Q137" i="9"/>
  <c r="Q144" i="9"/>
  <c r="S144" i="9" s="1"/>
  <c r="O158" i="9"/>
  <c r="M158" i="9"/>
  <c r="P158" i="9"/>
  <c r="Q160" i="9"/>
  <c r="O163" i="9"/>
  <c r="P163" i="9"/>
  <c r="O164" i="9"/>
  <c r="O182" i="9"/>
  <c r="M182" i="9"/>
  <c r="P188" i="9"/>
  <c r="O188" i="9"/>
  <c r="P200" i="9"/>
  <c r="P204" i="9"/>
  <c r="O204" i="9"/>
  <c r="P207" i="9"/>
  <c r="M207" i="9"/>
  <c r="M209" i="9"/>
  <c r="O209" i="9"/>
  <c r="Q209" i="9"/>
  <c r="S209" i="9" s="1"/>
  <c r="Q208" i="9"/>
  <c r="O214" i="9"/>
  <c r="M214" i="9"/>
  <c r="Q224" i="9"/>
  <c r="O176" i="9"/>
  <c r="P176" i="9"/>
  <c r="O192" i="9"/>
  <c r="Q218" i="9"/>
  <c r="O218" i="9"/>
  <c r="P218" i="9"/>
  <c r="P260" i="9"/>
  <c r="O260" i="9"/>
  <c r="Q328" i="9"/>
  <c r="M251" i="9"/>
  <c r="M247" i="9"/>
  <c r="M227" i="9"/>
  <c r="M215" i="9"/>
  <c r="M203" i="9"/>
  <c r="M179" i="9"/>
  <c r="M175" i="9"/>
  <c r="M163" i="9"/>
  <c r="M159" i="9"/>
  <c r="M155" i="9"/>
  <c r="M151" i="9"/>
  <c r="M71" i="9"/>
  <c r="M67" i="9"/>
  <c r="M328" i="9"/>
  <c r="P242" i="9"/>
  <c r="P214" i="9"/>
  <c r="P202" i="9"/>
  <c r="P198" i="9"/>
  <c r="R48" i="9"/>
  <c r="R52" i="9"/>
  <c r="S52" i="9" s="1"/>
  <c r="O58" i="9"/>
  <c r="M58" i="9"/>
  <c r="O61" i="9"/>
  <c r="M61" i="9"/>
  <c r="R69" i="9"/>
  <c r="O72" i="9"/>
  <c r="O74" i="9"/>
  <c r="M74" i="9"/>
  <c r="O77" i="9"/>
  <c r="M77" i="9"/>
  <c r="O88" i="9"/>
  <c r="O110" i="9"/>
  <c r="P124" i="9"/>
  <c r="O130" i="9"/>
  <c r="R130" i="9"/>
  <c r="P145" i="9"/>
  <c r="M157" i="9"/>
  <c r="O157" i="9"/>
  <c r="R157" i="9"/>
  <c r="P161" i="9"/>
  <c r="Q161" i="9"/>
  <c r="R161" i="9"/>
  <c r="O168" i="9"/>
  <c r="P168" i="9"/>
  <c r="M177" i="9"/>
  <c r="M181" i="9"/>
  <c r="O186" i="9"/>
  <c r="R186" i="9"/>
  <c r="Q222" i="9"/>
  <c r="O222" i="9"/>
  <c r="M226" i="9"/>
  <c r="P247" i="9"/>
  <c r="R290" i="9"/>
  <c r="Q290" i="9"/>
  <c r="M290" i="9"/>
  <c r="Q292" i="9"/>
  <c r="S292" i="9" s="1"/>
  <c r="M303" i="9"/>
  <c r="Q312" i="9"/>
  <c r="S312" i="9" s="1"/>
  <c r="R316" i="9"/>
  <c r="R56" i="9"/>
  <c r="R61" i="9"/>
  <c r="O66" i="9"/>
  <c r="P107" i="9"/>
  <c r="O107" i="9"/>
  <c r="O138" i="9"/>
  <c r="Q145" i="9"/>
  <c r="R145" i="9"/>
  <c r="O149" i="9"/>
  <c r="P153" i="9"/>
  <c r="Q153" i="9"/>
  <c r="R153" i="9"/>
  <c r="Q157" i="9"/>
  <c r="O162" i="9"/>
  <c r="M169" i="9"/>
  <c r="R173" i="9"/>
  <c r="Q173" i="9"/>
  <c r="M173" i="9"/>
  <c r="Q177" i="9"/>
  <c r="S177" i="9" s="1"/>
  <c r="P177" i="9"/>
  <c r="O181" i="9"/>
  <c r="P232" i="9"/>
  <c r="P236" i="9"/>
  <c r="P240" i="9"/>
  <c r="R245" i="9"/>
  <c r="P245" i="9"/>
  <c r="R262" i="9"/>
  <c r="M262" i="9"/>
  <c r="R296" i="9"/>
  <c r="Q316" i="9"/>
  <c r="M327" i="9"/>
  <c r="O122" i="9"/>
  <c r="R225" i="9"/>
  <c r="Q225" i="9"/>
  <c r="M225" i="9"/>
  <c r="O230" i="9"/>
  <c r="M274" i="9"/>
  <c r="R274" i="9"/>
  <c r="O274" i="9"/>
  <c r="M280" i="9"/>
  <c r="O280" i="9"/>
  <c r="M302" i="9"/>
  <c r="O245" i="9"/>
  <c r="O237" i="9"/>
  <c r="O229" i="9"/>
  <c r="O221" i="9"/>
  <c r="O213" i="9"/>
  <c r="O197" i="9"/>
  <c r="O193" i="9"/>
  <c r="O185" i="9"/>
  <c r="O177" i="9"/>
  <c r="O169" i="9"/>
  <c r="O161" i="9"/>
  <c r="O153" i="9"/>
  <c r="O145" i="9"/>
  <c r="O137" i="9"/>
  <c r="O129" i="9"/>
  <c r="O125" i="9"/>
  <c r="O117" i="9"/>
  <c r="O105" i="9"/>
  <c r="O101" i="9"/>
  <c r="O69" i="9"/>
  <c r="O239" i="9"/>
  <c r="O244" i="9"/>
  <c r="M246" i="9"/>
  <c r="O250" i="9"/>
  <c r="M250" i="9"/>
  <c r="O254" i="9"/>
  <c r="M254" i="9"/>
  <c r="Q257" i="9"/>
  <c r="S257" i="9" s="1"/>
  <c r="M258" i="9"/>
  <c r="M261" i="9"/>
  <c r="O263" i="9"/>
  <c r="R265" i="9"/>
  <c r="M272" i="9"/>
  <c r="M279" i="9"/>
  <c r="O272" i="9"/>
  <c r="O259" i="9"/>
  <c r="P279" i="9"/>
  <c r="P267" i="9"/>
  <c r="R319" i="9"/>
  <c r="P154" i="9"/>
  <c r="P146" i="9"/>
  <c r="P138" i="9"/>
  <c r="P130" i="9"/>
  <c r="P122" i="9"/>
  <c r="P118" i="9"/>
  <c r="P114" i="9"/>
  <c r="P106" i="9"/>
  <c r="P102" i="9"/>
  <c r="P98" i="9"/>
  <c r="P94" i="9"/>
  <c r="P90" i="9"/>
  <c r="P82" i="9"/>
  <c r="P74" i="9"/>
  <c r="P70" i="9"/>
  <c r="P66" i="9"/>
  <c r="P62" i="9"/>
  <c r="P58" i="9"/>
  <c r="P54" i="9"/>
  <c r="P50" i="9"/>
  <c r="R263" i="9"/>
  <c r="R259" i="9"/>
  <c r="R255" i="9"/>
  <c r="S255" i="9" s="1"/>
  <c r="R251" i="9"/>
  <c r="Q247" i="9"/>
  <c r="R243" i="9"/>
  <c r="R239" i="9"/>
  <c r="S239" i="9" s="1"/>
  <c r="R235" i="9"/>
  <c r="Q231" i="9"/>
  <c r="R227" i="9"/>
  <c r="R223" i="9"/>
  <c r="R219" i="9"/>
  <c r="S219" i="9" s="1"/>
  <c r="Q215" i="9"/>
  <c r="R211" i="9"/>
  <c r="Q207" i="9"/>
  <c r="Q203" i="9"/>
  <c r="R199" i="9"/>
  <c r="R195" i="9"/>
  <c r="R191" i="9"/>
  <c r="R187" i="9"/>
  <c r="Q183" i="9"/>
  <c r="S183" i="9" s="1"/>
  <c r="R179" i="9"/>
  <c r="Q175" i="9"/>
  <c r="R171" i="9"/>
  <c r="Q167" i="9"/>
  <c r="S167" i="9" s="1"/>
  <c r="R163" i="9"/>
  <c r="Q159" i="9"/>
  <c r="R155" i="9"/>
  <c r="Q151" i="9"/>
  <c r="S151" i="9" s="1"/>
  <c r="R147" i="9"/>
  <c r="Q143" i="9"/>
  <c r="S143" i="9" s="1"/>
  <c r="R139" i="9"/>
  <c r="Q135" i="9"/>
  <c r="S135" i="9" s="1"/>
  <c r="R131" i="9"/>
  <c r="Q127" i="9"/>
  <c r="S127" i="9" s="1"/>
  <c r="Q123" i="9"/>
  <c r="Q119" i="9"/>
  <c r="Q115" i="9"/>
  <c r="R111" i="9"/>
  <c r="Q107" i="9"/>
  <c r="Q103" i="9"/>
  <c r="R99" i="9"/>
  <c r="R95" i="9"/>
  <c r="R91" i="9"/>
  <c r="R87" i="9"/>
  <c r="R83" i="9"/>
  <c r="R79" i="9"/>
  <c r="R75" i="9"/>
  <c r="R67" i="9"/>
  <c r="R63" i="9"/>
  <c r="R59" i="9"/>
  <c r="Q55" i="9"/>
  <c r="Q51" i="9"/>
  <c r="Q47" i="9"/>
  <c r="Q262" i="9"/>
  <c r="S262" i="9" s="1"/>
  <c r="R258" i="9"/>
  <c r="R254" i="9"/>
  <c r="S254" i="9" s="1"/>
  <c r="R250" i="9"/>
  <c r="S250" i="9" s="1"/>
  <c r="Q246" i="9"/>
  <c r="R242" i="9"/>
  <c r="R238" i="9"/>
  <c r="S238" i="9" s="1"/>
  <c r="R234" i="9"/>
  <c r="S234" i="9" s="1"/>
  <c r="Q230" i="9"/>
  <c r="R226" i="9"/>
  <c r="R222" i="9"/>
  <c r="R218" i="9"/>
  <c r="Q214" i="9"/>
  <c r="S214" i="9" s="1"/>
  <c r="R210" i="9"/>
  <c r="R206" i="9"/>
  <c r="R202" i="9"/>
  <c r="R194" i="9"/>
  <c r="Q190" i="9"/>
  <c r="Q186" i="9"/>
  <c r="Q182" i="9"/>
  <c r="Q178" i="9"/>
  <c r="S178" i="9" s="1"/>
  <c r="Q174" i="9"/>
  <c r="Q170" i="9"/>
  <c r="S170" i="9" s="1"/>
  <c r="Q166" i="9"/>
  <c r="Q162" i="9"/>
  <c r="S162" i="9" s="1"/>
  <c r="Q158" i="9"/>
  <c r="Q154" i="9"/>
  <c r="Q150" i="9"/>
  <c r="Q146" i="9"/>
  <c r="Q142" i="9"/>
  <c r="Q138" i="9"/>
  <c r="S138" i="9" s="1"/>
  <c r="Q134" i="9"/>
  <c r="Q130" i="9"/>
  <c r="Q126" i="9"/>
  <c r="Q118" i="9"/>
  <c r="Q110" i="9"/>
  <c r="Q106" i="9"/>
  <c r="Q102" i="9"/>
  <c r="Q90" i="9"/>
  <c r="Q86" i="9"/>
  <c r="Q70" i="9"/>
  <c r="Q50" i="9"/>
  <c r="S50" i="9" s="1"/>
  <c r="R331" i="9"/>
  <c r="R307" i="9"/>
  <c r="Q303" i="9"/>
  <c r="Q291" i="9"/>
  <c r="O251" i="9"/>
  <c r="O243" i="9"/>
  <c r="O235" i="9"/>
  <c r="O227" i="9"/>
  <c r="O219" i="9"/>
  <c r="O211" i="9"/>
  <c r="O207" i="9"/>
  <c r="O203" i="9"/>
  <c r="O195" i="9"/>
  <c r="O191" i="9"/>
  <c r="O183" i="9"/>
  <c r="O175" i="9"/>
  <c r="O167" i="9"/>
  <c r="O159" i="9"/>
  <c r="O151" i="9"/>
  <c r="O143" i="9"/>
  <c r="O135" i="9"/>
  <c r="O127" i="9"/>
  <c r="O123" i="9"/>
  <c r="O115" i="9"/>
  <c r="O111" i="9"/>
  <c r="O103" i="9"/>
  <c r="O99" i="9"/>
  <c r="O91" i="9"/>
  <c r="O87" i="9"/>
  <c r="O83" i="9"/>
  <c r="O84" i="9" s="1"/>
  <c r="O79" i="9"/>
  <c r="O75" i="9"/>
  <c r="O67" i="9"/>
  <c r="O63" i="9"/>
  <c r="O59" i="9"/>
  <c r="P281" i="9"/>
  <c r="P277" i="9"/>
  <c r="P265" i="9"/>
  <c r="P257" i="9"/>
  <c r="P249" i="9"/>
  <c r="P241" i="9"/>
  <c r="P233" i="9"/>
  <c r="P225" i="9"/>
  <c r="P217" i="9"/>
  <c r="P209" i="9"/>
  <c r="P201" i="9"/>
  <c r="P197" i="9"/>
  <c r="P193" i="9"/>
  <c r="P189" i="9"/>
  <c r="P181" i="9"/>
  <c r="P173" i="9"/>
  <c r="P165" i="9"/>
  <c r="P157" i="9"/>
  <c r="P149" i="9"/>
  <c r="P141" i="9"/>
  <c r="P133" i="9"/>
  <c r="P125" i="9"/>
  <c r="P121" i="9"/>
  <c r="P109" i="9"/>
  <c r="P77" i="9"/>
  <c r="P73" i="9"/>
  <c r="P65" i="9"/>
  <c r="P53" i="9"/>
  <c r="P49" i="9"/>
  <c r="Q261" i="9"/>
  <c r="R253" i="9"/>
  <c r="Q249" i="9"/>
  <c r="S249" i="9" s="1"/>
  <c r="Q245" i="9"/>
  <c r="R237" i="9"/>
  <c r="Q233" i="9"/>
  <c r="Q229" i="9"/>
  <c r="S229" i="9" s="1"/>
  <c r="R221" i="9"/>
  <c r="Q217" i="9"/>
  <c r="Q213" i="9"/>
  <c r="R201" i="9"/>
  <c r="R181" i="9"/>
  <c r="S181" i="9" s="1"/>
  <c r="R165" i="9"/>
  <c r="R149" i="9"/>
  <c r="S149" i="9" s="1"/>
  <c r="R133" i="9"/>
  <c r="S133" i="9" s="1"/>
  <c r="R302" i="9"/>
  <c r="R203" i="9"/>
  <c r="R207" i="9"/>
  <c r="R291" i="9"/>
  <c r="R54" i="9"/>
  <c r="S54" i="9" s="1"/>
  <c r="R134" i="9"/>
  <c r="Q147" i="9"/>
  <c r="Q155" i="9"/>
  <c r="Q163" i="9"/>
  <c r="R166" i="9"/>
  <c r="Q171" i="9"/>
  <c r="Q179" i="9"/>
  <c r="R182" i="9"/>
  <c r="Q187" i="9"/>
  <c r="Q211" i="9"/>
  <c r="Q227" i="9"/>
  <c r="Q243" i="9"/>
  <c r="Q259" i="9"/>
  <c r="R303" i="9"/>
  <c r="R325" i="9"/>
  <c r="Q325" i="9"/>
  <c r="R313" i="9"/>
  <c r="Q313" i="9"/>
  <c r="R309" i="9"/>
  <c r="Q309" i="9"/>
  <c r="R305" i="9"/>
  <c r="Q305" i="9"/>
  <c r="R297" i="9"/>
  <c r="Q297" i="9"/>
  <c r="S217" i="9"/>
  <c r="R115" i="9"/>
  <c r="R119" i="9"/>
  <c r="R123" i="9"/>
  <c r="R198" i="9"/>
  <c r="Q198" i="9"/>
  <c r="R55" i="9"/>
  <c r="Q131" i="9"/>
  <c r="Q139" i="9"/>
  <c r="R150" i="9"/>
  <c r="R126" i="9"/>
  <c r="R142" i="9"/>
  <c r="R158" i="9"/>
  <c r="R174" i="9"/>
  <c r="Q194" i="9"/>
  <c r="Q210" i="9"/>
  <c r="R215" i="9"/>
  <c r="Q226" i="9"/>
  <c r="R231" i="9"/>
  <c r="Q242" i="9"/>
  <c r="R247" i="9"/>
  <c r="Q258" i="9"/>
  <c r="S140" i="9"/>
  <c r="R327" i="9"/>
  <c r="Q327" i="9"/>
  <c r="R329" i="9"/>
  <c r="R332" i="9"/>
  <c r="R328" i="9"/>
  <c r="M301" i="9"/>
  <c r="M292" i="9"/>
  <c r="M296" i="9"/>
  <c r="M304" i="9"/>
  <c r="M329" i="9"/>
  <c r="M332" i="9"/>
  <c r="M309" i="9"/>
  <c r="M293" i="9"/>
  <c r="M195" i="9"/>
  <c r="M191" i="9"/>
  <c r="M123" i="9"/>
  <c r="M111" i="9"/>
  <c r="M95" i="9"/>
  <c r="M91" i="9"/>
  <c r="M206" i="9"/>
  <c r="M198" i="9"/>
  <c r="M194" i="9"/>
  <c r="M118" i="9"/>
  <c r="M114" i="9"/>
  <c r="M102" i="9"/>
  <c r="M98" i="9"/>
  <c r="M86" i="9"/>
  <c r="M275" i="9"/>
  <c r="M282" i="9"/>
  <c r="M283" i="9"/>
  <c r="M267" i="9"/>
  <c r="M270" i="9"/>
  <c r="M271" i="9"/>
  <c r="R20" i="9"/>
  <c r="M20" i="9"/>
  <c r="R21" i="9"/>
  <c r="M21" i="9"/>
  <c r="Q21" i="9"/>
  <c r="P22" i="9"/>
  <c r="R23" i="9"/>
  <c r="M23" i="9"/>
  <c r="Q23" i="9"/>
  <c r="O23" i="9"/>
  <c r="R25" i="9"/>
  <c r="M25" i="9"/>
  <c r="Q25" i="9"/>
  <c r="P26" i="9"/>
  <c r="R27" i="9"/>
  <c r="M27" i="9"/>
  <c r="Q27" i="9"/>
  <c r="O27" i="9"/>
  <c r="R29" i="9"/>
  <c r="M29" i="9"/>
  <c r="Q29" i="9"/>
  <c r="O29" i="9"/>
  <c r="P30" i="9"/>
  <c r="R31" i="9"/>
  <c r="M31" i="9"/>
  <c r="Q31" i="9"/>
  <c r="O31" i="9"/>
  <c r="P32" i="9"/>
  <c r="R33" i="9"/>
  <c r="M33" i="9"/>
  <c r="Q33" i="9"/>
  <c r="O33" i="9"/>
  <c r="P34" i="9"/>
  <c r="R35" i="9"/>
  <c r="M35" i="9"/>
  <c r="Q35" i="9"/>
  <c r="O35" i="9"/>
  <c r="P36" i="9"/>
  <c r="R37" i="9"/>
  <c r="M37" i="9"/>
  <c r="Q37" i="9"/>
  <c r="O37" i="9"/>
  <c r="P38" i="9"/>
  <c r="R39" i="9"/>
  <c r="M39" i="9"/>
  <c r="Q39" i="9"/>
  <c r="O39" i="9"/>
  <c r="P40" i="9"/>
  <c r="R41" i="9"/>
  <c r="M41" i="9"/>
  <c r="Q41" i="9"/>
  <c r="O41" i="9"/>
  <c r="P42" i="9"/>
  <c r="R43" i="9"/>
  <c r="M43" i="9"/>
  <c r="Q43" i="9"/>
  <c r="O43" i="9"/>
  <c r="P44" i="9"/>
  <c r="R45" i="9"/>
  <c r="M45" i="9"/>
  <c r="Q45" i="9"/>
  <c r="O45" i="9"/>
  <c r="P46" i="9"/>
  <c r="R47" i="9"/>
  <c r="M47" i="9"/>
  <c r="O47" i="9"/>
  <c r="P47" i="9"/>
  <c r="P20" i="9"/>
  <c r="O21" i="9"/>
  <c r="P24" i="9"/>
  <c r="O25" i="9"/>
  <c r="P28" i="9"/>
  <c r="R22" i="9"/>
  <c r="M22" i="9"/>
  <c r="Q22" i="9"/>
  <c r="O22" i="9"/>
  <c r="R24" i="9"/>
  <c r="M24" i="9"/>
  <c r="Q24" i="9"/>
  <c r="O24" i="9"/>
  <c r="R26" i="9"/>
  <c r="M26" i="9"/>
  <c r="Q26" i="9"/>
  <c r="O26" i="9"/>
  <c r="R28" i="9"/>
  <c r="M28" i="9"/>
  <c r="Q28" i="9"/>
  <c r="O28" i="9"/>
  <c r="R30" i="9"/>
  <c r="M30" i="9"/>
  <c r="Q30" i="9"/>
  <c r="O30" i="9"/>
  <c r="R32" i="9"/>
  <c r="M32" i="9"/>
  <c r="Q32" i="9"/>
  <c r="O32" i="9"/>
  <c r="R34" i="9"/>
  <c r="M34" i="9"/>
  <c r="Q34" i="9"/>
  <c r="O34" i="9"/>
  <c r="R36" i="9"/>
  <c r="M36" i="9"/>
  <c r="Q36" i="9"/>
  <c r="O36" i="9"/>
  <c r="R38" i="9"/>
  <c r="M38" i="9"/>
  <c r="Q38" i="9"/>
  <c r="O38" i="9"/>
  <c r="R40" i="9"/>
  <c r="M40" i="9"/>
  <c r="Q40" i="9"/>
  <c r="O40" i="9"/>
  <c r="R42" i="9"/>
  <c r="M42" i="9"/>
  <c r="Q42" i="9"/>
  <c r="O42" i="9"/>
  <c r="R44" i="9"/>
  <c r="M44" i="9"/>
  <c r="Q44" i="9"/>
  <c r="O44" i="9"/>
  <c r="R46" i="9"/>
  <c r="M46" i="9"/>
  <c r="O46" i="9"/>
  <c r="Q46" i="9"/>
  <c r="O49" i="9"/>
  <c r="O51" i="9"/>
  <c r="O52" i="9"/>
  <c r="O54" i="9"/>
  <c r="R62" i="9"/>
  <c r="S62" i="9" s="1"/>
  <c r="R78" i="9"/>
  <c r="R80" i="9"/>
  <c r="R82" i="9"/>
  <c r="S82" i="9" s="1"/>
  <c r="R90" i="9"/>
  <c r="R94" i="9"/>
  <c r="S94" i="9" s="1"/>
  <c r="R96" i="9"/>
  <c r="S96" i="9" s="1"/>
  <c r="O264" i="9"/>
  <c r="M264" i="9"/>
  <c r="Q57" i="9"/>
  <c r="S57" i="9" s="1"/>
  <c r="Q59" i="9"/>
  <c r="Q61" i="9"/>
  <c r="Q63" i="9"/>
  <c r="Q65" i="9"/>
  <c r="S65" i="9" s="1"/>
  <c r="Q67" i="9"/>
  <c r="Q69" i="9"/>
  <c r="Q71" i="9"/>
  <c r="Q73" i="9"/>
  <c r="S73" i="9" s="1"/>
  <c r="Q75" i="9"/>
  <c r="Q77" i="9"/>
  <c r="S77" i="9" s="1"/>
  <c r="Q79" i="9"/>
  <c r="Q81" i="9"/>
  <c r="Q83" i="9"/>
  <c r="Q85" i="9"/>
  <c r="Q87" i="9"/>
  <c r="Q89" i="9"/>
  <c r="Q91" i="9"/>
  <c r="Q95" i="9"/>
  <c r="Q97" i="9"/>
  <c r="Q99" i="9"/>
  <c r="Q101" i="9"/>
  <c r="Q104" i="9"/>
  <c r="Q108" i="9"/>
  <c r="Q112" i="9"/>
  <c r="Q116" i="9"/>
  <c r="Q120" i="9"/>
  <c r="Q124" i="9"/>
  <c r="M268" i="9"/>
  <c r="O268" i="9"/>
  <c r="M284" i="9"/>
  <c r="O284" i="9"/>
  <c r="O48" i="9"/>
  <c r="O56" i="9"/>
  <c r="R58" i="9"/>
  <c r="S58" i="9" s="1"/>
  <c r="R64" i="9"/>
  <c r="R68" i="9"/>
  <c r="R74" i="9"/>
  <c r="S74" i="9" s="1"/>
  <c r="R86" i="9"/>
  <c r="R88" i="9"/>
  <c r="R92" i="9"/>
  <c r="R93" i="9" s="1"/>
  <c r="R106" i="9"/>
  <c r="R114" i="9"/>
  <c r="S114" i="9" s="1"/>
  <c r="R122" i="9"/>
  <c r="M48" i="9"/>
  <c r="M49" i="9"/>
  <c r="M50" i="9"/>
  <c r="M51" i="9"/>
  <c r="M52" i="9"/>
  <c r="M53" i="9"/>
  <c r="M54" i="9"/>
  <c r="M55" i="9"/>
  <c r="M56" i="9"/>
  <c r="M57" i="9"/>
  <c r="Q105" i="9"/>
  <c r="S105" i="9" s="1"/>
  <c r="Q109" i="9"/>
  <c r="S109" i="9" s="1"/>
  <c r="Q113" i="9"/>
  <c r="Q117" i="9"/>
  <c r="S117" i="9" s="1"/>
  <c r="Q121" i="9"/>
  <c r="S121" i="9" s="1"/>
  <c r="R125" i="9"/>
  <c r="S125" i="9" s="1"/>
  <c r="O50" i="9"/>
  <c r="O53" i="9"/>
  <c r="O55" i="9"/>
  <c r="P57" i="9"/>
  <c r="R60" i="9"/>
  <c r="R66" i="9"/>
  <c r="S66" i="9" s="1"/>
  <c r="R70" i="9"/>
  <c r="R72" i="9"/>
  <c r="R76" i="9"/>
  <c r="R98" i="9"/>
  <c r="S98" i="9" s="1"/>
  <c r="R100" i="9"/>
  <c r="R102" i="9"/>
  <c r="R110" i="9"/>
  <c r="R118" i="9"/>
  <c r="O57" i="9"/>
  <c r="R192" i="9"/>
  <c r="R196" i="9"/>
  <c r="R200" i="9"/>
  <c r="M276" i="9"/>
  <c r="O276" i="9"/>
  <c r="Q189" i="9"/>
  <c r="S189" i="9" s="1"/>
  <c r="Q191" i="9"/>
  <c r="Q193" i="9"/>
  <c r="S193" i="9" s="1"/>
  <c r="Q195" i="9"/>
  <c r="Q197" i="9"/>
  <c r="Q199" i="9"/>
  <c r="Q201" i="9"/>
  <c r="Q205" i="9"/>
  <c r="Q264" i="9"/>
  <c r="R266" i="9"/>
  <c r="O266" i="9"/>
  <c r="M330" i="9"/>
  <c r="Q202" i="9"/>
  <c r="Q206" i="9"/>
  <c r="R264" i="9"/>
  <c r="R268" i="9"/>
  <c r="R276" i="9"/>
  <c r="R284" i="9"/>
  <c r="R270" i="9"/>
  <c r="O270" i="9"/>
  <c r="R278" i="9"/>
  <c r="O278" i="9"/>
  <c r="Q263" i="9"/>
  <c r="Q265" i="9"/>
  <c r="R323" i="9"/>
  <c r="Q323" i="9"/>
  <c r="P264" i="9"/>
  <c r="P266" i="9"/>
  <c r="R267" i="9"/>
  <c r="O267" i="9"/>
  <c r="P268" i="9"/>
  <c r="R269" i="9"/>
  <c r="O269" i="9"/>
  <c r="P270" i="9"/>
  <c r="R271" i="9"/>
  <c r="O271" i="9"/>
  <c r="P272" i="9"/>
  <c r="R273" i="9"/>
  <c r="O273" i="9"/>
  <c r="P274" i="9"/>
  <c r="R275" i="9"/>
  <c r="O275" i="9"/>
  <c r="P276" i="9"/>
  <c r="R277" i="9"/>
  <c r="O277" i="9"/>
  <c r="P278" i="9"/>
  <c r="R279" i="9"/>
  <c r="O279" i="9"/>
  <c r="P280" i="9"/>
  <c r="R281" i="9"/>
  <c r="O281" i="9"/>
  <c r="P282" i="9"/>
  <c r="R283" i="9"/>
  <c r="O283" i="9"/>
  <c r="P284" i="9"/>
  <c r="Q294" i="9"/>
  <c r="R300" i="9"/>
  <c r="Q300" i="9"/>
  <c r="R295" i="9"/>
  <c r="Q295" i="9"/>
  <c r="Q299" i="9"/>
  <c r="M299" i="9"/>
  <c r="R311" i="9"/>
  <c r="Q311" i="9"/>
  <c r="R330" i="9"/>
  <c r="R293" i="9"/>
  <c r="Q296" i="9"/>
  <c r="R299" i="9"/>
  <c r="Q307" i="9"/>
  <c r="R310" i="9"/>
  <c r="R314" i="9"/>
  <c r="Q266" i="9"/>
  <c r="Q267" i="9"/>
  <c r="Q268" i="9"/>
  <c r="Q269" i="9"/>
  <c r="Q270" i="9"/>
  <c r="Q271" i="9"/>
  <c r="Q272" i="9"/>
  <c r="Q273" i="9"/>
  <c r="Q274" i="9"/>
  <c r="Q275" i="9"/>
  <c r="Q276" i="9"/>
  <c r="Q277" i="9"/>
  <c r="Q278" i="9"/>
  <c r="Q279" i="9"/>
  <c r="Q280" i="9"/>
  <c r="Q281" i="9"/>
  <c r="Q282" i="9"/>
  <c r="S282" i="9" s="1"/>
  <c r="Q283" i="9"/>
  <c r="Q284" i="9"/>
  <c r="Q293" i="9"/>
  <c r="R298" i="9"/>
  <c r="Q319" i="9"/>
  <c r="R326" i="9"/>
  <c r="Q331" i="9"/>
  <c r="R294" i="9"/>
  <c r="Q315" i="9"/>
  <c r="R322" i="9"/>
  <c r="Q298" i="9"/>
  <c r="Q302" i="9"/>
  <c r="Q306" i="9"/>
  <c r="Q310" i="9"/>
  <c r="Q314" i="9"/>
  <c r="Q318" i="9"/>
  <c r="S318" i="9" s="1"/>
  <c r="Q322" i="9"/>
  <c r="Q326" i="9"/>
  <c r="Q330" i="9"/>
  <c r="Q333" i="9"/>
  <c r="S197" i="9" l="1"/>
  <c r="S46" i="9"/>
  <c r="S324" i="9"/>
  <c r="S134" i="9"/>
  <c r="S228" i="9"/>
  <c r="S335" i="9"/>
  <c r="R84" i="9"/>
  <c r="S51" i="9"/>
  <c r="S332" i="9"/>
  <c r="S236" i="9"/>
  <c r="S67" i="9"/>
  <c r="O16" i="9"/>
  <c r="S338" i="9"/>
  <c r="S70" i="9"/>
  <c r="P16" i="9"/>
  <c r="S306" i="9"/>
  <c r="S111" i="9"/>
  <c r="S223" i="9"/>
  <c r="S145" i="9"/>
  <c r="S222" i="9"/>
  <c r="S148" i="9"/>
  <c r="S308" i="9"/>
  <c r="M16" i="9"/>
  <c r="S206" i="9"/>
  <c r="S102" i="9"/>
  <c r="S122" i="9"/>
  <c r="S71" i="9"/>
  <c r="S302" i="9"/>
  <c r="S100" i="9"/>
  <c r="S69" i="9"/>
  <c r="S253" i="9"/>
  <c r="S208" i="9"/>
  <c r="S103" i="9"/>
  <c r="S221" i="9"/>
  <c r="S68" i="9"/>
  <c r="S322" i="9"/>
  <c r="S216" i="9"/>
  <c r="S320" i="9"/>
  <c r="S64" i="9"/>
  <c r="S87" i="9"/>
  <c r="S119" i="9"/>
  <c r="S190" i="9"/>
  <c r="S107" i="9"/>
  <c r="S123" i="9"/>
  <c r="S237" i="9"/>
  <c r="S132" i="9"/>
  <c r="S336" i="9"/>
  <c r="S240" i="9"/>
  <c r="S158" i="9"/>
  <c r="S56" i="9"/>
  <c r="S48" i="9"/>
  <c r="S164" i="9"/>
  <c r="S192" i="9"/>
  <c r="S110" i="9"/>
  <c r="S76" i="9"/>
  <c r="S101" i="9"/>
  <c r="S91" i="9"/>
  <c r="S75" i="9"/>
  <c r="S329" i="9"/>
  <c r="S242" i="9"/>
  <c r="S259" i="9"/>
  <c r="S187" i="9"/>
  <c r="S154" i="9"/>
  <c r="S160" i="9"/>
  <c r="S136" i="9"/>
  <c r="S248" i="9"/>
  <c r="S260" i="9"/>
  <c r="S93" i="9"/>
  <c r="S333" i="9"/>
  <c r="S315" i="9"/>
  <c r="S200" i="9"/>
  <c r="S88" i="9"/>
  <c r="S124" i="9"/>
  <c r="S108" i="9"/>
  <c r="S63" i="9"/>
  <c r="S194" i="9"/>
  <c r="S230" i="9"/>
  <c r="S175" i="9"/>
  <c r="S207" i="9"/>
  <c r="S225" i="9"/>
  <c r="S161" i="9"/>
  <c r="S212" i="9"/>
  <c r="S224" i="9"/>
  <c r="S244" i="9"/>
  <c r="S256" i="9"/>
  <c r="S252" i="9"/>
  <c r="S321" i="9"/>
  <c r="S176" i="9"/>
  <c r="M93" i="9"/>
  <c r="S128" i="9"/>
  <c r="S59" i="9"/>
  <c r="P93" i="9"/>
  <c r="S199" i="9"/>
  <c r="S191" i="9"/>
  <c r="S72" i="9"/>
  <c r="S92" i="9"/>
  <c r="S80" i="9"/>
  <c r="S247" i="9"/>
  <c r="S215" i="9"/>
  <c r="S291" i="9"/>
  <c r="S245" i="9"/>
  <c r="S303" i="9"/>
  <c r="S126" i="9"/>
  <c r="S235" i="9"/>
  <c r="S251" i="9"/>
  <c r="S173" i="9"/>
  <c r="S157" i="9"/>
  <c r="S246" i="9"/>
  <c r="S261" i="9"/>
  <c r="S280" i="9"/>
  <c r="S272" i="9"/>
  <c r="S263" i="9"/>
  <c r="S205" i="9"/>
  <c r="S196" i="9"/>
  <c r="S118" i="9"/>
  <c r="S120" i="9"/>
  <c r="S104" i="9"/>
  <c r="S85" i="9"/>
  <c r="S90" i="9"/>
  <c r="S231" i="9"/>
  <c r="S198" i="9"/>
  <c r="S213" i="9"/>
  <c r="S153" i="9"/>
  <c r="S137" i="9"/>
  <c r="S241" i="9"/>
  <c r="S220" i="9"/>
  <c r="S188" i="9"/>
  <c r="S159" i="9"/>
  <c r="S317" i="9"/>
  <c r="S172" i="9"/>
  <c r="S232" i="9"/>
  <c r="S304" i="9"/>
  <c r="S141" i="9"/>
  <c r="M84" i="9"/>
  <c r="S20" i="9"/>
  <c r="S142" i="9"/>
  <c r="S130" i="9"/>
  <c r="S314" i="9"/>
  <c r="S79" i="9"/>
  <c r="S78" i="9"/>
  <c r="S139" i="9"/>
  <c r="S55" i="9"/>
  <c r="S171" i="9"/>
  <c r="S155" i="9"/>
  <c r="S233" i="9"/>
  <c r="S182" i="9"/>
  <c r="S218" i="9"/>
  <c r="S47" i="9"/>
  <c r="S115" i="9"/>
  <c r="S316" i="9"/>
  <c r="S180" i="9"/>
  <c r="S112" i="9"/>
  <c r="S89" i="9"/>
  <c r="S210" i="9"/>
  <c r="S298" i="9"/>
  <c r="S274" i="9"/>
  <c r="S97" i="9"/>
  <c r="S310" i="9"/>
  <c r="S281" i="9"/>
  <c r="S277" i="9"/>
  <c r="S273" i="9"/>
  <c r="S269" i="9"/>
  <c r="S307" i="9"/>
  <c r="S201" i="9"/>
  <c r="S60" i="9"/>
  <c r="S106" i="9"/>
  <c r="S95" i="9"/>
  <c r="S44" i="9"/>
  <c r="S36" i="9"/>
  <c r="S28" i="9"/>
  <c r="S258" i="9"/>
  <c r="S226" i="9"/>
  <c r="S174" i="9"/>
  <c r="S211" i="9"/>
  <c r="S179" i="9"/>
  <c r="S203" i="9"/>
  <c r="S290" i="9"/>
  <c r="S184" i="9"/>
  <c r="S326" i="9"/>
  <c r="S113" i="9"/>
  <c r="S86" i="9"/>
  <c r="S61" i="9"/>
  <c r="S150" i="9"/>
  <c r="S131" i="9"/>
  <c r="S243" i="9"/>
  <c r="S166" i="9"/>
  <c r="S186" i="9"/>
  <c r="S165" i="9"/>
  <c r="S152" i="9"/>
  <c r="S168" i="9"/>
  <c r="S331" i="9"/>
  <c r="S296" i="9"/>
  <c r="S265" i="9"/>
  <c r="S202" i="9"/>
  <c r="S195" i="9"/>
  <c r="S116" i="9"/>
  <c r="S227" i="9"/>
  <c r="S163" i="9"/>
  <c r="S147" i="9"/>
  <c r="S319" i="9"/>
  <c r="S284" i="9"/>
  <c r="S268" i="9"/>
  <c r="S99" i="9"/>
  <c r="S81" i="9"/>
  <c r="S45" i="9"/>
  <c r="S41" i="9"/>
  <c r="S37" i="9"/>
  <c r="S33" i="9"/>
  <c r="S29" i="9"/>
  <c r="S21" i="9"/>
  <c r="S328" i="9"/>
  <c r="S146" i="9"/>
  <c r="S301" i="9"/>
  <c r="S305" i="9"/>
  <c r="S313" i="9"/>
  <c r="S330" i="9"/>
  <c r="S293" i="9"/>
  <c r="S278" i="9"/>
  <c r="S38" i="9"/>
  <c r="S327" i="9"/>
  <c r="S311" i="9"/>
  <c r="S295" i="9"/>
  <c r="S300" i="9"/>
  <c r="S323" i="9"/>
  <c r="S297" i="9"/>
  <c r="S309" i="9"/>
  <c r="S325" i="9"/>
  <c r="S276" i="9"/>
  <c r="S83" i="9"/>
  <c r="Q84" i="9"/>
  <c r="S84" i="9" s="1"/>
  <c r="S42" i="9"/>
  <c r="S34" i="9"/>
  <c r="S26" i="9"/>
  <c r="S27" i="9"/>
  <c r="S283" i="9"/>
  <c r="S279" i="9"/>
  <c r="S275" i="9"/>
  <c r="S271" i="9"/>
  <c r="S267" i="9"/>
  <c r="S264" i="9"/>
  <c r="S40" i="9"/>
  <c r="S32" i="9"/>
  <c r="S24" i="9"/>
  <c r="S43" i="9"/>
  <c r="S39" i="9"/>
  <c r="S35" i="9"/>
  <c r="S31" i="9"/>
  <c r="S25" i="9"/>
  <c r="S270" i="9"/>
  <c r="S266" i="9"/>
  <c r="S299" i="9"/>
  <c r="S294" i="9"/>
  <c r="S30" i="9"/>
  <c r="S22" i="9"/>
  <c r="S23" i="9"/>
  <c r="B15" i="7" l="1"/>
  <c r="Q15" i="7" s="1"/>
  <c r="N39" i="8"/>
  <c r="N36" i="8"/>
  <c r="N35" i="8"/>
  <c r="N34" i="8"/>
  <c r="N33" i="8"/>
  <c r="N32" i="8"/>
  <c r="N31" i="8"/>
  <c r="N30" i="8"/>
  <c r="N29" i="8"/>
  <c r="N28" i="8"/>
  <c r="N27" i="8"/>
  <c r="N26" i="8"/>
  <c r="N25" i="8"/>
  <c r="N24" i="8"/>
  <c r="N23" i="8"/>
  <c r="N22" i="8"/>
  <c r="N21" i="8"/>
  <c r="N20" i="8"/>
  <c r="N19" i="8"/>
  <c r="N18" i="8"/>
  <c r="N17" i="8"/>
  <c r="N16" i="8"/>
  <c r="A16" i="8"/>
  <c r="A17" i="8" s="1"/>
  <c r="A18" i="8" s="1"/>
  <c r="A19" i="8" s="1"/>
  <c r="A20" i="8" s="1"/>
  <c r="A21" i="8" s="1"/>
  <c r="A22" i="8" s="1"/>
  <c r="A23" i="8" s="1"/>
  <c r="A24" i="8" s="1"/>
  <c r="A25" i="8" s="1"/>
  <c r="A26" i="8" s="1"/>
  <c r="A27" i="8" s="1"/>
  <c r="A28" i="8" s="1"/>
  <c r="A29" i="8" s="1"/>
  <c r="A30" i="8" s="1"/>
  <c r="A31" i="8" s="1"/>
  <c r="A32" i="8" s="1"/>
  <c r="A33" i="8" s="1"/>
  <c r="A34" i="8" s="1"/>
  <c r="N15" i="8"/>
  <c r="N14" i="8"/>
  <c r="N13" i="8"/>
  <c r="N12" i="8"/>
  <c r="B14" i="7"/>
  <c r="Q14" i="7" s="1"/>
  <c r="B13" i="7"/>
  <c r="Q13" i="7" s="1"/>
  <c r="B12" i="7"/>
  <c r="Q12" i="7" s="1"/>
  <c r="B11" i="7"/>
  <c r="Q11" i="7" s="1"/>
  <c r="B10" i="7"/>
  <c r="Q10" i="7" s="1"/>
  <c r="B9" i="7"/>
  <c r="Q9" i="7" s="1"/>
  <c r="B8" i="7"/>
  <c r="Q8" i="7" s="1"/>
  <c r="A8" i="7"/>
  <c r="A9" i="7" s="1"/>
  <c r="A10" i="7" s="1"/>
  <c r="A11" i="7" s="1"/>
  <c r="A12" i="7" s="1"/>
  <c r="A13" i="7" s="1"/>
  <c r="A14" i="7" s="1"/>
  <c r="B7" i="7"/>
  <c r="Q7" i="7" s="1"/>
  <c r="A7" i="7"/>
  <c r="H5" i="7"/>
  <c r="AE331" i="6"/>
  <c r="Z331" i="6"/>
  <c r="R331" i="6"/>
  <c r="C331" i="6" s="1"/>
  <c r="AL331" i="6"/>
  <c r="AL330" i="6"/>
  <c r="AG330" i="6"/>
  <c r="Z330" i="6"/>
  <c r="R330" i="6"/>
  <c r="C330" i="6" s="1"/>
  <c r="C337" i="9" s="1"/>
  <c r="H330" i="6"/>
  <c r="AL329" i="6"/>
  <c r="AG329" i="6"/>
  <c r="Z329" i="6"/>
  <c r="R329" i="6"/>
  <c r="C329" i="6" s="1"/>
  <c r="C336" i="9" s="1"/>
  <c r="H329" i="6"/>
  <c r="AL328" i="6"/>
  <c r="AG328" i="6"/>
  <c r="Z328" i="6"/>
  <c r="R328" i="6"/>
  <c r="C328" i="6" s="1"/>
  <c r="C335" i="9" s="1"/>
  <c r="H328" i="6"/>
  <c r="AL327" i="6"/>
  <c r="AG327" i="6"/>
  <c r="Z327" i="6"/>
  <c r="R327" i="6"/>
  <c r="C327" i="6" s="1"/>
  <c r="H327" i="6"/>
  <c r="AL326" i="6"/>
  <c r="AG326" i="6"/>
  <c r="Z326" i="6"/>
  <c r="R326" i="6"/>
  <c r="C326" i="6" s="1"/>
  <c r="H326" i="6"/>
  <c r="AL325" i="6"/>
  <c r="AG325" i="6"/>
  <c r="Z325" i="6"/>
  <c r="R325" i="6"/>
  <c r="C325" i="6" s="1"/>
  <c r="C332" i="9" s="1"/>
  <c r="H325" i="6"/>
  <c r="AL324" i="6"/>
  <c r="AG324" i="6"/>
  <c r="Z324" i="6"/>
  <c r="R324" i="6"/>
  <c r="H324" i="6"/>
  <c r="C324" i="6"/>
  <c r="AL323" i="6"/>
  <c r="AB323" i="6" s="1"/>
  <c r="AJ323" i="6" s="1"/>
  <c r="AG323" i="6"/>
  <c r="Z323" i="6"/>
  <c r="R323" i="6"/>
  <c r="C323" i="6" s="1"/>
  <c r="H323" i="6"/>
  <c r="A323" i="6"/>
  <c r="A324" i="6" s="1"/>
  <c r="A325" i="6" s="1"/>
  <c r="A326" i="6" s="1"/>
  <c r="A327" i="6" s="1"/>
  <c r="A328" i="6" s="1"/>
  <c r="A329" i="6" s="1"/>
  <c r="A330" i="6" s="1"/>
  <c r="AL322" i="6"/>
  <c r="AG322" i="6"/>
  <c r="Z322" i="6"/>
  <c r="R322" i="6"/>
  <c r="C322" i="6" s="1"/>
  <c r="H322" i="6"/>
  <c r="AL321" i="6"/>
  <c r="AG321" i="6"/>
  <c r="AC321" i="6"/>
  <c r="Z321" i="6"/>
  <c r="R321" i="6"/>
  <c r="C321" i="6" s="1"/>
  <c r="H321" i="6"/>
  <c r="AL320" i="6"/>
  <c r="AG320" i="6"/>
  <c r="AC320" i="6"/>
  <c r="Z320" i="6"/>
  <c r="R320" i="6"/>
  <c r="C320" i="6" s="1"/>
  <c r="C327" i="9" s="1"/>
  <c r="H320" i="6"/>
  <c r="D327" i="9" s="1"/>
  <c r="O327" i="9" s="1"/>
  <c r="A320" i="6"/>
  <c r="A321" i="6" s="1"/>
  <c r="AL319" i="6"/>
  <c r="AG319" i="6"/>
  <c r="Z319" i="6"/>
  <c r="R319" i="6"/>
  <c r="C319" i="6" s="1"/>
  <c r="C326" i="9" s="1"/>
  <c r="H319" i="6"/>
  <c r="D326" i="9" s="1"/>
  <c r="O326" i="9" s="1"/>
  <c r="AG318" i="6"/>
  <c r="AC318" i="6"/>
  <c r="Z318" i="6"/>
  <c r="T318" i="6"/>
  <c r="B318" i="6" s="1"/>
  <c r="R318" i="6"/>
  <c r="H318" i="6"/>
  <c r="D325" i="9" s="1"/>
  <c r="O325" i="9" s="1"/>
  <c r="AG317" i="6"/>
  <c r="AC317" i="6"/>
  <c r="Z317" i="6"/>
  <c r="T317" i="6"/>
  <c r="B317" i="6" s="1"/>
  <c r="R317" i="6"/>
  <c r="H317" i="6"/>
  <c r="D324" i="9" s="1"/>
  <c r="O324" i="9" s="1"/>
  <c r="AG316" i="6"/>
  <c r="AC316" i="6"/>
  <c r="Z316" i="6"/>
  <c r="T316" i="6"/>
  <c r="B316" i="6" s="1"/>
  <c r="R316" i="6"/>
  <c r="H316" i="6"/>
  <c r="D323" i="9" s="1"/>
  <c r="O323" i="9" s="1"/>
  <c r="AG315" i="6"/>
  <c r="AC315" i="6"/>
  <c r="Z315" i="6"/>
  <c r="T315" i="6"/>
  <c r="R315" i="6"/>
  <c r="H315" i="6"/>
  <c r="D322" i="9" s="1"/>
  <c r="O322" i="9" s="1"/>
  <c r="AG314" i="6"/>
  <c r="AC314" i="6"/>
  <c r="Z314" i="6"/>
  <c r="T314" i="6"/>
  <c r="R314" i="6"/>
  <c r="H314" i="6"/>
  <c r="D321" i="9" s="1"/>
  <c r="O321" i="9" s="1"/>
  <c r="AG313" i="6"/>
  <c r="AC313" i="6"/>
  <c r="T313" i="6"/>
  <c r="B313" i="6" s="1"/>
  <c r="R313" i="6"/>
  <c r="H313" i="6"/>
  <c r="D320" i="9" s="1"/>
  <c r="O320" i="9" s="1"/>
  <c r="AG312" i="6"/>
  <c r="AC312" i="6"/>
  <c r="T312" i="6"/>
  <c r="B312" i="6" s="1"/>
  <c r="R312" i="6"/>
  <c r="H312" i="6"/>
  <c r="D319" i="9" s="1"/>
  <c r="O319" i="9" s="1"/>
  <c r="AG311" i="6"/>
  <c r="AC311" i="6"/>
  <c r="Z311" i="6"/>
  <c r="T311" i="6"/>
  <c r="B311" i="6" s="1"/>
  <c r="R311" i="6"/>
  <c r="H311" i="6"/>
  <c r="D318" i="9" s="1"/>
  <c r="O318" i="9" s="1"/>
  <c r="AG310" i="6"/>
  <c r="AC310" i="6"/>
  <c r="Z310" i="6"/>
  <c r="T310" i="6"/>
  <c r="B310" i="6" s="1"/>
  <c r="R310" i="6"/>
  <c r="H310" i="6"/>
  <c r="D317" i="9" s="1"/>
  <c r="O317" i="9" s="1"/>
  <c r="AG309" i="6"/>
  <c r="AC309" i="6"/>
  <c r="Z309" i="6"/>
  <c r="T309" i="6"/>
  <c r="R309" i="6"/>
  <c r="H309" i="6"/>
  <c r="D316" i="9" s="1"/>
  <c r="O316" i="9" s="1"/>
  <c r="A309" i="6"/>
  <c r="A310" i="6" s="1"/>
  <c r="A311" i="6" s="1"/>
  <c r="A312" i="6" s="1"/>
  <c r="A313" i="6" s="1"/>
  <c r="A314" i="6" s="1"/>
  <c r="A315" i="6" s="1"/>
  <c r="A316" i="6" s="1"/>
  <c r="A317" i="6" s="1"/>
  <c r="A318" i="6" s="1"/>
  <c r="AG308" i="6"/>
  <c r="AC308" i="6"/>
  <c r="Z308" i="6"/>
  <c r="T308" i="6"/>
  <c r="R308" i="6"/>
  <c r="H308" i="6"/>
  <c r="D315" i="9" s="1"/>
  <c r="O315" i="9" s="1"/>
  <c r="AG307" i="6"/>
  <c r="AC307" i="6"/>
  <c r="Z307" i="6"/>
  <c r="T307" i="6"/>
  <c r="B307" i="6" s="1"/>
  <c r="R307" i="6"/>
  <c r="H307" i="6"/>
  <c r="D314" i="9" s="1"/>
  <c r="O314" i="9" s="1"/>
  <c r="AG306" i="6"/>
  <c r="AC306" i="6"/>
  <c r="Z306" i="6"/>
  <c r="T306" i="6"/>
  <c r="B306" i="6" s="1"/>
  <c r="R306" i="6"/>
  <c r="H306" i="6"/>
  <c r="AF305" i="6"/>
  <c r="AG305" i="6" s="1"/>
  <c r="AC305" i="6"/>
  <c r="Z305" i="6"/>
  <c r="T305" i="6"/>
  <c r="B305" i="6" s="1"/>
  <c r="H305" i="6"/>
  <c r="D312" i="9" s="1"/>
  <c r="O312" i="9" s="1"/>
  <c r="AL304" i="6"/>
  <c r="AG304" i="6"/>
  <c r="Q304" i="6"/>
  <c r="C304" i="6" s="1"/>
  <c r="C311" i="9" s="1"/>
  <c r="K304" i="6"/>
  <c r="H304" i="6"/>
  <c r="D311" i="9" s="1"/>
  <c r="O311" i="9" s="1"/>
  <c r="A304" i="6"/>
  <c r="A303" i="6" s="1"/>
  <c r="A302" i="6" s="1"/>
  <c r="A301" i="6" s="1"/>
  <c r="A300" i="6" s="1"/>
  <c r="A299" i="6" s="1"/>
  <c r="A298" i="6" s="1"/>
  <c r="A297" i="6" s="1"/>
  <c r="A296" i="6" s="1"/>
  <c r="A295" i="6" s="1"/>
  <c r="A294" i="6" s="1"/>
  <c r="A293" i="6" s="1"/>
  <c r="A292" i="6" s="1"/>
  <c r="A291" i="6" s="1"/>
  <c r="A290" i="6" s="1"/>
  <c r="A289" i="6" s="1"/>
  <c r="A288" i="6" s="1"/>
  <c r="A287" i="6" s="1"/>
  <c r="A286" i="6" s="1"/>
  <c r="A285" i="6" s="1"/>
  <c r="A284" i="6" s="1"/>
  <c r="A283" i="6" s="1"/>
  <c r="A282" i="6" s="1"/>
  <c r="A281" i="6" s="1"/>
  <c r="A280" i="6" s="1"/>
  <c r="A279" i="6" s="1"/>
  <c r="A278" i="6" s="1"/>
  <c r="AL303" i="6"/>
  <c r="AB303" i="6" s="1"/>
  <c r="AJ303" i="6" s="1"/>
  <c r="AG303" i="6"/>
  <c r="Q303" i="6"/>
  <c r="F310" i="9" s="1"/>
  <c r="K303" i="6"/>
  <c r="H303" i="6"/>
  <c r="AL302" i="6"/>
  <c r="AB302" i="6" s="1"/>
  <c r="AJ302" i="6" s="1"/>
  <c r="AG302" i="6"/>
  <c r="Q302" i="6"/>
  <c r="F309" i="9" s="1"/>
  <c r="K302" i="6"/>
  <c r="H302" i="6"/>
  <c r="D309" i="9" s="1"/>
  <c r="O309" i="9" s="1"/>
  <c r="AL301" i="6"/>
  <c r="AG301" i="6"/>
  <c r="Q301" i="6"/>
  <c r="K301" i="6"/>
  <c r="H301" i="6"/>
  <c r="D308" i="9" s="1"/>
  <c r="O308" i="9" s="1"/>
  <c r="AL300" i="6"/>
  <c r="AG300" i="6"/>
  <c r="Q300" i="6"/>
  <c r="K300" i="6"/>
  <c r="H300" i="6"/>
  <c r="D307" i="9" s="1"/>
  <c r="O307" i="9" s="1"/>
  <c r="AL299" i="6"/>
  <c r="AB299" i="6" s="1"/>
  <c r="AJ299" i="6" s="1"/>
  <c r="AG299" i="6"/>
  <c r="Q299" i="6"/>
  <c r="F306" i="9" s="1"/>
  <c r="K299" i="6"/>
  <c r="H299" i="6"/>
  <c r="AL298" i="6"/>
  <c r="AB298" i="6" s="1"/>
  <c r="AJ298" i="6" s="1"/>
  <c r="AG298" i="6"/>
  <c r="Q298" i="6"/>
  <c r="H298" i="6"/>
  <c r="D305" i="9" s="1"/>
  <c r="O305" i="9" s="1"/>
  <c r="AL297" i="6"/>
  <c r="AG297" i="6"/>
  <c r="Q297" i="6"/>
  <c r="H297" i="6"/>
  <c r="D304" i="9" s="1"/>
  <c r="O304" i="9" s="1"/>
  <c r="AL296" i="6"/>
  <c r="AB296" i="6" s="1"/>
  <c r="AJ296" i="6" s="1"/>
  <c r="AG296" i="6"/>
  <c r="Q296" i="6"/>
  <c r="H296" i="6"/>
  <c r="D303" i="9" s="1"/>
  <c r="O303" i="9" s="1"/>
  <c r="AL295" i="6"/>
  <c r="AG295" i="6"/>
  <c r="Q295" i="6"/>
  <c r="H295" i="6"/>
  <c r="D302" i="9" s="1"/>
  <c r="O302" i="9" s="1"/>
  <c r="AL294" i="6"/>
  <c r="AG294" i="6"/>
  <c r="Q294" i="6"/>
  <c r="F301" i="9" s="1"/>
  <c r="H294" i="6"/>
  <c r="AL293" i="6"/>
  <c r="AB293" i="6" s="1"/>
  <c r="AJ293" i="6" s="1"/>
  <c r="Q293" i="6"/>
  <c r="F300" i="9" s="1"/>
  <c r="H293" i="6"/>
  <c r="AL292" i="6"/>
  <c r="AB292" i="6" s="1"/>
  <c r="AJ292" i="6" s="1"/>
  <c r="Q292" i="6"/>
  <c r="F299" i="9" s="1"/>
  <c r="H292" i="6"/>
  <c r="D299" i="9" s="1"/>
  <c r="O299" i="9" s="1"/>
  <c r="AL291" i="6"/>
  <c r="AB291" i="6" s="1"/>
  <c r="AJ291" i="6" s="1"/>
  <c r="Q291" i="6"/>
  <c r="H291" i="6"/>
  <c r="D298" i="9" s="1"/>
  <c r="O298" i="9" s="1"/>
  <c r="AL290" i="6"/>
  <c r="AB290" i="6" s="1"/>
  <c r="AJ290" i="6" s="1"/>
  <c r="Q290" i="6"/>
  <c r="H290" i="6"/>
  <c r="D297" i="9" s="1"/>
  <c r="O297" i="9" s="1"/>
  <c r="AL289" i="6"/>
  <c r="Q289" i="6"/>
  <c r="F296" i="9" s="1"/>
  <c r="H289" i="6"/>
  <c r="D296" i="9" s="1"/>
  <c r="O296" i="9" s="1"/>
  <c r="AL288" i="6"/>
  <c r="AB288" i="6" s="1"/>
  <c r="AJ288" i="6" s="1"/>
  <c r="Q288" i="6"/>
  <c r="H288" i="6"/>
  <c r="D295" i="9" s="1"/>
  <c r="O295" i="9" s="1"/>
  <c r="AL287" i="6"/>
  <c r="AB287" i="6" s="1"/>
  <c r="AJ287" i="6" s="1"/>
  <c r="Q287" i="6"/>
  <c r="C287" i="6" s="1"/>
  <c r="C294" i="9" s="1"/>
  <c r="H287" i="6"/>
  <c r="D294" i="9" s="1"/>
  <c r="O294" i="9" s="1"/>
  <c r="AL286" i="6"/>
  <c r="AB286" i="6" s="1"/>
  <c r="AJ286" i="6" s="1"/>
  <c r="Q286" i="6"/>
  <c r="F293" i="9" s="1"/>
  <c r="H286" i="6"/>
  <c r="D293" i="9" s="1"/>
  <c r="O293" i="9" s="1"/>
  <c r="AL285" i="6"/>
  <c r="AB285" i="6" s="1"/>
  <c r="AJ285" i="6" s="1"/>
  <c r="Q285" i="6"/>
  <c r="F292" i="9" s="1"/>
  <c r="H285" i="6"/>
  <c r="AL284" i="6"/>
  <c r="AB284" i="6" s="1"/>
  <c r="AJ284" i="6" s="1"/>
  <c r="Q284" i="6"/>
  <c r="F291" i="9" s="1"/>
  <c r="H284" i="6"/>
  <c r="D291" i="9" s="1"/>
  <c r="O291" i="9" s="1"/>
  <c r="AL283" i="6"/>
  <c r="Q283" i="6"/>
  <c r="H283" i="6"/>
  <c r="D290" i="9" s="1"/>
  <c r="O290" i="9" s="1"/>
  <c r="Q282" i="6"/>
  <c r="O282" i="6"/>
  <c r="H282" i="6"/>
  <c r="D289" i="9" s="1"/>
  <c r="O289" i="9" s="1"/>
  <c r="B282" i="6"/>
  <c r="AL281" i="6"/>
  <c r="AB281" i="6" s="1"/>
  <c r="Q281" i="6"/>
  <c r="O281" i="6"/>
  <c r="H281" i="6"/>
  <c r="D288" i="9" s="1"/>
  <c r="O288" i="9" s="1"/>
  <c r="C281" i="6"/>
  <c r="C288" i="9" s="1"/>
  <c r="B281" i="6"/>
  <c r="Q280" i="6"/>
  <c r="O280" i="6"/>
  <c r="H280" i="6"/>
  <c r="D287" i="9" s="1"/>
  <c r="O287" i="9" s="1"/>
  <c r="B280" i="6"/>
  <c r="Q279" i="6"/>
  <c r="O279" i="6"/>
  <c r="H279" i="6"/>
  <c r="D286" i="9" s="1"/>
  <c r="O286" i="9" s="1"/>
  <c r="B279" i="6"/>
  <c r="Q278" i="6"/>
  <c r="O278" i="6"/>
  <c r="H278" i="6"/>
  <c r="B278" i="6"/>
  <c r="C276" i="6"/>
  <c r="C275" i="6"/>
  <c r="C284" i="9" s="1"/>
  <c r="C274" i="6"/>
  <c r="C283" i="9" s="1"/>
  <c r="C273" i="6"/>
  <c r="C282" i="9" s="1"/>
  <c r="C272" i="6"/>
  <c r="C281" i="9" s="1"/>
  <c r="C271" i="6"/>
  <c r="C280" i="9" s="1"/>
  <c r="C270" i="6"/>
  <c r="C279" i="9" s="1"/>
  <c r="C269" i="6"/>
  <c r="C278" i="9" s="1"/>
  <c r="C268" i="6"/>
  <c r="C277" i="9" s="1"/>
  <c r="C267" i="6"/>
  <c r="C276" i="9" s="1"/>
  <c r="C266" i="6"/>
  <c r="C275" i="9" s="1"/>
  <c r="C265" i="6"/>
  <c r="C274" i="9" s="1"/>
  <c r="C264" i="6"/>
  <c r="C273" i="9" s="1"/>
  <c r="C263" i="6"/>
  <c r="C272" i="9" s="1"/>
  <c r="C262" i="6"/>
  <c r="C271" i="9" s="1"/>
  <c r="C261" i="6"/>
  <c r="C270" i="9" s="1"/>
  <c r="C260" i="6"/>
  <c r="C269" i="9" s="1"/>
  <c r="C259" i="6"/>
  <c r="C268" i="9" s="1"/>
  <c r="C258" i="6"/>
  <c r="C267" i="9" s="1"/>
  <c r="C257" i="6"/>
  <c r="C266" i="9" s="1"/>
  <c r="C256" i="6"/>
  <c r="C265" i="9" s="1"/>
  <c r="C255" i="6"/>
  <c r="C264" i="9" s="1"/>
  <c r="C254" i="6"/>
  <c r="C263" i="9" s="1"/>
  <c r="C253" i="6"/>
  <c r="C262" i="9" s="1"/>
  <c r="C252" i="6"/>
  <c r="C261" i="9" s="1"/>
  <c r="AN251" i="6"/>
  <c r="AM251" i="6"/>
  <c r="C251" i="6"/>
  <c r="C260" i="9" s="1"/>
  <c r="C250" i="6"/>
  <c r="C259" i="9" s="1"/>
  <c r="C249" i="6"/>
  <c r="C258" i="9" s="1"/>
  <c r="C248" i="6"/>
  <c r="C257" i="9" s="1"/>
  <c r="C247" i="6"/>
  <c r="C256" i="9" s="1"/>
  <c r="C246" i="6"/>
  <c r="C255" i="9" s="1"/>
  <c r="C245" i="6"/>
  <c r="C254" i="9" s="1"/>
  <c r="C244" i="6"/>
  <c r="C253" i="9" s="1"/>
  <c r="C243" i="6"/>
  <c r="C252" i="9" s="1"/>
  <c r="C242" i="6"/>
  <c r="C251" i="9" s="1"/>
  <c r="C241" i="6"/>
  <c r="C250" i="9" s="1"/>
  <c r="C240" i="6"/>
  <c r="C249" i="9" s="1"/>
  <c r="C239" i="6"/>
  <c r="C248" i="9" s="1"/>
  <c r="C238" i="6"/>
  <c r="C247" i="9" s="1"/>
  <c r="C237" i="6"/>
  <c r="C246" i="9" s="1"/>
  <c r="C236" i="6"/>
  <c r="C245" i="9" s="1"/>
  <c r="C235" i="6"/>
  <c r="C244" i="9" s="1"/>
  <c r="C234" i="6"/>
  <c r="C243" i="9" s="1"/>
  <c r="C233" i="6"/>
  <c r="C242" i="9" s="1"/>
  <c r="C232" i="6"/>
  <c r="C241" i="9" s="1"/>
  <c r="C231" i="6"/>
  <c r="C240" i="9" s="1"/>
  <c r="AN230" i="6"/>
  <c r="C230" i="6"/>
  <c r="C239" i="9" s="1"/>
  <c r="C229" i="6"/>
  <c r="C238" i="9" s="1"/>
  <c r="C228" i="6"/>
  <c r="C237" i="9" s="1"/>
  <c r="C227" i="6"/>
  <c r="C236" i="9" s="1"/>
  <c r="C226" i="6"/>
  <c r="C235" i="9" s="1"/>
  <c r="C225" i="6"/>
  <c r="C234" i="9" s="1"/>
  <c r="C224" i="6"/>
  <c r="C233" i="9" s="1"/>
  <c r="C223" i="6"/>
  <c r="C232" i="9" s="1"/>
  <c r="C222" i="6"/>
  <c r="C231" i="9" s="1"/>
  <c r="C221" i="6"/>
  <c r="C230" i="9" s="1"/>
  <c r="C220" i="6"/>
  <c r="C229" i="9" s="1"/>
  <c r="C219" i="6"/>
  <c r="C228" i="9" s="1"/>
  <c r="C218" i="6"/>
  <c r="C227" i="9" s="1"/>
  <c r="C217" i="6"/>
  <c r="C226" i="9" s="1"/>
  <c r="C216" i="6"/>
  <c r="C225" i="9" s="1"/>
  <c r="C215" i="6"/>
  <c r="C224" i="9" s="1"/>
  <c r="C214" i="6"/>
  <c r="C223" i="9" s="1"/>
  <c r="C213" i="6"/>
  <c r="C222" i="9" s="1"/>
  <c r="C212" i="6"/>
  <c r="C221" i="9" s="1"/>
  <c r="C211" i="6"/>
  <c r="C220" i="9" s="1"/>
  <c r="C210" i="6"/>
  <c r="C219" i="9" s="1"/>
  <c r="C209" i="6"/>
  <c r="C218" i="9" s="1"/>
  <c r="C208" i="6"/>
  <c r="C217" i="9" s="1"/>
  <c r="C207" i="6"/>
  <c r="C216" i="9" s="1"/>
  <c r="C206" i="6"/>
  <c r="C215" i="9" s="1"/>
  <c r="C205" i="6"/>
  <c r="C214" i="9" s="1"/>
  <c r="C204" i="6"/>
  <c r="C213" i="9" s="1"/>
  <c r="C203" i="6"/>
  <c r="C212" i="9" s="1"/>
  <c r="C202" i="6"/>
  <c r="C211" i="9" s="1"/>
  <c r="C201" i="6"/>
  <c r="C210" i="9" s="1"/>
  <c r="C200" i="6"/>
  <c r="C209" i="9" s="1"/>
  <c r="C199" i="6"/>
  <c r="C208" i="9" s="1"/>
  <c r="AN198" i="6"/>
  <c r="C198" i="6"/>
  <c r="C207" i="9" s="1"/>
  <c r="AN197" i="6"/>
  <c r="C197" i="6"/>
  <c r="C206" i="9" s="1"/>
  <c r="AN196" i="6"/>
  <c r="C196" i="6"/>
  <c r="C205" i="9" s="1"/>
  <c r="AN195" i="6"/>
  <c r="C195" i="6"/>
  <c r="C204" i="9" s="1"/>
  <c r="AN194" i="6"/>
  <c r="C194" i="6"/>
  <c r="C203" i="9" s="1"/>
  <c r="AN193" i="6"/>
  <c r="C193" i="6"/>
  <c r="C202" i="9" s="1"/>
  <c r="AN192" i="6"/>
  <c r="C192" i="6"/>
  <c r="C201" i="9" s="1"/>
  <c r="AN191" i="6"/>
  <c r="C191" i="6"/>
  <c r="C200" i="9" s="1"/>
  <c r="AN190" i="6"/>
  <c r="C190" i="6"/>
  <c r="C199" i="9" s="1"/>
  <c r="AN189" i="6"/>
  <c r="C189" i="6"/>
  <c r="C198" i="9" s="1"/>
  <c r="AN188" i="6"/>
  <c r="C188" i="6"/>
  <c r="C197" i="9" s="1"/>
  <c r="AN187" i="6"/>
  <c r="C187" i="6"/>
  <c r="C196" i="9" s="1"/>
  <c r="AN186" i="6"/>
  <c r="C186" i="6"/>
  <c r="C195" i="9" s="1"/>
  <c r="AN185" i="6"/>
  <c r="C185" i="6"/>
  <c r="C194" i="9" s="1"/>
  <c r="AN184" i="6"/>
  <c r="C184" i="6"/>
  <c r="C193" i="9" s="1"/>
  <c r="AN183" i="6"/>
  <c r="C183" i="6"/>
  <c r="C192" i="9" s="1"/>
  <c r="AN182" i="6"/>
  <c r="C182" i="6"/>
  <c r="C191" i="9" s="1"/>
  <c r="AN181" i="6"/>
  <c r="C181" i="6"/>
  <c r="C190" i="9" s="1"/>
  <c r="AN180" i="6"/>
  <c r="C180" i="6"/>
  <c r="C189" i="9" s="1"/>
  <c r="AN179" i="6"/>
  <c r="C179" i="6"/>
  <c r="C188" i="9" s="1"/>
  <c r="AN178" i="6"/>
  <c r="C178" i="6"/>
  <c r="C187" i="9" s="1"/>
  <c r="AN177" i="6"/>
  <c r="C177" i="6"/>
  <c r="C186" i="9" s="1"/>
  <c r="AN176" i="6"/>
  <c r="C176" i="6"/>
  <c r="C185" i="9" s="1"/>
  <c r="AN175" i="6"/>
  <c r="C175" i="6"/>
  <c r="C184" i="9" s="1"/>
  <c r="AN174" i="6"/>
  <c r="C174" i="6"/>
  <c r="C183" i="9" s="1"/>
  <c r="AN173" i="6"/>
  <c r="C173" i="6"/>
  <c r="C182" i="9" s="1"/>
  <c r="AN172" i="6"/>
  <c r="C172" i="6"/>
  <c r="C181" i="9" s="1"/>
  <c r="AN171" i="6"/>
  <c r="C171" i="6"/>
  <c r="C180" i="9" s="1"/>
  <c r="AN170" i="6"/>
  <c r="C170" i="6"/>
  <c r="C179" i="9" s="1"/>
  <c r="AN169" i="6"/>
  <c r="C169" i="6"/>
  <c r="C178" i="9" s="1"/>
  <c r="AN168" i="6"/>
  <c r="C168" i="6"/>
  <c r="C177" i="9" s="1"/>
  <c r="AN167" i="6"/>
  <c r="C167" i="6"/>
  <c r="C176" i="9" s="1"/>
  <c r="AN166" i="6"/>
  <c r="C166" i="6"/>
  <c r="C175" i="9" s="1"/>
  <c r="AN165" i="6"/>
  <c r="C165" i="6"/>
  <c r="C174" i="9" s="1"/>
  <c r="AN164" i="6"/>
  <c r="C164" i="6"/>
  <c r="C173" i="9" s="1"/>
  <c r="AN163" i="6"/>
  <c r="C163" i="6"/>
  <c r="C172" i="9" s="1"/>
  <c r="AN162" i="6"/>
  <c r="C162" i="6"/>
  <c r="C171" i="9" s="1"/>
  <c r="AN161" i="6"/>
  <c r="C161" i="6"/>
  <c r="C170" i="9" s="1"/>
  <c r="AN160" i="6"/>
  <c r="C160" i="6"/>
  <c r="C169" i="9" s="1"/>
  <c r="AN159" i="6"/>
  <c r="C159" i="6"/>
  <c r="C168" i="9" s="1"/>
  <c r="AN158" i="6"/>
  <c r="C158" i="6"/>
  <c r="C167" i="9" s="1"/>
  <c r="AN157" i="6"/>
  <c r="C157" i="6"/>
  <c r="C166" i="9" s="1"/>
  <c r="AN156" i="6"/>
  <c r="C156" i="6"/>
  <c r="C165" i="9" s="1"/>
  <c r="AN155" i="6"/>
  <c r="C155" i="6"/>
  <c r="C164" i="9" s="1"/>
  <c r="AN154" i="6"/>
  <c r="C154" i="6"/>
  <c r="C163" i="9" s="1"/>
  <c r="AN153" i="6"/>
  <c r="C153" i="6"/>
  <c r="C162" i="9" s="1"/>
  <c r="AN152" i="6"/>
  <c r="C152" i="6"/>
  <c r="C161" i="9" s="1"/>
  <c r="AN151" i="6"/>
  <c r="C151" i="6"/>
  <c r="C160" i="9" s="1"/>
  <c r="AN150" i="6"/>
  <c r="C150" i="6"/>
  <c r="C159" i="9" s="1"/>
  <c r="AN149" i="6"/>
  <c r="C149" i="6"/>
  <c r="C158" i="9" s="1"/>
  <c r="AN148" i="6"/>
  <c r="C148" i="6"/>
  <c r="C157" i="9" s="1"/>
  <c r="AN147" i="6"/>
  <c r="C147" i="6"/>
  <c r="C156" i="9" s="1"/>
  <c r="AN146" i="6"/>
  <c r="C146" i="6"/>
  <c r="C155" i="9" s="1"/>
  <c r="AN145" i="6"/>
  <c r="C145" i="6"/>
  <c r="C154" i="9" s="1"/>
  <c r="AN144" i="6"/>
  <c r="C144" i="6"/>
  <c r="C153" i="9" s="1"/>
  <c r="AN143" i="6"/>
  <c r="C143" i="6"/>
  <c r="C152" i="9" s="1"/>
  <c r="AN142" i="6"/>
  <c r="C142" i="6"/>
  <c r="C151" i="9" s="1"/>
  <c r="AN141" i="6"/>
  <c r="C141" i="6"/>
  <c r="C150" i="9" s="1"/>
  <c r="AN140" i="6"/>
  <c r="C140" i="6"/>
  <c r="C149" i="9" s="1"/>
  <c r="AN139" i="6"/>
  <c r="C139" i="6"/>
  <c r="C148" i="9" s="1"/>
  <c r="AN138" i="6"/>
  <c r="C138" i="6"/>
  <c r="C147" i="9" s="1"/>
  <c r="AN137" i="6"/>
  <c r="C137" i="6"/>
  <c r="C146" i="9" s="1"/>
  <c r="AN136" i="6"/>
  <c r="C136" i="6"/>
  <c r="C145" i="9" s="1"/>
  <c r="AN135" i="6"/>
  <c r="C135" i="6"/>
  <c r="C144" i="9" s="1"/>
  <c r="AN134" i="6"/>
  <c r="C134" i="6"/>
  <c r="C143" i="9" s="1"/>
  <c r="AN133" i="6"/>
  <c r="C133" i="6"/>
  <c r="C142" i="9" s="1"/>
  <c r="AN132" i="6"/>
  <c r="C132" i="6"/>
  <c r="C141" i="9" s="1"/>
  <c r="AN131" i="6"/>
  <c r="C131" i="6"/>
  <c r="C140" i="9" s="1"/>
  <c r="AN130" i="6"/>
  <c r="C130" i="6"/>
  <c r="C139" i="9" s="1"/>
  <c r="AN129" i="6"/>
  <c r="C129" i="6"/>
  <c r="C138" i="9" s="1"/>
  <c r="AN128" i="6"/>
  <c r="C128" i="6"/>
  <c r="C137" i="9" s="1"/>
  <c r="AN127" i="6"/>
  <c r="C127" i="6"/>
  <c r="C136" i="9" s="1"/>
  <c r="AN126" i="6"/>
  <c r="C126" i="6"/>
  <c r="C135" i="9" s="1"/>
  <c r="AN125" i="6"/>
  <c r="C125" i="6"/>
  <c r="C134" i="9" s="1"/>
  <c r="AN124" i="6"/>
  <c r="C124" i="6"/>
  <c r="C133" i="9" s="1"/>
  <c r="AN123" i="6"/>
  <c r="C123" i="6"/>
  <c r="C132" i="9" s="1"/>
  <c r="AN122" i="6"/>
  <c r="C122" i="6"/>
  <c r="C131" i="9" s="1"/>
  <c r="AN121" i="6"/>
  <c r="C121" i="6"/>
  <c r="C130" i="9" s="1"/>
  <c r="AN120" i="6"/>
  <c r="C120" i="6"/>
  <c r="C129" i="9" s="1"/>
  <c r="AN119" i="6"/>
  <c r="C119" i="6"/>
  <c r="C128" i="9" s="1"/>
  <c r="AN118" i="6"/>
  <c r="C118" i="6"/>
  <c r="C127" i="9" s="1"/>
  <c r="AN117" i="6"/>
  <c r="C117" i="6"/>
  <c r="C126" i="9" s="1"/>
  <c r="AN116" i="6"/>
  <c r="C116" i="6"/>
  <c r="C125" i="9" s="1"/>
  <c r="AN115" i="6"/>
  <c r="C115" i="6"/>
  <c r="C124" i="9" s="1"/>
  <c r="AN114" i="6"/>
  <c r="C114" i="6"/>
  <c r="C123" i="9" s="1"/>
  <c r="AN113" i="6"/>
  <c r="C113" i="6"/>
  <c r="C122" i="9" s="1"/>
  <c r="AN112" i="6"/>
  <c r="C112" i="6"/>
  <c r="C121" i="9" s="1"/>
  <c r="AN111" i="6"/>
  <c r="C111" i="6"/>
  <c r="C120" i="9" s="1"/>
  <c r="AN110" i="6"/>
  <c r="C110" i="6"/>
  <c r="C119" i="9" s="1"/>
  <c r="AN109" i="6"/>
  <c r="C109" i="6"/>
  <c r="C118" i="9" s="1"/>
  <c r="AN108" i="6"/>
  <c r="C108" i="6"/>
  <c r="C117" i="9" s="1"/>
  <c r="AN107" i="6"/>
  <c r="C107" i="6"/>
  <c r="C116" i="9" s="1"/>
  <c r="AN106" i="6"/>
  <c r="C106" i="6"/>
  <c r="C115" i="9" s="1"/>
  <c r="AN105" i="6"/>
  <c r="C105" i="6"/>
  <c r="C114" i="9" s="1"/>
  <c r="AN104" i="6"/>
  <c r="C104" i="6"/>
  <c r="C113" i="9" s="1"/>
  <c r="AN103" i="6"/>
  <c r="C103" i="6"/>
  <c r="C112" i="9" s="1"/>
  <c r="AN102" i="6"/>
  <c r="C102" i="6"/>
  <c r="C111" i="9" s="1"/>
  <c r="AN101" i="6"/>
  <c r="C101" i="6"/>
  <c r="C110" i="9" s="1"/>
  <c r="AN100" i="6"/>
  <c r="C100" i="6"/>
  <c r="C109" i="9" s="1"/>
  <c r="AN99" i="6"/>
  <c r="C99" i="6"/>
  <c r="C108" i="9" s="1"/>
  <c r="AN98" i="6"/>
  <c r="C98" i="6"/>
  <c r="C107" i="9" s="1"/>
  <c r="AN97" i="6"/>
  <c r="C97" i="6"/>
  <c r="C106" i="9" s="1"/>
  <c r="AN96" i="6"/>
  <c r="C96" i="6"/>
  <c r="C105" i="9" s="1"/>
  <c r="AN95" i="6"/>
  <c r="C95" i="6"/>
  <c r="C104" i="9" s="1"/>
  <c r="AN94" i="6"/>
  <c r="C94" i="6"/>
  <c r="C103" i="9" s="1"/>
  <c r="AN93" i="6"/>
  <c r="C93" i="6"/>
  <c r="C102" i="9" s="1"/>
  <c r="AN92" i="6"/>
  <c r="C92" i="6"/>
  <c r="C101" i="9" s="1"/>
  <c r="AN91" i="6"/>
  <c r="C91" i="6"/>
  <c r="C100" i="9" s="1"/>
  <c r="AN90" i="6"/>
  <c r="C90" i="6"/>
  <c r="C99" i="9" s="1"/>
  <c r="AN89" i="6"/>
  <c r="C89" i="6"/>
  <c r="C98" i="9" s="1"/>
  <c r="AN88" i="6"/>
  <c r="C88" i="6"/>
  <c r="C97" i="9" s="1"/>
  <c r="AN87" i="6"/>
  <c r="C87" i="6"/>
  <c r="C96" i="9" s="1"/>
  <c r="AN86" i="6"/>
  <c r="C86" i="6"/>
  <c r="C95" i="9" s="1"/>
  <c r="AN85" i="6"/>
  <c r="C85" i="6"/>
  <c r="C94" i="9" s="1"/>
  <c r="AB84" i="6"/>
  <c r="Y84" i="6"/>
  <c r="X84" i="6"/>
  <c r="V84" i="6"/>
  <c r="T84" i="6"/>
  <c r="S84" i="6"/>
  <c r="Q84" i="6"/>
  <c r="O84" i="6"/>
  <c r="J84" i="6"/>
  <c r="E93" i="9" s="1"/>
  <c r="H84" i="6"/>
  <c r="G84" i="6"/>
  <c r="B84" i="6"/>
  <c r="B93" i="9" s="1"/>
  <c r="AN83" i="6"/>
  <c r="C83" i="6"/>
  <c r="C92" i="9" s="1"/>
  <c r="AN82" i="6"/>
  <c r="C82" i="6"/>
  <c r="C91" i="9" s="1"/>
  <c r="AN81" i="6"/>
  <c r="C81" i="6"/>
  <c r="C90" i="9" s="1"/>
  <c r="AN80" i="6"/>
  <c r="C80" i="6"/>
  <c r="C89" i="9" s="1"/>
  <c r="AN79" i="6"/>
  <c r="C79" i="6"/>
  <c r="C88" i="9" s="1"/>
  <c r="AN78" i="6"/>
  <c r="C78" i="6"/>
  <c r="C87" i="9" s="1"/>
  <c r="AN77" i="6"/>
  <c r="C77" i="6"/>
  <c r="C86" i="9" s="1"/>
  <c r="AN76" i="6"/>
  <c r="C76" i="6"/>
  <c r="C85" i="9" s="1"/>
  <c r="AB75" i="6"/>
  <c r="Y75" i="6"/>
  <c r="X75" i="6"/>
  <c r="V75" i="6"/>
  <c r="T75" i="6"/>
  <c r="S75" i="6"/>
  <c r="H84" i="9" s="1"/>
  <c r="Q75" i="6"/>
  <c r="O75" i="6"/>
  <c r="J75" i="6"/>
  <c r="E84" i="9" s="1"/>
  <c r="H75" i="6"/>
  <c r="G75" i="6"/>
  <c r="B75" i="6"/>
  <c r="AN74" i="6"/>
  <c r="C74" i="6"/>
  <c r="C83" i="9" s="1"/>
  <c r="AN73" i="6"/>
  <c r="C73" i="6"/>
  <c r="C82" i="9" s="1"/>
  <c r="AN72" i="6"/>
  <c r="C72" i="6"/>
  <c r="C81" i="9" s="1"/>
  <c r="AN71" i="6"/>
  <c r="C71" i="6"/>
  <c r="C80" i="9" s="1"/>
  <c r="AN70" i="6"/>
  <c r="C70" i="6"/>
  <c r="C79" i="9" s="1"/>
  <c r="AN69" i="6"/>
  <c r="C69" i="6"/>
  <c r="C78" i="9" s="1"/>
  <c r="AN68" i="6"/>
  <c r="C68" i="6"/>
  <c r="C77" i="9" s="1"/>
  <c r="AN67" i="6"/>
  <c r="C67" i="6"/>
  <c r="C76" i="9" s="1"/>
  <c r="AN66" i="6"/>
  <c r="C66" i="6"/>
  <c r="C75" i="9" s="1"/>
  <c r="AN65" i="6"/>
  <c r="C65" i="6"/>
  <c r="C74" i="9" s="1"/>
  <c r="AN64" i="6"/>
  <c r="C64" i="6"/>
  <c r="C73" i="9" s="1"/>
  <c r="AN63" i="6"/>
  <c r="C63" i="6"/>
  <c r="C72" i="9" s="1"/>
  <c r="AN62" i="6"/>
  <c r="C62" i="6"/>
  <c r="C71" i="9" s="1"/>
  <c r="AN61" i="6"/>
  <c r="C61" i="6"/>
  <c r="C70" i="9" s="1"/>
  <c r="AN60" i="6"/>
  <c r="C60" i="6"/>
  <c r="C69" i="9" s="1"/>
  <c r="AN59" i="6"/>
  <c r="C59" i="6"/>
  <c r="C68" i="9" s="1"/>
  <c r="AN58" i="6"/>
  <c r="C58" i="6"/>
  <c r="C67" i="9" s="1"/>
  <c r="AN57" i="6"/>
  <c r="C57" i="6"/>
  <c r="C66" i="9" s="1"/>
  <c r="AN56" i="6"/>
  <c r="C56" i="6"/>
  <c r="C65" i="9" s="1"/>
  <c r="AN55" i="6"/>
  <c r="C55" i="6"/>
  <c r="C64" i="9" s="1"/>
  <c r="AN54" i="6"/>
  <c r="C54" i="6"/>
  <c r="C63" i="9" s="1"/>
  <c r="AN53" i="6"/>
  <c r="C53" i="6"/>
  <c r="C62" i="9" s="1"/>
  <c r="AN52" i="6"/>
  <c r="C52" i="6"/>
  <c r="C61" i="9" s="1"/>
  <c r="AN51" i="6"/>
  <c r="C51" i="6"/>
  <c r="C60" i="9" s="1"/>
  <c r="AN50" i="6"/>
  <c r="C50" i="6"/>
  <c r="C59" i="9" s="1"/>
  <c r="AN49" i="6"/>
  <c r="C49" i="6"/>
  <c r="C58" i="9" s="1"/>
  <c r="AN48" i="6"/>
  <c r="C48" i="6"/>
  <c r="C57" i="9" s="1"/>
  <c r="AN47" i="6"/>
  <c r="C47" i="6"/>
  <c r="C56" i="9" s="1"/>
  <c r="AN46" i="6"/>
  <c r="C46" i="6"/>
  <c r="C55" i="9" s="1"/>
  <c r="AN45" i="6"/>
  <c r="C45" i="6"/>
  <c r="C54" i="9" s="1"/>
  <c r="AN44" i="6"/>
  <c r="C44" i="6"/>
  <c r="C53" i="9" s="1"/>
  <c r="AN43" i="6"/>
  <c r="C43" i="6"/>
  <c r="C52" i="9" s="1"/>
  <c r="AN42" i="6"/>
  <c r="C42" i="6"/>
  <c r="C51" i="9" s="1"/>
  <c r="AN41" i="6"/>
  <c r="C41" i="6"/>
  <c r="C50" i="9" s="1"/>
  <c r="AN40" i="6"/>
  <c r="C40" i="6"/>
  <c r="C49" i="9" s="1"/>
  <c r="AN39" i="6"/>
  <c r="C39" i="6"/>
  <c r="C48" i="9" s="1"/>
  <c r="AN38" i="6"/>
  <c r="C38" i="6"/>
  <c r="C47" i="9" s="1"/>
  <c r="AN37" i="6"/>
  <c r="C37" i="6"/>
  <c r="C46" i="9" s="1"/>
  <c r="AN36" i="6"/>
  <c r="C36" i="6"/>
  <c r="C45" i="9" s="1"/>
  <c r="AN35" i="6"/>
  <c r="C35" i="6"/>
  <c r="C44" i="9" s="1"/>
  <c r="AN34" i="6"/>
  <c r="C34" i="6"/>
  <c r="C43" i="9" s="1"/>
  <c r="AN33" i="6"/>
  <c r="C33" i="6"/>
  <c r="C42" i="9" s="1"/>
  <c r="AN32" i="6"/>
  <c r="C32" i="6"/>
  <c r="C41" i="9" s="1"/>
  <c r="AN31" i="6"/>
  <c r="C31" i="6"/>
  <c r="C40" i="9" s="1"/>
  <c r="AN30" i="6"/>
  <c r="C30" i="6"/>
  <c r="C39" i="9" s="1"/>
  <c r="AN29" i="6"/>
  <c r="C29" i="6"/>
  <c r="C38" i="9" s="1"/>
  <c r="AN28" i="6"/>
  <c r="C28" i="6"/>
  <c r="C37" i="9" s="1"/>
  <c r="AN27" i="6"/>
  <c r="C27" i="6"/>
  <c r="C36" i="9" s="1"/>
  <c r="AN26" i="6"/>
  <c r="C26" i="6"/>
  <c r="C35" i="9" s="1"/>
  <c r="AN25" i="6"/>
  <c r="C25" i="6"/>
  <c r="C34" i="9" s="1"/>
  <c r="AN24" i="6"/>
  <c r="C24" i="6"/>
  <c r="C33" i="9" s="1"/>
  <c r="AN23" i="6"/>
  <c r="C23" i="6"/>
  <c r="C32" i="9" s="1"/>
  <c r="AN22" i="6"/>
  <c r="C22" i="6"/>
  <c r="C31" i="9" s="1"/>
  <c r="AN21" i="6"/>
  <c r="C21" i="6"/>
  <c r="C30" i="9" s="1"/>
  <c r="AN20" i="6"/>
  <c r="C20" i="6"/>
  <c r="C29" i="9" s="1"/>
  <c r="AN19" i="6"/>
  <c r="C19" i="6"/>
  <c r="C28" i="9" s="1"/>
  <c r="AN18" i="6"/>
  <c r="C18" i="6"/>
  <c r="C27" i="9" s="1"/>
  <c r="AN17" i="6"/>
  <c r="C17" i="6"/>
  <c r="C26" i="9" s="1"/>
  <c r="AN16" i="6"/>
  <c r="C16" i="6"/>
  <c r="C25" i="9" s="1"/>
  <c r="AN15" i="6"/>
  <c r="C15" i="6"/>
  <c r="C24" i="9" s="1"/>
  <c r="AN14" i="6"/>
  <c r="C14" i="6"/>
  <c r="C23" i="9" s="1"/>
  <c r="AN13" i="6"/>
  <c r="C13" i="6"/>
  <c r="C22" i="9" s="1"/>
  <c r="AN12" i="6"/>
  <c r="C12" i="6"/>
  <c r="C21" i="9" s="1"/>
  <c r="AN11" i="6"/>
  <c r="C11" i="6"/>
  <c r="C20" i="9" s="1"/>
  <c r="AN10" i="6"/>
  <c r="C10" i="6"/>
  <c r="C19" i="9" s="1"/>
  <c r="N19" i="9" s="1"/>
  <c r="U19" i="9" s="1"/>
  <c r="AN9" i="6"/>
  <c r="C9" i="6"/>
  <c r="C18" i="9" s="1"/>
  <c r="N18" i="9" s="1"/>
  <c r="U18" i="9" s="1"/>
  <c r="AN8" i="6"/>
  <c r="C8" i="6"/>
  <c r="C17" i="9" s="1"/>
  <c r="N17" i="9" s="1"/>
  <c r="U17" i="9" s="1"/>
  <c r="AN7" i="6"/>
  <c r="C7" i="6"/>
  <c r="C16" i="9" s="1"/>
  <c r="N16" i="9" s="1"/>
  <c r="U16" i="9" s="1"/>
  <c r="AN6" i="6"/>
  <c r="C6" i="6"/>
  <c r="C15" i="9" s="1"/>
  <c r="AN264" i="6" l="1"/>
  <c r="AM264" i="6"/>
  <c r="AN266" i="6"/>
  <c r="AM266" i="6"/>
  <c r="AN268" i="6"/>
  <c r="AM268" i="6"/>
  <c r="AN270" i="6"/>
  <c r="AM270" i="6"/>
  <c r="AN272" i="6"/>
  <c r="AM272" i="6"/>
  <c r="AN274" i="6"/>
  <c r="AM274" i="6"/>
  <c r="AN276" i="6"/>
  <c r="AM276" i="6"/>
  <c r="AN263" i="6"/>
  <c r="AM263" i="6"/>
  <c r="AN265" i="6"/>
  <c r="AM265" i="6"/>
  <c r="AN267" i="6"/>
  <c r="AM267" i="6"/>
  <c r="AN269" i="6"/>
  <c r="AM269" i="6"/>
  <c r="AN271" i="6"/>
  <c r="AM271" i="6"/>
  <c r="AN273" i="6"/>
  <c r="AM273" i="6"/>
  <c r="AN275" i="6"/>
  <c r="AM275" i="6"/>
  <c r="AN252" i="6"/>
  <c r="AM252" i="6"/>
  <c r="AN254" i="6"/>
  <c r="AM254" i="6"/>
  <c r="AN256" i="6"/>
  <c r="AM256" i="6"/>
  <c r="AN258" i="6"/>
  <c r="AM258" i="6"/>
  <c r="AN260" i="6"/>
  <c r="AM260" i="6"/>
  <c r="AN262" i="6"/>
  <c r="AM262" i="6"/>
  <c r="AN199" i="6"/>
  <c r="AM199" i="6"/>
  <c r="AN253" i="6"/>
  <c r="AM253" i="6"/>
  <c r="AN255" i="6"/>
  <c r="AM255" i="6"/>
  <c r="AN257" i="6"/>
  <c r="AM257" i="6"/>
  <c r="AN259" i="6"/>
  <c r="AM259" i="6"/>
  <c r="AN261" i="6"/>
  <c r="AM261" i="6"/>
  <c r="AN250" i="6"/>
  <c r="AM250" i="6"/>
  <c r="AN200" i="6"/>
  <c r="AM200" i="6"/>
  <c r="AN202" i="6"/>
  <c r="AM202" i="6"/>
  <c r="AN206" i="6"/>
  <c r="AM206" i="6"/>
  <c r="AN210" i="6"/>
  <c r="AM210" i="6"/>
  <c r="AN222" i="6"/>
  <c r="AM222" i="6"/>
  <c r="AN203" i="6"/>
  <c r="AM203" i="6"/>
  <c r="AN207" i="6"/>
  <c r="AM207" i="6"/>
  <c r="AN211" i="6"/>
  <c r="AM211" i="6"/>
  <c r="AN213" i="6"/>
  <c r="AM213" i="6"/>
  <c r="AN215" i="6"/>
  <c r="AM215" i="6"/>
  <c r="AN217" i="6"/>
  <c r="AM217" i="6"/>
  <c r="AN219" i="6"/>
  <c r="AM219" i="6"/>
  <c r="AN223" i="6"/>
  <c r="AM223" i="6"/>
  <c r="AN225" i="6"/>
  <c r="AM225" i="6"/>
  <c r="AN227" i="6"/>
  <c r="AM227" i="6"/>
  <c r="AN229" i="6"/>
  <c r="AM229" i="6"/>
  <c r="AN231" i="6"/>
  <c r="AM231" i="6"/>
  <c r="AN233" i="6"/>
  <c r="AM233" i="6"/>
  <c r="AN235" i="6"/>
  <c r="AM235" i="6"/>
  <c r="AN237" i="6"/>
  <c r="AM237" i="6"/>
  <c r="AN239" i="6"/>
  <c r="AM239" i="6"/>
  <c r="AN241" i="6"/>
  <c r="AM241" i="6"/>
  <c r="AN243" i="6"/>
  <c r="AM243" i="6"/>
  <c r="AN245" i="6"/>
  <c r="AM245" i="6"/>
  <c r="AN247" i="6"/>
  <c r="AM247" i="6"/>
  <c r="AN249" i="6"/>
  <c r="AM249" i="6"/>
  <c r="AN201" i="6"/>
  <c r="AM201" i="6"/>
  <c r="AN205" i="6"/>
  <c r="AM205" i="6"/>
  <c r="AN209" i="6"/>
  <c r="AM209" i="6"/>
  <c r="AN221" i="6"/>
  <c r="AM221" i="6"/>
  <c r="AN204" i="6"/>
  <c r="AM204" i="6"/>
  <c r="AN208" i="6"/>
  <c r="AM208" i="6"/>
  <c r="AN212" i="6"/>
  <c r="AM212" i="6"/>
  <c r="AN214" i="6"/>
  <c r="AM214" i="6"/>
  <c r="AN216" i="6"/>
  <c r="AM216" i="6"/>
  <c r="AN218" i="6"/>
  <c r="AM218" i="6"/>
  <c r="AN220" i="6"/>
  <c r="AM220" i="6"/>
  <c r="AN224" i="6"/>
  <c r="AM224" i="6"/>
  <c r="AN226" i="6"/>
  <c r="AM226" i="6"/>
  <c r="AN228" i="6"/>
  <c r="AM228" i="6"/>
  <c r="AN232" i="6"/>
  <c r="AM232" i="6"/>
  <c r="AN234" i="6"/>
  <c r="AM234" i="6"/>
  <c r="AN236" i="6"/>
  <c r="AM236" i="6"/>
  <c r="AN238" i="6"/>
  <c r="AM238" i="6"/>
  <c r="AN240" i="6"/>
  <c r="AM240" i="6"/>
  <c r="AN242" i="6"/>
  <c r="AM242" i="6"/>
  <c r="AN244" i="6"/>
  <c r="AM244" i="6"/>
  <c r="AN246" i="6"/>
  <c r="AM246" i="6"/>
  <c r="AN248" i="6"/>
  <c r="AM248" i="6"/>
  <c r="C310" i="6"/>
  <c r="AB329" i="6"/>
  <c r="AJ329" i="6" s="1"/>
  <c r="J325" i="6"/>
  <c r="AN325" i="6" s="1"/>
  <c r="AB325" i="6"/>
  <c r="AJ325" i="6" s="1"/>
  <c r="C278" i="6"/>
  <c r="C285" i="9" s="1"/>
  <c r="C306" i="6"/>
  <c r="C313" i="9" s="1"/>
  <c r="C311" i="6"/>
  <c r="C318" i="9" s="1"/>
  <c r="B320" i="9"/>
  <c r="M320" i="9" s="1"/>
  <c r="E313" i="6"/>
  <c r="D332" i="9"/>
  <c r="O332" i="9" s="1"/>
  <c r="D334" i="9"/>
  <c r="O334" i="9" s="1"/>
  <c r="D337" i="9"/>
  <c r="O337" i="9" s="1"/>
  <c r="B313" i="9"/>
  <c r="M313" i="9" s="1"/>
  <c r="E306" i="6"/>
  <c r="B318" i="9"/>
  <c r="M318" i="9" s="1"/>
  <c r="E311" i="6"/>
  <c r="B323" i="9"/>
  <c r="M323" i="9" s="1"/>
  <c r="E316" i="6"/>
  <c r="B325" i="9"/>
  <c r="M325" i="9" s="1"/>
  <c r="E318" i="6"/>
  <c r="D328" i="9"/>
  <c r="O328" i="9" s="1"/>
  <c r="D330" i="9"/>
  <c r="O330" i="9" s="1"/>
  <c r="E332" i="9"/>
  <c r="P332" i="9" s="1"/>
  <c r="D93" i="9"/>
  <c r="J289" i="6"/>
  <c r="E296" i="9" s="1"/>
  <c r="P296" i="9" s="1"/>
  <c r="B312" i="9"/>
  <c r="M312" i="9" s="1"/>
  <c r="E305" i="6"/>
  <c r="C307" i="6"/>
  <c r="D335" i="9"/>
  <c r="O335" i="9" s="1"/>
  <c r="B314" i="9"/>
  <c r="M314" i="9" s="1"/>
  <c r="E307" i="6"/>
  <c r="B317" i="9"/>
  <c r="M317" i="9" s="1"/>
  <c r="E310" i="6"/>
  <c r="B319" i="9"/>
  <c r="M319" i="9" s="1"/>
  <c r="E312" i="6"/>
  <c r="B324" i="9"/>
  <c r="M324" i="9" s="1"/>
  <c r="E317" i="6"/>
  <c r="D329" i="9"/>
  <c r="O329" i="9" s="1"/>
  <c r="D331" i="9"/>
  <c r="O331" i="9" s="1"/>
  <c r="D333" i="9"/>
  <c r="O333" i="9" s="1"/>
  <c r="D336" i="9"/>
  <c r="O336" i="9" s="1"/>
  <c r="C314" i="9"/>
  <c r="J307" i="6"/>
  <c r="E314" i="9" s="1"/>
  <c r="P314" i="9" s="1"/>
  <c r="C280" i="6"/>
  <c r="C287" i="9" s="1"/>
  <c r="N287" i="9" s="1"/>
  <c r="C285" i="6"/>
  <c r="C292" i="9" s="1"/>
  <c r="C293" i="6"/>
  <c r="C300" i="9" s="1"/>
  <c r="C303" i="6"/>
  <c r="C310" i="9" s="1"/>
  <c r="C312" i="6"/>
  <c r="C319" i="9" s="1"/>
  <c r="T319" i="9" s="1"/>
  <c r="AL313" i="6"/>
  <c r="AB313" i="6" s="1"/>
  <c r="AB328" i="6"/>
  <c r="AJ328" i="6" s="1"/>
  <c r="AB331" i="6"/>
  <c r="AJ331" i="6" s="1"/>
  <c r="J303" i="6"/>
  <c r="E310" i="9" s="1"/>
  <c r="P310" i="9" s="1"/>
  <c r="J295" i="6"/>
  <c r="E302" i="9" s="1"/>
  <c r="P302" i="9" s="1"/>
  <c r="C299" i="6"/>
  <c r="C306" i="9" s="1"/>
  <c r="C302" i="6"/>
  <c r="C309" i="9" s="1"/>
  <c r="AL312" i="6"/>
  <c r="C329" i="9"/>
  <c r="J322" i="6"/>
  <c r="AN322" i="6" s="1"/>
  <c r="T32" i="9"/>
  <c r="N32" i="9"/>
  <c r="U32" i="9" s="1"/>
  <c r="T43" i="9"/>
  <c r="N43" i="9"/>
  <c r="U43" i="9" s="1"/>
  <c r="N75" i="9"/>
  <c r="U75" i="9" s="1"/>
  <c r="T75" i="9"/>
  <c r="T80" i="9"/>
  <c r="N80" i="9"/>
  <c r="U80" i="9" s="1"/>
  <c r="T86" i="9"/>
  <c r="N86" i="9"/>
  <c r="U86" i="9" s="1"/>
  <c r="T128" i="9"/>
  <c r="N128" i="9"/>
  <c r="U128" i="9" s="1"/>
  <c r="T168" i="9"/>
  <c r="N168" i="9"/>
  <c r="U168" i="9" s="1"/>
  <c r="T171" i="9"/>
  <c r="N171" i="9"/>
  <c r="U171" i="9" s="1"/>
  <c r="T192" i="9"/>
  <c r="N192" i="9"/>
  <c r="U192" i="9" s="1"/>
  <c r="T208" i="9"/>
  <c r="N208" i="9"/>
  <c r="U208" i="9" s="1"/>
  <c r="T223" i="9"/>
  <c r="N223" i="9"/>
  <c r="U223" i="9" s="1"/>
  <c r="T231" i="9"/>
  <c r="N231" i="9"/>
  <c r="U231" i="9" s="1"/>
  <c r="T242" i="9"/>
  <c r="N242" i="9"/>
  <c r="U242" i="9" s="1"/>
  <c r="T255" i="9"/>
  <c r="N255" i="9"/>
  <c r="U255" i="9" s="1"/>
  <c r="T272" i="9"/>
  <c r="N272" i="9"/>
  <c r="U272" i="9" s="1"/>
  <c r="J278" i="6"/>
  <c r="E285" i="9" s="1"/>
  <c r="P285" i="9" s="1"/>
  <c r="D285" i="9"/>
  <c r="O285" i="9" s="1"/>
  <c r="G287" i="9"/>
  <c r="F287" i="9"/>
  <c r="C283" i="6"/>
  <c r="C290" i="9" s="1"/>
  <c r="F290" i="9"/>
  <c r="C291" i="6"/>
  <c r="C298" i="9" s="1"/>
  <c r="N298" i="9" s="1"/>
  <c r="F298" i="9"/>
  <c r="AL317" i="6"/>
  <c r="T34" i="9"/>
  <c r="N34" i="9"/>
  <c r="U34" i="9" s="1"/>
  <c r="T42" i="9"/>
  <c r="N42" i="9"/>
  <c r="U42" i="9" s="1"/>
  <c r="T45" i="9"/>
  <c r="N45" i="9"/>
  <c r="U45" i="9" s="1"/>
  <c r="T50" i="9"/>
  <c r="N50" i="9"/>
  <c r="U50" i="9" s="1"/>
  <c r="T53" i="9"/>
  <c r="N53" i="9"/>
  <c r="U53" i="9" s="1"/>
  <c r="T58" i="9"/>
  <c r="N58" i="9"/>
  <c r="U58" i="9" s="1"/>
  <c r="T61" i="9"/>
  <c r="N61" i="9"/>
  <c r="U61" i="9" s="1"/>
  <c r="T66" i="9"/>
  <c r="N66" i="9"/>
  <c r="U66" i="9" s="1"/>
  <c r="T69" i="9"/>
  <c r="N69" i="9"/>
  <c r="U69" i="9" s="1"/>
  <c r="T74" i="9"/>
  <c r="N74" i="9"/>
  <c r="U74" i="9" s="1"/>
  <c r="T77" i="9"/>
  <c r="N77" i="9"/>
  <c r="U77" i="9" s="1"/>
  <c r="T82" i="9"/>
  <c r="N82" i="9"/>
  <c r="U82" i="9" s="1"/>
  <c r="T88" i="9"/>
  <c r="N88" i="9"/>
  <c r="U88" i="9" s="1"/>
  <c r="T91" i="9"/>
  <c r="N91" i="9"/>
  <c r="U91" i="9" s="1"/>
  <c r="H93" i="9"/>
  <c r="T98" i="9"/>
  <c r="N98" i="9"/>
  <c r="U98" i="9" s="1"/>
  <c r="T101" i="9"/>
  <c r="N101" i="9"/>
  <c r="U101" i="9" s="1"/>
  <c r="T106" i="9"/>
  <c r="N106" i="9"/>
  <c r="U106" i="9" s="1"/>
  <c r="T109" i="9"/>
  <c r="N109" i="9"/>
  <c r="U109" i="9" s="1"/>
  <c r="T114" i="9"/>
  <c r="N114" i="9"/>
  <c r="U114" i="9" s="1"/>
  <c r="T117" i="9"/>
  <c r="N117" i="9"/>
  <c r="U117" i="9" s="1"/>
  <c r="T122" i="9"/>
  <c r="N122" i="9"/>
  <c r="U122" i="9" s="1"/>
  <c r="T125" i="9"/>
  <c r="N125" i="9"/>
  <c r="U125" i="9" s="1"/>
  <c r="T130" i="9"/>
  <c r="N130" i="9"/>
  <c r="U130" i="9" s="1"/>
  <c r="T133" i="9"/>
  <c r="N133" i="9"/>
  <c r="U133" i="9" s="1"/>
  <c r="T138" i="9"/>
  <c r="N138" i="9"/>
  <c r="U138" i="9" s="1"/>
  <c r="T141" i="9"/>
  <c r="N141" i="9"/>
  <c r="U141" i="9" s="1"/>
  <c r="T146" i="9"/>
  <c r="N146" i="9"/>
  <c r="U146" i="9" s="1"/>
  <c r="T149" i="9"/>
  <c r="N149" i="9"/>
  <c r="U149" i="9" s="1"/>
  <c r="T154" i="9"/>
  <c r="N154" i="9"/>
  <c r="U154" i="9" s="1"/>
  <c r="T157" i="9"/>
  <c r="N157" i="9"/>
  <c r="U157" i="9" s="1"/>
  <c r="T162" i="9"/>
  <c r="N162" i="9"/>
  <c r="U162" i="9" s="1"/>
  <c r="T165" i="9"/>
  <c r="N165" i="9"/>
  <c r="U165" i="9" s="1"/>
  <c r="T170" i="9"/>
  <c r="N170" i="9"/>
  <c r="U170" i="9" s="1"/>
  <c r="T173" i="9"/>
  <c r="N173" i="9"/>
  <c r="U173" i="9" s="1"/>
  <c r="T178" i="9"/>
  <c r="N178" i="9"/>
  <c r="U178" i="9" s="1"/>
  <c r="T181" i="9"/>
  <c r="N181" i="9"/>
  <c r="U181" i="9" s="1"/>
  <c r="T183" i="9"/>
  <c r="N183" i="9"/>
  <c r="U183" i="9" s="1"/>
  <c r="T186" i="9"/>
  <c r="N186" i="9"/>
  <c r="U186" i="9" s="1"/>
  <c r="T188" i="9"/>
  <c r="N188" i="9"/>
  <c r="U188" i="9" s="1"/>
  <c r="T191" i="9"/>
  <c r="N191" i="9"/>
  <c r="U191" i="9" s="1"/>
  <c r="T194" i="9"/>
  <c r="N194" i="9"/>
  <c r="U194" i="9" s="1"/>
  <c r="T196" i="9"/>
  <c r="N196" i="9"/>
  <c r="U196" i="9" s="1"/>
  <c r="T199" i="9"/>
  <c r="N199" i="9"/>
  <c r="U199" i="9" s="1"/>
  <c r="T202" i="9"/>
  <c r="N202" i="9"/>
  <c r="U202" i="9" s="1"/>
  <c r="T204" i="9"/>
  <c r="N204" i="9"/>
  <c r="U204" i="9" s="1"/>
  <c r="T207" i="9"/>
  <c r="N207" i="9"/>
  <c r="U207" i="9" s="1"/>
  <c r="T210" i="9"/>
  <c r="N210" i="9"/>
  <c r="U210" i="9" s="1"/>
  <c r="T212" i="9"/>
  <c r="N212" i="9"/>
  <c r="U212" i="9" s="1"/>
  <c r="T214" i="9"/>
  <c r="N214" i="9"/>
  <c r="U214" i="9" s="1"/>
  <c r="T216" i="9"/>
  <c r="N216" i="9"/>
  <c r="U216" i="9" s="1"/>
  <c r="T235" i="9"/>
  <c r="N235" i="9"/>
  <c r="U235" i="9" s="1"/>
  <c r="T237" i="9"/>
  <c r="N237" i="9"/>
  <c r="U237" i="9" s="1"/>
  <c r="T239" i="9"/>
  <c r="N239" i="9"/>
  <c r="U239" i="9" s="1"/>
  <c r="T241" i="9"/>
  <c r="N241" i="9"/>
  <c r="U241" i="9" s="1"/>
  <c r="T248" i="9"/>
  <c r="N248" i="9"/>
  <c r="U248" i="9" s="1"/>
  <c r="T250" i="9"/>
  <c r="N250" i="9"/>
  <c r="U250" i="9" s="1"/>
  <c r="T252" i="9"/>
  <c r="N252" i="9"/>
  <c r="U252" i="9" s="1"/>
  <c r="T261" i="9"/>
  <c r="N261" i="9"/>
  <c r="U261" i="9" s="1"/>
  <c r="T263" i="9"/>
  <c r="N263" i="9"/>
  <c r="U263" i="9" s="1"/>
  <c r="T265" i="9"/>
  <c r="N265" i="9"/>
  <c r="U265" i="9" s="1"/>
  <c r="T274" i="9"/>
  <c r="N274" i="9"/>
  <c r="U274" i="9" s="1"/>
  <c r="T276" i="9"/>
  <c r="N276" i="9"/>
  <c r="U276" i="9" s="1"/>
  <c r="T278" i="9"/>
  <c r="N278" i="9"/>
  <c r="U278" i="9" s="1"/>
  <c r="T280" i="9"/>
  <c r="N280" i="9"/>
  <c r="U280" i="9" s="1"/>
  <c r="G285" i="9"/>
  <c r="F285" i="9"/>
  <c r="AL282" i="6"/>
  <c r="D282" i="6"/>
  <c r="E282" i="6" s="1"/>
  <c r="B289" i="9"/>
  <c r="M289" i="9" s="1"/>
  <c r="J282" i="6"/>
  <c r="E289" i="9" s="1"/>
  <c r="P289" i="9" s="1"/>
  <c r="AB283" i="6"/>
  <c r="AJ283" i="6" s="1"/>
  <c r="C295" i="6"/>
  <c r="C302" i="9" s="1"/>
  <c r="N302" i="9" s="1"/>
  <c r="U302" i="9" s="1"/>
  <c r="F302" i="9"/>
  <c r="C296" i="6"/>
  <c r="C303" i="9" s="1"/>
  <c r="T303" i="9" s="1"/>
  <c r="F303" i="9"/>
  <c r="C297" i="6"/>
  <c r="C304" i="9" s="1"/>
  <c r="T304" i="9" s="1"/>
  <c r="F304" i="9"/>
  <c r="C298" i="6"/>
  <c r="C305" i="9" s="1"/>
  <c r="T305" i="9" s="1"/>
  <c r="F305" i="9"/>
  <c r="J302" i="6"/>
  <c r="E309" i="9" s="1"/>
  <c r="P309" i="9" s="1"/>
  <c r="AL305" i="6"/>
  <c r="AB305" i="6" s="1"/>
  <c r="AJ305" i="6" s="1"/>
  <c r="AL306" i="6"/>
  <c r="J312" i="6"/>
  <c r="E319" i="9" s="1"/>
  <c r="P319" i="9" s="1"/>
  <c r="B314" i="6"/>
  <c r="E314" i="6" s="1"/>
  <c r="B315" i="6"/>
  <c r="E315" i="6" s="1"/>
  <c r="AL316" i="6"/>
  <c r="AB317" i="6"/>
  <c r="AJ317" i="6" s="1"/>
  <c r="C318" i="6"/>
  <c r="C325" i="9" s="1"/>
  <c r="T325" i="9" s="1"/>
  <c r="AL318" i="6"/>
  <c r="AB318" i="6" s="1"/>
  <c r="AJ318" i="6" s="1"/>
  <c r="T27" i="9"/>
  <c r="N27" i="9"/>
  <c r="U27" i="9" s="1"/>
  <c r="T40" i="9"/>
  <c r="N40" i="9"/>
  <c r="U40" i="9" s="1"/>
  <c r="T48" i="9"/>
  <c r="N48" i="9"/>
  <c r="U48" i="9" s="1"/>
  <c r="T51" i="9"/>
  <c r="N51" i="9"/>
  <c r="U51" i="9" s="1"/>
  <c r="T59" i="9"/>
  <c r="N59" i="9"/>
  <c r="U59" i="9" s="1"/>
  <c r="T67" i="9"/>
  <c r="N67" i="9"/>
  <c r="U67" i="9" s="1"/>
  <c r="N83" i="9"/>
  <c r="T83" i="9"/>
  <c r="T89" i="9"/>
  <c r="N89" i="9"/>
  <c r="U89" i="9" s="1"/>
  <c r="N99" i="9"/>
  <c r="U99" i="9" s="1"/>
  <c r="T99" i="9"/>
  <c r="T104" i="9"/>
  <c r="N104" i="9"/>
  <c r="U104" i="9" s="1"/>
  <c r="T107" i="9"/>
  <c r="N107" i="9"/>
  <c r="U107" i="9" s="1"/>
  <c r="N115" i="9"/>
  <c r="U115" i="9" s="1"/>
  <c r="T115" i="9"/>
  <c r="T120" i="9"/>
  <c r="N120" i="9"/>
  <c r="U120" i="9" s="1"/>
  <c r="T131" i="9"/>
  <c r="N131" i="9"/>
  <c r="U131" i="9" s="1"/>
  <c r="T139" i="9"/>
  <c r="N139" i="9"/>
  <c r="U139" i="9" s="1"/>
  <c r="T144" i="9"/>
  <c r="N144" i="9"/>
  <c r="U144" i="9" s="1"/>
  <c r="T155" i="9"/>
  <c r="N155" i="9"/>
  <c r="U155" i="9" s="1"/>
  <c r="T160" i="9"/>
  <c r="N160" i="9"/>
  <c r="U160" i="9" s="1"/>
  <c r="T163" i="9"/>
  <c r="N163" i="9"/>
  <c r="U163" i="9" s="1"/>
  <c r="T189" i="9"/>
  <c r="N189" i="9"/>
  <c r="U189" i="9" s="1"/>
  <c r="T205" i="9"/>
  <c r="N205" i="9"/>
  <c r="U205" i="9" s="1"/>
  <c r="T221" i="9"/>
  <c r="N221" i="9"/>
  <c r="U221" i="9" s="1"/>
  <c r="N227" i="9"/>
  <c r="U227" i="9" s="1"/>
  <c r="T227" i="9"/>
  <c r="T244" i="9"/>
  <c r="N244" i="9"/>
  <c r="U244" i="9" s="1"/>
  <c r="T253" i="9"/>
  <c r="N253" i="9"/>
  <c r="U253" i="9" s="1"/>
  <c r="N259" i="9"/>
  <c r="U259" i="9" s="1"/>
  <c r="T259" i="9"/>
  <c r="T268" i="9"/>
  <c r="N268" i="9"/>
  <c r="U268" i="9" s="1"/>
  <c r="D280" i="6"/>
  <c r="E280" i="6" s="1"/>
  <c r="B287" i="9"/>
  <c r="M287" i="9" s="1"/>
  <c r="T288" i="9"/>
  <c r="N288" i="9"/>
  <c r="C288" i="6"/>
  <c r="C295" i="9" s="1"/>
  <c r="N295" i="9" s="1"/>
  <c r="F295" i="9"/>
  <c r="AN303" i="6"/>
  <c r="D310" i="9"/>
  <c r="O310" i="9" s="1"/>
  <c r="T26" i="9"/>
  <c r="N26" i="9"/>
  <c r="U26" i="9" s="1"/>
  <c r="T20" i="9"/>
  <c r="N20" i="9"/>
  <c r="U20" i="9" s="1"/>
  <c r="T23" i="9"/>
  <c r="N23" i="9"/>
  <c r="U23" i="9" s="1"/>
  <c r="T28" i="9"/>
  <c r="N28" i="9"/>
  <c r="U28" i="9" s="1"/>
  <c r="T31" i="9"/>
  <c r="N31" i="9"/>
  <c r="U31" i="9" s="1"/>
  <c r="T36" i="9"/>
  <c r="N36" i="9"/>
  <c r="U36" i="9" s="1"/>
  <c r="T39" i="9"/>
  <c r="N39" i="9"/>
  <c r="U39" i="9" s="1"/>
  <c r="T44" i="9"/>
  <c r="N44" i="9"/>
  <c r="U44" i="9" s="1"/>
  <c r="T47" i="9"/>
  <c r="N47" i="9"/>
  <c r="U47" i="9" s="1"/>
  <c r="T52" i="9"/>
  <c r="N52" i="9"/>
  <c r="U52" i="9" s="1"/>
  <c r="T55" i="9"/>
  <c r="N55" i="9"/>
  <c r="U55" i="9" s="1"/>
  <c r="T60" i="9"/>
  <c r="N60" i="9"/>
  <c r="U60" i="9" s="1"/>
  <c r="T63" i="9"/>
  <c r="N63" i="9"/>
  <c r="U63" i="9" s="1"/>
  <c r="T68" i="9"/>
  <c r="N68" i="9"/>
  <c r="U68" i="9" s="1"/>
  <c r="T71" i="9"/>
  <c r="N71" i="9"/>
  <c r="U71" i="9" s="1"/>
  <c r="T76" i="9"/>
  <c r="N76" i="9"/>
  <c r="U76" i="9" s="1"/>
  <c r="T79" i="9"/>
  <c r="N79" i="9"/>
  <c r="U79" i="9" s="1"/>
  <c r="C75" i="6"/>
  <c r="C84" i="9" s="1"/>
  <c r="T84" i="9" s="1"/>
  <c r="B84" i="9"/>
  <c r="F84" i="9"/>
  <c r="G84" i="9"/>
  <c r="T85" i="9"/>
  <c r="N85" i="9"/>
  <c r="U85" i="9" s="1"/>
  <c r="T90" i="9"/>
  <c r="N90" i="9"/>
  <c r="U90" i="9" s="1"/>
  <c r="T95" i="9"/>
  <c r="N95" i="9"/>
  <c r="U95" i="9" s="1"/>
  <c r="T100" i="9"/>
  <c r="N100" i="9"/>
  <c r="U100" i="9" s="1"/>
  <c r="T103" i="9"/>
  <c r="N103" i="9"/>
  <c r="U103" i="9" s="1"/>
  <c r="T108" i="9"/>
  <c r="N108" i="9"/>
  <c r="U108" i="9" s="1"/>
  <c r="T111" i="9"/>
  <c r="N111" i="9"/>
  <c r="U111" i="9" s="1"/>
  <c r="T116" i="9"/>
  <c r="N116" i="9"/>
  <c r="U116" i="9" s="1"/>
  <c r="N119" i="9"/>
  <c r="U119" i="9" s="1"/>
  <c r="T119" i="9"/>
  <c r="T124" i="9"/>
  <c r="N124" i="9"/>
  <c r="U124" i="9" s="1"/>
  <c r="T127" i="9"/>
  <c r="N127" i="9"/>
  <c r="U127" i="9" s="1"/>
  <c r="T132" i="9"/>
  <c r="N132" i="9"/>
  <c r="U132" i="9" s="1"/>
  <c r="N135" i="9"/>
  <c r="U135" i="9" s="1"/>
  <c r="T135" i="9"/>
  <c r="T140" i="9"/>
  <c r="N140" i="9"/>
  <c r="U140" i="9" s="1"/>
  <c r="T143" i="9"/>
  <c r="N143" i="9"/>
  <c r="U143" i="9" s="1"/>
  <c r="T148" i="9"/>
  <c r="N148" i="9"/>
  <c r="U148" i="9" s="1"/>
  <c r="N151" i="9"/>
  <c r="U151" i="9" s="1"/>
  <c r="T151" i="9"/>
  <c r="T156" i="9"/>
  <c r="N156" i="9"/>
  <c r="U156" i="9" s="1"/>
  <c r="T159" i="9"/>
  <c r="N159" i="9"/>
  <c r="U159" i="9" s="1"/>
  <c r="T164" i="9"/>
  <c r="N164" i="9"/>
  <c r="U164" i="9" s="1"/>
  <c r="N167" i="9"/>
  <c r="U167" i="9" s="1"/>
  <c r="T167" i="9"/>
  <c r="T172" i="9"/>
  <c r="N172" i="9"/>
  <c r="U172" i="9" s="1"/>
  <c r="T175" i="9"/>
  <c r="N175" i="9"/>
  <c r="U175" i="9" s="1"/>
  <c r="T180" i="9"/>
  <c r="N180" i="9"/>
  <c r="U180" i="9" s="1"/>
  <c r="T185" i="9"/>
  <c r="N185" i="9"/>
  <c r="U185" i="9" s="1"/>
  <c r="T193" i="9"/>
  <c r="N193" i="9"/>
  <c r="U193" i="9" s="1"/>
  <c r="T201" i="9"/>
  <c r="N201" i="9"/>
  <c r="U201" i="9" s="1"/>
  <c r="T209" i="9"/>
  <c r="N209" i="9"/>
  <c r="U209" i="9" s="1"/>
  <c r="T218" i="9"/>
  <c r="N218" i="9"/>
  <c r="U218" i="9" s="1"/>
  <c r="T220" i="9"/>
  <c r="N220" i="9"/>
  <c r="U220" i="9" s="1"/>
  <c r="T222" i="9"/>
  <c r="N222" i="9"/>
  <c r="U222" i="9" s="1"/>
  <c r="T224" i="9"/>
  <c r="N224" i="9"/>
  <c r="U224" i="9" s="1"/>
  <c r="T226" i="9"/>
  <c r="N226" i="9"/>
  <c r="U226" i="9" s="1"/>
  <c r="T228" i="9"/>
  <c r="N228" i="9"/>
  <c r="U228" i="9" s="1"/>
  <c r="T230" i="9"/>
  <c r="N230" i="9"/>
  <c r="U230" i="9" s="1"/>
  <c r="T232" i="9"/>
  <c r="N232" i="9"/>
  <c r="U232" i="9" s="1"/>
  <c r="N243" i="9"/>
  <c r="U243" i="9" s="1"/>
  <c r="T243" i="9"/>
  <c r="T245" i="9"/>
  <c r="N245" i="9"/>
  <c r="U245" i="9" s="1"/>
  <c r="T247" i="9"/>
  <c r="N247" i="9"/>
  <c r="U247" i="9" s="1"/>
  <c r="T254" i="9"/>
  <c r="N254" i="9"/>
  <c r="U254" i="9" s="1"/>
  <c r="T256" i="9"/>
  <c r="N256" i="9"/>
  <c r="U256" i="9" s="1"/>
  <c r="T258" i="9"/>
  <c r="N258" i="9"/>
  <c r="U258" i="9" s="1"/>
  <c r="T260" i="9"/>
  <c r="N260" i="9"/>
  <c r="U260" i="9" s="1"/>
  <c r="T267" i="9"/>
  <c r="N267" i="9"/>
  <c r="U267" i="9" s="1"/>
  <c r="T269" i="9"/>
  <c r="N269" i="9"/>
  <c r="U269" i="9" s="1"/>
  <c r="T271" i="9"/>
  <c r="N271" i="9"/>
  <c r="U271" i="9" s="1"/>
  <c r="T282" i="9"/>
  <c r="N282" i="9"/>
  <c r="U282" i="9" s="1"/>
  <c r="T284" i="9"/>
  <c r="N284" i="9"/>
  <c r="U284" i="9" s="1"/>
  <c r="AL278" i="6"/>
  <c r="AB278" i="6" s="1"/>
  <c r="AJ278" i="6" s="1"/>
  <c r="D278" i="6"/>
  <c r="E278" i="6" s="1"/>
  <c r="B285" i="9"/>
  <c r="M285" i="9" s="1"/>
  <c r="G286" i="9"/>
  <c r="F286" i="9"/>
  <c r="AL280" i="6"/>
  <c r="AB280" i="6" s="1"/>
  <c r="AJ280" i="6" s="1"/>
  <c r="G288" i="9"/>
  <c r="F288" i="9"/>
  <c r="C282" i="6"/>
  <c r="C289" i="9" s="1"/>
  <c r="J285" i="6"/>
  <c r="E292" i="9" s="1"/>
  <c r="P292" i="9" s="1"/>
  <c r="D292" i="9"/>
  <c r="O292" i="9" s="1"/>
  <c r="C286" i="6"/>
  <c r="C293" i="9" s="1"/>
  <c r="C289" i="6"/>
  <c r="C296" i="9" s="1"/>
  <c r="N296" i="9" s="1"/>
  <c r="U296" i="9" s="1"/>
  <c r="J293" i="6"/>
  <c r="E300" i="9" s="1"/>
  <c r="P300" i="9" s="1"/>
  <c r="D300" i="9"/>
  <c r="O300" i="9" s="1"/>
  <c r="C294" i="6"/>
  <c r="C301" i="9" s="1"/>
  <c r="D306" i="9"/>
  <c r="O306" i="9" s="1"/>
  <c r="C305" i="6"/>
  <c r="C312" i="9" s="1"/>
  <c r="AL307" i="6"/>
  <c r="AB307" i="6" s="1"/>
  <c r="AJ307" i="6" s="1"/>
  <c r="B308" i="6"/>
  <c r="E308" i="6" s="1"/>
  <c r="AL311" i="6"/>
  <c r="C316" i="6"/>
  <c r="J320" i="6"/>
  <c r="AB324" i="6"/>
  <c r="AJ324" i="6" s="1"/>
  <c r="J330" i="6"/>
  <c r="AN330" i="6" s="1"/>
  <c r="T24" i="9"/>
  <c r="N24" i="9"/>
  <c r="U24" i="9" s="1"/>
  <c r="T35" i="9"/>
  <c r="N35" i="9"/>
  <c r="U35" i="9" s="1"/>
  <c r="T56" i="9"/>
  <c r="N56" i="9"/>
  <c r="U56" i="9" s="1"/>
  <c r="T64" i="9"/>
  <c r="N64" i="9"/>
  <c r="U64" i="9" s="1"/>
  <c r="T72" i="9"/>
  <c r="N72" i="9"/>
  <c r="U72" i="9" s="1"/>
  <c r="T96" i="9"/>
  <c r="N96" i="9"/>
  <c r="U96" i="9" s="1"/>
  <c r="T112" i="9"/>
  <c r="N112" i="9"/>
  <c r="U112" i="9" s="1"/>
  <c r="N123" i="9"/>
  <c r="U123" i="9" s="1"/>
  <c r="T123" i="9"/>
  <c r="T136" i="9"/>
  <c r="N136" i="9"/>
  <c r="U136" i="9" s="1"/>
  <c r="T147" i="9"/>
  <c r="N147" i="9"/>
  <c r="U147" i="9" s="1"/>
  <c r="T152" i="9"/>
  <c r="N152" i="9"/>
  <c r="U152" i="9" s="1"/>
  <c r="T176" i="9"/>
  <c r="N176" i="9"/>
  <c r="U176" i="9" s="1"/>
  <c r="T179" i="9"/>
  <c r="N179" i="9"/>
  <c r="U179" i="9" s="1"/>
  <c r="T184" i="9"/>
  <c r="N184" i="9"/>
  <c r="U184" i="9" s="1"/>
  <c r="T197" i="9"/>
  <c r="N197" i="9"/>
  <c r="U197" i="9" s="1"/>
  <c r="T200" i="9"/>
  <c r="N200" i="9"/>
  <c r="U200" i="9" s="1"/>
  <c r="T219" i="9"/>
  <c r="N219" i="9"/>
  <c r="U219" i="9" s="1"/>
  <c r="T225" i="9"/>
  <c r="N225" i="9"/>
  <c r="U225" i="9" s="1"/>
  <c r="T229" i="9"/>
  <c r="N229" i="9"/>
  <c r="U229" i="9" s="1"/>
  <c r="T233" i="9"/>
  <c r="N233" i="9"/>
  <c r="U233" i="9" s="1"/>
  <c r="T246" i="9"/>
  <c r="N246" i="9"/>
  <c r="U246" i="9" s="1"/>
  <c r="T257" i="9"/>
  <c r="N257" i="9"/>
  <c r="U257" i="9" s="1"/>
  <c r="T266" i="9"/>
  <c r="N266" i="9"/>
  <c r="U266" i="9" s="1"/>
  <c r="T270" i="9"/>
  <c r="N270" i="9"/>
  <c r="U270" i="9" s="1"/>
  <c r="T283" i="9"/>
  <c r="N283" i="9"/>
  <c r="U283" i="9" s="1"/>
  <c r="D279" i="6"/>
  <c r="E279" i="6" s="1"/>
  <c r="B286" i="9"/>
  <c r="M286" i="9" s="1"/>
  <c r="F289" i="9"/>
  <c r="G289" i="9"/>
  <c r="J287" i="6"/>
  <c r="E294" i="9" s="1"/>
  <c r="P294" i="9" s="1"/>
  <c r="F294" i="9"/>
  <c r="C290" i="6"/>
  <c r="C297" i="9" s="1"/>
  <c r="F297" i="9"/>
  <c r="C301" i="6"/>
  <c r="C308" i="9" s="1"/>
  <c r="T308" i="9" s="1"/>
  <c r="F308" i="9"/>
  <c r="T21" i="9"/>
  <c r="N21" i="9"/>
  <c r="U21" i="9" s="1"/>
  <c r="T29" i="9"/>
  <c r="N29" i="9"/>
  <c r="U29" i="9" s="1"/>
  <c r="T37" i="9"/>
  <c r="N37" i="9"/>
  <c r="U37" i="9" s="1"/>
  <c r="T22" i="9"/>
  <c r="N22" i="9"/>
  <c r="U22" i="9" s="1"/>
  <c r="T25" i="9"/>
  <c r="N25" i="9"/>
  <c r="U25" i="9" s="1"/>
  <c r="T30" i="9"/>
  <c r="N30" i="9"/>
  <c r="U30" i="9" s="1"/>
  <c r="T33" i="9"/>
  <c r="N33" i="9"/>
  <c r="U33" i="9" s="1"/>
  <c r="T38" i="9"/>
  <c r="N38" i="9"/>
  <c r="U38" i="9" s="1"/>
  <c r="T41" i="9"/>
  <c r="N41" i="9"/>
  <c r="U41" i="9" s="1"/>
  <c r="T46" i="9"/>
  <c r="N46" i="9"/>
  <c r="U46" i="9" s="1"/>
  <c r="T49" i="9"/>
  <c r="N49" i="9"/>
  <c r="U49" i="9" s="1"/>
  <c r="T54" i="9"/>
  <c r="N54" i="9"/>
  <c r="U54" i="9" s="1"/>
  <c r="T57" i="9"/>
  <c r="N57" i="9"/>
  <c r="U57" i="9" s="1"/>
  <c r="T62" i="9"/>
  <c r="N62" i="9"/>
  <c r="U62" i="9" s="1"/>
  <c r="T65" i="9"/>
  <c r="N65" i="9"/>
  <c r="U65" i="9" s="1"/>
  <c r="T70" i="9"/>
  <c r="N70" i="9"/>
  <c r="U70" i="9" s="1"/>
  <c r="T73" i="9"/>
  <c r="N73" i="9"/>
  <c r="U73" i="9" s="1"/>
  <c r="N78" i="9"/>
  <c r="U78" i="9" s="1"/>
  <c r="T78" i="9"/>
  <c r="T81" i="9"/>
  <c r="N81" i="9"/>
  <c r="U81" i="9" s="1"/>
  <c r="D84" i="9"/>
  <c r="N87" i="9"/>
  <c r="U87" i="9" s="1"/>
  <c r="T87" i="9"/>
  <c r="T92" i="9"/>
  <c r="N92" i="9"/>
  <c r="C84" i="6"/>
  <c r="C93" i="9" s="1"/>
  <c r="T93" i="9" s="1"/>
  <c r="F93" i="9"/>
  <c r="G93" i="9"/>
  <c r="T94" i="9"/>
  <c r="N94" i="9"/>
  <c r="U94" i="9" s="1"/>
  <c r="T97" i="9"/>
  <c r="N97" i="9"/>
  <c r="U97" i="9" s="1"/>
  <c r="T102" i="9"/>
  <c r="N102" i="9"/>
  <c r="U102" i="9" s="1"/>
  <c r="T105" i="9"/>
  <c r="N105" i="9"/>
  <c r="U105" i="9" s="1"/>
  <c r="T110" i="9"/>
  <c r="N110" i="9"/>
  <c r="U110" i="9" s="1"/>
  <c r="T113" i="9"/>
  <c r="N113" i="9"/>
  <c r="U113" i="9" s="1"/>
  <c r="T118" i="9"/>
  <c r="N118" i="9"/>
  <c r="U118" i="9" s="1"/>
  <c r="T121" i="9"/>
  <c r="N121" i="9"/>
  <c r="U121" i="9" s="1"/>
  <c r="T126" i="9"/>
  <c r="N126" i="9"/>
  <c r="U126" i="9" s="1"/>
  <c r="T129" i="9"/>
  <c r="N129" i="9"/>
  <c r="U129" i="9" s="1"/>
  <c r="T134" i="9"/>
  <c r="N134" i="9"/>
  <c r="U134" i="9" s="1"/>
  <c r="T137" i="9"/>
  <c r="N137" i="9"/>
  <c r="U137" i="9" s="1"/>
  <c r="T142" i="9"/>
  <c r="N142" i="9"/>
  <c r="U142" i="9" s="1"/>
  <c r="T145" i="9"/>
  <c r="N145" i="9"/>
  <c r="U145" i="9" s="1"/>
  <c r="T150" i="9"/>
  <c r="N150" i="9"/>
  <c r="U150" i="9" s="1"/>
  <c r="T153" i="9"/>
  <c r="N153" i="9"/>
  <c r="U153" i="9" s="1"/>
  <c r="T158" i="9"/>
  <c r="N158" i="9"/>
  <c r="U158" i="9" s="1"/>
  <c r="T161" i="9"/>
  <c r="N161" i="9"/>
  <c r="U161" i="9" s="1"/>
  <c r="T166" i="9"/>
  <c r="N166" i="9"/>
  <c r="U166" i="9" s="1"/>
  <c r="T169" i="9"/>
  <c r="N169" i="9"/>
  <c r="U169" i="9" s="1"/>
  <c r="T174" i="9"/>
  <c r="N174" i="9"/>
  <c r="U174" i="9" s="1"/>
  <c r="T177" i="9"/>
  <c r="N177" i="9"/>
  <c r="U177" i="9" s="1"/>
  <c r="T182" i="9"/>
  <c r="N182" i="9"/>
  <c r="U182" i="9" s="1"/>
  <c r="T187" i="9"/>
  <c r="N187" i="9"/>
  <c r="U187" i="9" s="1"/>
  <c r="T190" i="9"/>
  <c r="N190" i="9"/>
  <c r="U190" i="9" s="1"/>
  <c r="N195" i="9"/>
  <c r="U195" i="9" s="1"/>
  <c r="T195" i="9"/>
  <c r="T198" i="9"/>
  <c r="N198" i="9"/>
  <c r="U198" i="9" s="1"/>
  <c r="T203" i="9"/>
  <c r="N203" i="9"/>
  <c r="U203" i="9" s="1"/>
  <c r="T206" i="9"/>
  <c r="N206" i="9"/>
  <c r="U206" i="9" s="1"/>
  <c r="N211" i="9"/>
  <c r="U211" i="9" s="1"/>
  <c r="T211" i="9"/>
  <c r="T213" i="9"/>
  <c r="N213" i="9"/>
  <c r="U213" i="9" s="1"/>
  <c r="T215" i="9"/>
  <c r="N215" i="9"/>
  <c r="U215" i="9" s="1"/>
  <c r="T217" i="9"/>
  <c r="N217" i="9"/>
  <c r="U217" i="9" s="1"/>
  <c r="T234" i="9"/>
  <c r="N234" i="9"/>
  <c r="U234" i="9" s="1"/>
  <c r="T236" i="9"/>
  <c r="N236" i="9"/>
  <c r="U236" i="9" s="1"/>
  <c r="T238" i="9"/>
  <c r="N238" i="9"/>
  <c r="U238" i="9" s="1"/>
  <c r="T240" i="9"/>
  <c r="N240" i="9"/>
  <c r="U240" i="9" s="1"/>
  <c r="T249" i="9"/>
  <c r="N249" i="9"/>
  <c r="U249" i="9" s="1"/>
  <c r="T251" i="9"/>
  <c r="N251" i="9"/>
  <c r="U251" i="9" s="1"/>
  <c r="T262" i="9"/>
  <c r="N262" i="9"/>
  <c r="U262" i="9" s="1"/>
  <c r="T264" i="9"/>
  <c r="N264" i="9"/>
  <c r="U264" i="9" s="1"/>
  <c r="T273" i="9"/>
  <c r="N273" i="9"/>
  <c r="U273" i="9" s="1"/>
  <c r="T275" i="9"/>
  <c r="N275" i="9"/>
  <c r="U275" i="9" s="1"/>
  <c r="T277" i="9"/>
  <c r="N277" i="9"/>
  <c r="U277" i="9" s="1"/>
  <c r="T279" i="9"/>
  <c r="N279" i="9"/>
  <c r="U279" i="9" s="1"/>
  <c r="T281" i="9"/>
  <c r="N281" i="9"/>
  <c r="U281" i="9" s="1"/>
  <c r="T285" i="9"/>
  <c r="N285" i="9"/>
  <c r="J280" i="6"/>
  <c r="E287" i="9" s="1"/>
  <c r="P287" i="9" s="1"/>
  <c r="D281" i="6"/>
  <c r="E281" i="6" s="1"/>
  <c r="B288" i="9"/>
  <c r="M288" i="9" s="1"/>
  <c r="J288" i="6"/>
  <c r="E295" i="9" s="1"/>
  <c r="P295" i="9" s="1"/>
  <c r="J294" i="6"/>
  <c r="E301" i="9" s="1"/>
  <c r="P301" i="9" s="1"/>
  <c r="D301" i="9"/>
  <c r="O301" i="9" s="1"/>
  <c r="J299" i="6"/>
  <c r="E306" i="9" s="1"/>
  <c r="P306" i="9" s="1"/>
  <c r="J300" i="6"/>
  <c r="E307" i="9" s="1"/>
  <c r="P307" i="9" s="1"/>
  <c r="F307" i="9"/>
  <c r="J304" i="6"/>
  <c r="E311" i="9" s="1"/>
  <c r="P311" i="9" s="1"/>
  <c r="F311" i="9"/>
  <c r="J306" i="6"/>
  <c r="E313" i="9" s="1"/>
  <c r="P313" i="9" s="1"/>
  <c r="D313" i="9"/>
  <c r="O313" i="9" s="1"/>
  <c r="B309" i="6"/>
  <c r="E309" i="6" s="1"/>
  <c r="AL310" i="6"/>
  <c r="AB311" i="6"/>
  <c r="AJ311" i="6" s="1"/>
  <c r="C313" i="6"/>
  <c r="C320" i="9" s="1"/>
  <c r="C317" i="6"/>
  <c r="C324" i="9" s="1"/>
  <c r="T324" i="9" s="1"/>
  <c r="AB320" i="6"/>
  <c r="J331" i="6"/>
  <c r="AN331" i="6" s="1"/>
  <c r="C338" i="9"/>
  <c r="N337" i="9"/>
  <c r="T337" i="9"/>
  <c r="N336" i="9"/>
  <c r="T336" i="9"/>
  <c r="J327" i="6"/>
  <c r="AN327" i="6" s="1"/>
  <c r="C334" i="9"/>
  <c r="N335" i="9"/>
  <c r="T335" i="9"/>
  <c r="T332" i="9"/>
  <c r="N332" i="9"/>
  <c r="J326" i="6"/>
  <c r="AN326" i="6" s="1"/>
  <c r="C333" i="9"/>
  <c r="J324" i="6"/>
  <c r="C331" i="9"/>
  <c r="J323" i="6"/>
  <c r="AN323" i="6" s="1"/>
  <c r="C330" i="9"/>
  <c r="J321" i="6"/>
  <c r="AN321" i="6" s="1"/>
  <c r="C328" i="9"/>
  <c r="T329" i="9"/>
  <c r="N329" i="9"/>
  <c r="J319" i="6"/>
  <c r="T327" i="9"/>
  <c r="N327" i="9"/>
  <c r="T326" i="9"/>
  <c r="N326" i="9"/>
  <c r="J318" i="6"/>
  <c r="J317" i="6"/>
  <c r="J316" i="6"/>
  <c r="E323" i="9" s="1"/>
  <c r="P323" i="9" s="1"/>
  <c r="C323" i="9"/>
  <c r="J313" i="6"/>
  <c r="T320" i="9"/>
  <c r="N320" i="9"/>
  <c r="T318" i="9"/>
  <c r="N318" i="9"/>
  <c r="AN312" i="6"/>
  <c r="J311" i="6"/>
  <c r="E318" i="9" s="1"/>
  <c r="P318" i="9" s="1"/>
  <c r="J310" i="6"/>
  <c r="E317" i="9" s="1"/>
  <c r="P317" i="9" s="1"/>
  <c r="C317" i="9"/>
  <c r="T314" i="9"/>
  <c r="N314" i="9"/>
  <c r="U314" i="9" s="1"/>
  <c r="AB306" i="6"/>
  <c r="AJ306" i="6" s="1"/>
  <c r="T312" i="9"/>
  <c r="N312" i="9"/>
  <c r="T313" i="9"/>
  <c r="N313" i="9"/>
  <c r="T311" i="9"/>
  <c r="N311" i="9"/>
  <c r="T310" i="9"/>
  <c r="N310" i="9"/>
  <c r="T309" i="9"/>
  <c r="N309" i="9"/>
  <c r="T306" i="9"/>
  <c r="N306" i="9"/>
  <c r="N303" i="9"/>
  <c r="T302" i="9"/>
  <c r="T301" i="9"/>
  <c r="N301" i="9"/>
  <c r="T300" i="9"/>
  <c r="N300" i="9"/>
  <c r="T298" i="9"/>
  <c r="T297" i="9"/>
  <c r="N297" i="9"/>
  <c r="T295" i="9"/>
  <c r="T294" i="9"/>
  <c r="N294" i="9"/>
  <c r="U294" i="9" s="1"/>
  <c r="T293" i="9"/>
  <c r="N293" i="9"/>
  <c r="T292" i="9"/>
  <c r="N292" i="9"/>
  <c r="T290" i="9"/>
  <c r="N290" i="9"/>
  <c r="AN75" i="6"/>
  <c r="AN84" i="6"/>
  <c r="C279" i="6"/>
  <c r="C286" i="9" s="1"/>
  <c r="J279" i="6"/>
  <c r="E286" i="9" s="1"/>
  <c r="P286" i="9" s="1"/>
  <c r="AL279" i="6"/>
  <c r="AB279" i="6" s="1"/>
  <c r="AN289" i="6"/>
  <c r="AB289" i="6"/>
  <c r="AJ289" i="6" s="1"/>
  <c r="AN300" i="6"/>
  <c r="AB300" i="6"/>
  <c r="AJ300" i="6" s="1"/>
  <c r="AB327" i="6"/>
  <c r="AJ327" i="6" s="1"/>
  <c r="AN278" i="6"/>
  <c r="AN280" i="6"/>
  <c r="J283" i="6"/>
  <c r="J286" i="6"/>
  <c r="E293" i="9" s="1"/>
  <c r="P293" i="9" s="1"/>
  <c r="J291" i="6"/>
  <c r="J297" i="6"/>
  <c r="AN302" i="6"/>
  <c r="J305" i="6"/>
  <c r="E312" i="9" s="1"/>
  <c r="P312" i="9" s="1"/>
  <c r="AN306" i="6"/>
  <c r="AN310" i="6"/>
  <c r="AB310" i="6"/>
  <c r="AJ310" i="6" s="1"/>
  <c r="AB312" i="6"/>
  <c r="AJ312" i="6" s="1"/>
  <c r="AN316" i="6"/>
  <c r="AB316" i="6"/>
  <c r="AJ316" i="6" s="1"/>
  <c r="AB319" i="6"/>
  <c r="AJ319" i="6" s="1"/>
  <c r="AB326" i="6"/>
  <c r="AJ326" i="6" s="1"/>
  <c r="AN287" i="6"/>
  <c r="AN295" i="6"/>
  <c r="AB295" i="6"/>
  <c r="AJ295" i="6" s="1"/>
  <c r="AB321" i="6"/>
  <c r="AJ321" i="6" s="1"/>
  <c r="AB294" i="6"/>
  <c r="AJ294" i="6" s="1"/>
  <c r="AN294" i="6"/>
  <c r="AB297" i="6"/>
  <c r="AJ297" i="6" s="1"/>
  <c r="AJ281" i="6"/>
  <c r="C284" i="6"/>
  <c r="C291" i="9" s="1"/>
  <c r="J284" i="6"/>
  <c r="AN288" i="6"/>
  <c r="C292" i="6"/>
  <c r="C299" i="9" s="1"/>
  <c r="J292" i="6"/>
  <c r="J296" i="6"/>
  <c r="E303" i="9" s="1"/>
  <c r="P303" i="9" s="1"/>
  <c r="AN296" i="6"/>
  <c r="C300" i="6"/>
  <c r="C307" i="9" s="1"/>
  <c r="AB301" i="6"/>
  <c r="AJ301" i="6" s="1"/>
  <c r="AN307" i="6"/>
  <c r="AN311" i="6"/>
  <c r="AJ313" i="6"/>
  <c r="AJ320" i="6"/>
  <c r="J328" i="6"/>
  <c r="AN328" i="6" s="1"/>
  <c r="J329" i="6"/>
  <c r="AB322" i="6"/>
  <c r="AJ322" i="6" s="1"/>
  <c r="AB330" i="6"/>
  <c r="AJ330" i="6" s="1"/>
  <c r="J281" i="6"/>
  <c r="J290" i="6"/>
  <c r="J298" i="6"/>
  <c r="J301" i="6"/>
  <c r="AN304" i="6"/>
  <c r="AB304" i="6"/>
  <c r="AJ304" i="6" s="1"/>
  <c r="E336" i="9" l="1"/>
  <c r="P336" i="9" s="1"/>
  <c r="U336" i="9" s="1"/>
  <c r="AN329" i="6"/>
  <c r="U310" i="9"/>
  <c r="U313" i="9"/>
  <c r="E325" i="9"/>
  <c r="P325" i="9" s="1"/>
  <c r="AN318" i="6"/>
  <c r="E324" i="9"/>
  <c r="P324" i="9" s="1"/>
  <c r="AN317" i="6"/>
  <c r="E326" i="9"/>
  <c r="P326" i="9" s="1"/>
  <c r="AN319" i="6"/>
  <c r="E331" i="9"/>
  <c r="AN324" i="6"/>
  <c r="E327" i="9"/>
  <c r="P327" i="9" s="1"/>
  <c r="AN320" i="6"/>
  <c r="T296" i="9"/>
  <c r="N319" i="9"/>
  <c r="U319" i="9" s="1"/>
  <c r="U292" i="9"/>
  <c r="N325" i="9"/>
  <c r="U309" i="9"/>
  <c r="U326" i="9"/>
  <c r="N304" i="9"/>
  <c r="U311" i="9"/>
  <c r="U327" i="9"/>
  <c r="T287" i="9"/>
  <c r="U295" i="9"/>
  <c r="U301" i="9"/>
  <c r="E334" i="9"/>
  <c r="P334" i="9" s="1"/>
  <c r="E335" i="9"/>
  <c r="P335" i="9" s="1"/>
  <c r="U335" i="9" s="1"/>
  <c r="E330" i="9"/>
  <c r="P330" i="9" s="1"/>
  <c r="E329" i="9"/>
  <c r="P329" i="9" s="1"/>
  <c r="U329" i="9" s="1"/>
  <c r="E333" i="9"/>
  <c r="P333" i="9" s="1"/>
  <c r="E338" i="9"/>
  <c r="P338" i="9" s="1"/>
  <c r="E337" i="9"/>
  <c r="P337" i="9" s="1"/>
  <c r="U337" i="9" s="1"/>
  <c r="E328" i="9"/>
  <c r="P328" i="9" s="1"/>
  <c r="U332" i="9"/>
  <c r="N324" i="9"/>
  <c r="U324" i="9" s="1"/>
  <c r="N93" i="9"/>
  <c r="U93" i="9" s="1"/>
  <c r="U92" i="9"/>
  <c r="B315" i="9"/>
  <c r="M315" i="9" s="1"/>
  <c r="C308" i="6"/>
  <c r="AL308" i="6"/>
  <c r="B321" i="9"/>
  <c r="M321" i="9" s="1"/>
  <c r="C314" i="6"/>
  <c r="AL314" i="6"/>
  <c r="AB314" i="6" s="1"/>
  <c r="AJ314" i="6" s="1"/>
  <c r="AN293" i="6"/>
  <c r="R289" i="9"/>
  <c r="Q289" i="9"/>
  <c r="AN299" i="6"/>
  <c r="T289" i="9"/>
  <c r="N289" i="9"/>
  <c r="U289" i="9" s="1"/>
  <c r="U83" i="9"/>
  <c r="N84" i="9"/>
  <c r="U84" i="9" s="1"/>
  <c r="AN281" i="6"/>
  <c r="E288" i="9"/>
  <c r="P288" i="9" s="1"/>
  <c r="B316" i="9"/>
  <c r="M316" i="9" s="1"/>
  <c r="AL309" i="6"/>
  <c r="AB309" i="6" s="1"/>
  <c r="AJ309" i="6" s="1"/>
  <c r="C309" i="6"/>
  <c r="N305" i="9"/>
  <c r="U306" i="9"/>
  <c r="N308" i="9"/>
  <c r="R286" i="9"/>
  <c r="Q286" i="9"/>
  <c r="B322" i="9"/>
  <c r="M322" i="9" s="1"/>
  <c r="C315" i="6"/>
  <c r="AL315" i="6"/>
  <c r="AB315" i="6" s="1"/>
  <c r="AJ315" i="6" s="1"/>
  <c r="Q285" i="9"/>
  <c r="R285" i="9"/>
  <c r="U285" i="9" s="1"/>
  <c r="AB282" i="6"/>
  <c r="AJ282" i="6" s="1"/>
  <c r="AN282" i="6"/>
  <c r="AN285" i="6"/>
  <c r="U300" i="9"/>
  <c r="T286" i="9"/>
  <c r="N286" i="9"/>
  <c r="U286" i="9" s="1"/>
  <c r="R288" i="9"/>
  <c r="Q288" i="9"/>
  <c r="R287" i="9"/>
  <c r="U287" i="9" s="1"/>
  <c r="Q287" i="9"/>
  <c r="U303" i="9"/>
  <c r="U325" i="9"/>
  <c r="T338" i="9"/>
  <c r="N338" i="9"/>
  <c r="N334" i="9"/>
  <c r="T334" i="9"/>
  <c r="T333" i="9"/>
  <c r="N333" i="9"/>
  <c r="T331" i="9"/>
  <c r="N331" i="9"/>
  <c r="T330" i="9"/>
  <c r="N330" i="9"/>
  <c r="P331" i="9"/>
  <c r="T328" i="9"/>
  <c r="N328" i="9"/>
  <c r="T323" i="9"/>
  <c r="N323" i="9"/>
  <c r="U323" i="9" s="1"/>
  <c r="AN313" i="6"/>
  <c r="E320" i="9"/>
  <c r="P320" i="9" s="1"/>
  <c r="U320" i="9" s="1"/>
  <c r="U318" i="9"/>
  <c r="T317" i="9"/>
  <c r="N317" i="9"/>
  <c r="U317" i="9" s="1"/>
  <c r="U312" i="9"/>
  <c r="AN305" i="6"/>
  <c r="AN301" i="6"/>
  <c r="E308" i="9"/>
  <c r="P308" i="9" s="1"/>
  <c r="T307" i="9"/>
  <c r="N307" i="9"/>
  <c r="U307" i="9" s="1"/>
  <c r="AN297" i="6"/>
  <c r="E304" i="9"/>
  <c r="P304" i="9" s="1"/>
  <c r="U304" i="9" s="1"/>
  <c r="AN298" i="6"/>
  <c r="E305" i="9"/>
  <c r="P305" i="9" s="1"/>
  <c r="T299" i="9"/>
  <c r="N299" i="9"/>
  <c r="AN292" i="6"/>
  <c r="E299" i="9"/>
  <c r="P299" i="9" s="1"/>
  <c r="AN291" i="6"/>
  <c r="E298" i="9"/>
  <c r="P298" i="9" s="1"/>
  <c r="U298" i="9" s="1"/>
  <c r="AN290" i="6"/>
  <c r="E297" i="9"/>
  <c r="P297" i="9" s="1"/>
  <c r="U297" i="9" s="1"/>
  <c r="U293" i="9"/>
  <c r="AN286" i="6"/>
  <c r="T291" i="9"/>
  <c r="N291" i="9"/>
  <c r="AN284" i="6"/>
  <c r="E291" i="9"/>
  <c r="P291" i="9" s="1"/>
  <c r="AN283" i="6"/>
  <c r="E290" i="9"/>
  <c r="P290" i="9" s="1"/>
  <c r="U290" i="9" s="1"/>
  <c r="AN279" i="6"/>
  <c r="AJ279" i="6"/>
  <c r="U308" i="9" l="1"/>
  <c r="U333" i="9"/>
  <c r="U330" i="9"/>
  <c r="S286" i="9"/>
  <c r="U328" i="9"/>
  <c r="U334" i="9"/>
  <c r="U338" i="9"/>
  <c r="S288" i="9"/>
  <c r="S285" i="9"/>
  <c r="U288" i="9"/>
  <c r="U305" i="9"/>
  <c r="S287" i="9"/>
  <c r="S289" i="9"/>
  <c r="C321" i="9"/>
  <c r="J314" i="6"/>
  <c r="J308" i="6"/>
  <c r="E315" i="9" s="1"/>
  <c r="P315" i="9" s="1"/>
  <c r="C315" i="9"/>
  <c r="C316" i="9"/>
  <c r="J309" i="6"/>
  <c r="J315" i="6"/>
  <c r="E322" i="9" s="1"/>
  <c r="P322" i="9" s="1"/>
  <c r="C322" i="9"/>
  <c r="AB308" i="6"/>
  <c r="AJ308" i="6" s="1"/>
  <c r="U291" i="9"/>
  <c r="U331" i="9"/>
  <c r="U299" i="9"/>
  <c r="B6" i="7"/>
  <c r="Q6" i="7" s="1"/>
  <c r="T315" i="9" l="1"/>
  <c r="N315" i="9"/>
  <c r="U315" i="9" s="1"/>
  <c r="T322" i="9"/>
  <c r="N322" i="9"/>
  <c r="U322" i="9" s="1"/>
  <c r="N316" i="9"/>
  <c r="T316" i="9"/>
  <c r="N321" i="9"/>
  <c r="T321" i="9"/>
  <c r="AN315" i="6"/>
  <c r="AN308" i="6"/>
  <c r="E316" i="9"/>
  <c r="P316" i="9" s="1"/>
  <c r="AN309" i="6"/>
  <c r="E321" i="9"/>
  <c r="P321" i="9" s="1"/>
  <c r="AN314" i="6"/>
  <c r="U321" i="9" l="1"/>
  <c r="U316" i="9"/>
</calcChain>
</file>

<file path=xl/comments1.xml><?xml version="1.0" encoding="utf-8"?>
<comments xmlns="http://schemas.openxmlformats.org/spreadsheetml/2006/main">
  <authors>
    <author>Thomas, Ryland</author>
  </authors>
  <commentList>
    <comment ref="G3" authorId="0">
      <text>
        <r>
          <rPr>
            <b/>
            <sz val="9"/>
            <color indexed="81"/>
            <rFont val="Tahoma"/>
            <family val="2"/>
          </rPr>
          <t xml:space="preserve">Thomas, Ryland:
</t>
        </r>
        <r>
          <rPr>
            <sz val="9"/>
            <color indexed="81"/>
            <rFont val="Tahoma"/>
            <family val="2"/>
          </rPr>
          <t xml:space="preserve">These columns do not contain gilts purchased by the Asset Purchase Facility as part of the Quantitative Easing Program.  The Bank made a loan to the Asset Purchase Facility - a subsidiary of the Bank - with which it purchased gilts and other assets, as shown in a later column. Sheet A3 shows the gilt holdings of the APF that were funded by the APF loan and sheet A2 combines these holdings with the Debt holdings listed here.
</t>
        </r>
      </text>
    </comment>
    <comment ref="S3" authorId="0">
      <text>
        <r>
          <rPr>
            <b/>
            <sz val="9"/>
            <color indexed="81"/>
            <rFont val="Tahoma"/>
            <family val="2"/>
          </rPr>
          <t>Thomas, Ryland:</t>
        </r>
        <r>
          <rPr>
            <sz val="9"/>
            <color indexed="81"/>
            <rFont val="Tahoma"/>
            <family val="2"/>
          </rPr>
          <t xml:space="preserve">
See Sheet A4 for a breakdown of note denominations from 1921</t>
        </r>
      </text>
    </comment>
    <comment ref="B4" authorId="0">
      <text>
        <r>
          <rPr>
            <b/>
            <sz val="9"/>
            <color indexed="81"/>
            <rFont val="Tahoma"/>
            <family val="2"/>
          </rPr>
          <t>Thomas, Ryland:</t>
        </r>
        <r>
          <rPr>
            <sz val="9"/>
            <color indexed="81"/>
            <rFont val="Tahoma"/>
            <family val="2"/>
          </rPr>
          <t xml:space="preserve">
Prior to 1844 this total includes BoE notes held inside the Bank which are added to both sides of the balance sheet in line with the treatment in the 1967 Quarterly Bulletin Article.  After the 1844 Bank Charter Act this total is the simple sum of Issue and Banking Department assets and does not consolidate out assets and liabilities with each other.  So the total  includes notes issued by Issue Dept.  held  in the Banking Dept. of the Bank  and Issue Dept. deposits with Banking Dept.</t>
        </r>
      </text>
    </comment>
    <comment ref="C4" authorId="0">
      <text>
        <r>
          <rPr>
            <b/>
            <sz val="9"/>
            <color indexed="81"/>
            <rFont val="Tahoma"/>
            <family val="2"/>
          </rPr>
          <t>Thomas, Ryland:</t>
        </r>
        <r>
          <rPr>
            <sz val="9"/>
            <color indexed="81"/>
            <rFont val="Tahoma"/>
            <family val="2"/>
          </rPr>
          <t xml:space="preserve">
This total nets off Notes held in the Bank which after the Bank Charter Act of 1844 were notes issued by Issue Dept.  held  in the Banking Dept.  From 1994 this total nets off Issue Dept.'s deposit with Banking Dept.  This total is now called the Combined balance sheet in the Bank's Annual Report.</t>
        </r>
      </text>
    </comment>
    <comment ref="G4" authorId="0">
      <text>
        <r>
          <rPr>
            <b/>
            <sz val="9"/>
            <color indexed="81"/>
            <rFont val="Tahoma"/>
            <family val="2"/>
          </rPr>
          <t>Thomas, Ryland:</t>
        </r>
        <r>
          <rPr>
            <sz val="9"/>
            <color indexed="81"/>
            <rFont val="Tahoma"/>
            <family val="2"/>
          </rPr>
          <t xml:space="preserve">
See Sheet A5</t>
        </r>
      </text>
    </comment>
    <comment ref="K4" authorId="0">
      <text>
        <r>
          <rPr>
            <b/>
            <sz val="9"/>
            <color indexed="81"/>
            <rFont val="Tahoma"/>
            <family val="2"/>
          </rPr>
          <t>Thomas, Ryland:</t>
        </r>
        <r>
          <rPr>
            <sz val="9"/>
            <color indexed="81"/>
            <rFont val="Tahoma"/>
            <family val="2"/>
          </rPr>
          <t xml:space="preserve">
These are rounded for some periods</t>
        </r>
      </text>
    </comment>
    <comment ref="M4" authorId="0">
      <text>
        <r>
          <rPr>
            <b/>
            <sz val="9"/>
            <color indexed="81"/>
            <rFont val="Tahoma"/>
            <family val="2"/>
          </rPr>
          <t>Thomas, Ryland:
See separate sheet for breakdown of APF balance sheet</t>
        </r>
        <r>
          <rPr>
            <sz val="9"/>
            <color indexed="81"/>
            <rFont val="Tahoma"/>
            <family val="2"/>
          </rPr>
          <t xml:space="preserve">
</t>
        </r>
      </text>
    </comment>
    <comment ref="X4" authorId="0">
      <text>
        <r>
          <rPr>
            <b/>
            <sz val="9"/>
            <color indexed="81"/>
            <rFont val="Tahoma"/>
            <family val="2"/>
          </rPr>
          <t>Thomas, Ryland:</t>
        </r>
        <r>
          <rPr>
            <sz val="9"/>
            <color indexed="81"/>
            <rFont val="Tahoma"/>
            <family val="2"/>
          </rPr>
          <t xml:space="preserve">
See Sheet 5</t>
        </r>
      </text>
    </comment>
    <comment ref="Z4" authorId="0">
      <text>
        <r>
          <rPr>
            <b/>
            <sz val="9"/>
            <color indexed="81"/>
            <rFont val="Tahoma"/>
            <family val="2"/>
          </rPr>
          <t>Thomas, Ryland:</t>
        </r>
        <r>
          <rPr>
            <sz val="9"/>
            <color indexed="81"/>
            <rFont val="Tahoma"/>
            <family val="2"/>
          </rPr>
          <t xml:space="preserve">
The Bank Histories by Sayers (1976) and Capie (2010) contain series for retained earnings and reserves prior to 1971.  See Sayers Appendix  page 343, for 1890-1939 and Capie pages  71, 350 and 820 for 1950-1971.  </t>
        </r>
      </text>
    </comment>
    <comment ref="AC4" authorId="0">
      <text>
        <r>
          <rPr>
            <b/>
            <sz val="9"/>
            <color indexed="81"/>
            <rFont val="Tahoma"/>
            <family val="2"/>
          </rPr>
          <t>Thomas, Ryland:</t>
        </r>
        <r>
          <rPr>
            <sz val="9"/>
            <color indexed="81"/>
            <rFont val="Tahoma"/>
            <family val="2"/>
          </rPr>
          <t xml:space="preserve">
These are rounded for some periods</t>
        </r>
      </text>
    </comment>
    <comment ref="AD4" authorId="0">
      <text>
        <r>
          <rPr>
            <b/>
            <sz val="9"/>
            <color indexed="81"/>
            <rFont val="Tahoma"/>
            <family val="2"/>
          </rPr>
          <t>Thomas, Ryland:</t>
        </r>
        <r>
          <rPr>
            <sz val="9"/>
            <color indexed="81"/>
            <rFont val="Tahoma"/>
            <family val="2"/>
          </rPr>
          <t xml:space="preserve">
These are rounded for some periods</t>
        </r>
      </text>
    </comment>
    <comment ref="AE4" authorId="0">
      <text>
        <r>
          <rPr>
            <b/>
            <sz val="9"/>
            <color indexed="81"/>
            <rFont val="Tahoma"/>
            <family val="2"/>
          </rPr>
          <t>Thomas, Ryland:</t>
        </r>
        <r>
          <rPr>
            <sz val="9"/>
            <color indexed="81"/>
            <rFont val="Tahoma"/>
            <family val="2"/>
          </rPr>
          <t xml:space="preserve">
These are rounded for some periods</t>
        </r>
      </text>
    </comment>
    <comment ref="AJ4" authorId="0">
      <text>
        <r>
          <rPr>
            <b/>
            <sz val="9"/>
            <color indexed="81"/>
            <rFont val="Tahoma"/>
            <family val="2"/>
          </rPr>
          <t>Thomas, Ryland:</t>
        </r>
        <r>
          <rPr>
            <sz val="9"/>
            <color indexed="81"/>
            <rFont val="Tahoma"/>
            <family val="2"/>
          </rPr>
          <t xml:space="preserve">
These are rounded for some periods</t>
        </r>
      </text>
    </comment>
    <comment ref="Y101" authorId="0">
      <text>
        <r>
          <rPr>
            <b/>
            <sz val="9"/>
            <color indexed="81"/>
            <rFont val="Tahoma"/>
            <family val="2"/>
          </rPr>
          <t>Thomas, Ryland:</t>
        </r>
        <r>
          <rPr>
            <sz val="9"/>
            <color indexed="81"/>
            <rFont val="Tahoma"/>
            <family val="2"/>
          </rPr>
          <t xml:space="preserve">
This corrects for a small transcription error in the 1967 QB article which puts the figure 2688301</t>
        </r>
      </text>
    </comment>
    <comment ref="A239" authorId="0">
      <text>
        <r>
          <rPr>
            <b/>
            <sz val="9"/>
            <color indexed="81"/>
            <rFont val="Tahoma"/>
            <family val="2"/>
          </rPr>
          <t>Thomas, Ryland:</t>
        </r>
        <r>
          <rPr>
            <sz val="9"/>
            <color indexed="81"/>
            <rFont val="Tahoma"/>
            <family val="2"/>
          </rPr>
          <t xml:space="preserve">
The large increase in notes in circulation and government bonds held reflects the replacement of the Bradbury Treasury notes issued during WW1 with Bank of England notes.</t>
        </r>
      </text>
    </comment>
    <comment ref="S239" authorId="0">
      <text>
        <r>
          <rPr>
            <b/>
            <sz val="9"/>
            <color indexed="81"/>
            <rFont val="Tahoma"/>
            <family val="2"/>
          </rPr>
          <t>Thomas, Ryland:</t>
        </r>
        <r>
          <rPr>
            <sz val="9"/>
            <color indexed="81"/>
            <rFont val="Tahoma"/>
            <family val="2"/>
          </rPr>
          <t xml:space="preserve">
The large increase in notes in circulation and government bonds held reflects the replacement of the Bradbury Treasury notes issued during WW1 with Bank of England notes.</t>
        </r>
      </text>
    </comment>
    <comment ref="AL239" authorId="0">
      <text>
        <r>
          <rPr>
            <b/>
            <sz val="9"/>
            <color indexed="81"/>
            <rFont val="Tahoma"/>
            <family val="2"/>
          </rPr>
          <t>Thomas, Ryland:</t>
        </r>
        <r>
          <rPr>
            <sz val="9"/>
            <color indexed="81"/>
            <rFont val="Tahoma"/>
            <family val="2"/>
          </rPr>
          <t xml:space="preserve">
The large increase in notes in circulation and government bonds held reflects the replacement of the Bradbury Treasury notes issued during WW1 with Bank of England notes.</t>
        </r>
      </text>
    </comment>
    <comment ref="G307" authorId="0">
      <text>
        <r>
          <rPr>
            <b/>
            <sz val="9"/>
            <color indexed="81"/>
            <rFont val="Tahoma"/>
            <family val="2"/>
          </rPr>
          <t>Thomas, Ryland:</t>
        </r>
        <r>
          <rPr>
            <sz val="9"/>
            <color indexed="81"/>
            <rFont val="Tahoma"/>
            <family val="2"/>
          </rPr>
          <t xml:space="preserve">
the historic liability of the Treasury of £11 million (see page 56 of the Bank's 1971 Report and accounts), was repaid on 27 July 1994 and was financed by increased holdings of government securities</t>
        </r>
      </text>
    </comment>
    <comment ref="H307" authorId="0">
      <text>
        <r>
          <rPr>
            <b/>
            <sz val="9"/>
            <color indexed="81"/>
            <rFont val="Tahoma"/>
            <family val="2"/>
          </rPr>
          <t>Thomas, Ryland:</t>
        </r>
        <r>
          <rPr>
            <sz val="9"/>
            <color indexed="81"/>
            <rFont val="Tahoma"/>
            <family val="2"/>
          </rPr>
          <t xml:space="preserve">
 the historic liability of the Treasury of £11 million (see page 56 of the Bank's 1971 Report and accounts), repayment of which on 27 July 1994 was financed by increased holdings of government securities</t>
        </r>
      </text>
    </comment>
    <comment ref="J308" authorId="0">
      <text>
        <r>
          <rPr>
            <b/>
            <sz val="9"/>
            <color indexed="81"/>
            <rFont val="Tahoma"/>
            <family val="2"/>
          </rPr>
          <t>Thomas, Ryland:</t>
        </r>
        <r>
          <rPr>
            <sz val="9"/>
            <color indexed="81"/>
            <rFont val="Tahoma"/>
            <family val="2"/>
          </rPr>
          <t xml:space="preserve">
From here, other securities includes gilt and Treasury bill repurchase agreements (prior to 27 July 1994 these had been covered under Government securities)</t>
        </r>
      </text>
    </comment>
    <comment ref="L311" authorId="0">
      <text>
        <r>
          <rPr>
            <b/>
            <sz val="9"/>
            <color indexed="81"/>
            <rFont val="Tahoma"/>
            <family val="2"/>
          </rPr>
          <t>Thomas, Ryland:</t>
        </r>
        <r>
          <rPr>
            <sz val="9"/>
            <color indexed="81"/>
            <rFont val="Tahoma"/>
            <family val="2"/>
          </rPr>
          <t xml:space="preserve">
These balances, denominated in euro, arise from the operation of the TARGET settlement system. This system, which
links the real-time settlement systems in all countries of the European Union (EU), enables payments to be made across
borders within the EU. Such payments result in claims arising between the central banks in the member countries and
with the European Central Bank. With effect from 30 November 2000, the individual positions that arise intra-day
between the central banks are netted into a single position with the European Central Bank. Previously, no such netting
agreement existed and consequently the TARGET balances were shown gross in the balance sheet at 29 February 2000.</t>
        </r>
      </text>
    </comment>
    <comment ref="AI311" authorId="0">
      <text>
        <r>
          <rPr>
            <b/>
            <sz val="9"/>
            <color indexed="81"/>
            <rFont val="Tahoma"/>
            <family val="2"/>
          </rPr>
          <t>Thomas, Ryland:</t>
        </r>
        <r>
          <rPr>
            <sz val="9"/>
            <color indexed="81"/>
            <rFont val="Tahoma"/>
            <family val="2"/>
          </rPr>
          <t xml:space="preserve">
These balances, denominated in euro, arise from the operation of the TARGET settlement system. This system, which
links the real-time settlement systems in all countries of the European Union (EU), enables payments to be made across
borders within the EU. Such payments result in claims arising between the central banks in the member countries and
with the European Central Bank. With effect from 30 November 2000, the individual positions that arise intra-day
between the central banks are netted into a single position with the European Central Bank. Previously, no such netting
agreement existed and consequently the TARGET balances were shown gross in the balance sheet at 29 February 2000.</t>
        </r>
      </text>
    </comment>
    <comment ref="L320" authorId="0">
      <text>
        <r>
          <rPr>
            <b/>
            <sz val="9"/>
            <color indexed="81"/>
            <rFont val="Tahoma"/>
            <family val="2"/>
          </rPr>
          <t>Thomas, Ryland:</t>
        </r>
        <r>
          <rPr>
            <sz val="9"/>
            <color indexed="81"/>
            <rFont val="Tahoma"/>
            <family val="2"/>
          </rPr>
          <t xml:space="preserve">
The Bank withdrew from TARGET on 19th May 2008</t>
        </r>
      </text>
    </comment>
    <comment ref="H331" authorId="0">
      <text>
        <r>
          <rPr>
            <b/>
            <sz val="9"/>
            <color indexed="81"/>
            <rFont val="Tahoma"/>
            <family val="2"/>
          </rPr>
          <t>Thomas, Ryland:</t>
        </r>
        <r>
          <rPr>
            <sz val="9"/>
            <color indexed="81"/>
            <rFont val="Tahoma"/>
            <family val="2"/>
          </rPr>
          <t xml:space="preserve">
The Bank applied IFRS 9 effective from 1 March 2018. The classification, measurement and impairment requirements were
applied retrospectively by adjusting the opening statement of financial position at the date of initial application.
Debt securities in the sterling bond portfolio were previously classified as available for sale under IAS 39, and have been reclassified to amortised cost (note 17) under IFRS 9, due to the business model of ‘hold and collect’</t>
        </r>
      </text>
    </comment>
    <comment ref="K331" authorId="0">
      <text>
        <r>
          <rPr>
            <b/>
            <sz val="9"/>
            <color indexed="81"/>
            <rFont val="Tahoma"/>
            <family val="2"/>
          </rPr>
          <t>Thomas, Ryland:</t>
        </r>
        <r>
          <rPr>
            <sz val="9"/>
            <color indexed="81"/>
            <rFont val="Tahoma"/>
            <family val="2"/>
          </rPr>
          <t xml:space="preserve">
The Governor announced in his Mansion House speech on 21 June 2018 that the Bank and HM Treasury (HMT) had reached a new capital
settlement and updated financial framework. In line with the agreement, the loans advanced under the Term Funding Scheme (TFS) with a fair
value of £121.4 billion were transferred from the balance sheet of BEAPFF Ltd to the balance sheet of the Bank of England on 21 January 2019.
As consideration for the transfer of TFS loans from BEAPFF Ltd, the loan to BEAPFF Ltd (note 9) was reduced by an equal amount.</t>
        </r>
      </text>
    </comment>
    <comment ref="M331" authorId="0">
      <text>
        <r>
          <rPr>
            <b/>
            <sz val="9"/>
            <color indexed="81"/>
            <rFont val="Tahoma"/>
            <family val="2"/>
          </rPr>
          <t>Thomas, Ryland:</t>
        </r>
        <r>
          <rPr>
            <sz val="9"/>
            <color indexed="81"/>
            <rFont val="Tahoma"/>
            <family val="2"/>
          </rPr>
          <t xml:space="preserve">
The Governor announced in his Mansion House speech on 21 June 2018 that the Bank and HM Treasury (HMT) had reached a new capital
settlement and updated financial framework. In line with the agreement, the loans advanced under the Term Funding Scheme (TFS) with a fair
value of £121.4 billion were transferred from the balance sheet of BEAPFF Ltd to the balance sheet of the Bank of England on 21 January 2019.
As consideration for the transfer of TFS loans from BEAPFF Ltd, the loan to BEAPFF Ltd was reduced by an equal amount.</t>
        </r>
      </text>
    </comment>
  </commentList>
</comments>
</file>

<file path=xl/comments2.xml><?xml version="1.0" encoding="utf-8"?>
<comments xmlns="http://schemas.openxmlformats.org/spreadsheetml/2006/main">
  <authors>
    <author>Thomas, Ryland</author>
  </authors>
  <commentList>
    <comment ref="J15" authorId="0">
      <text>
        <r>
          <rPr>
            <b/>
            <sz val="9"/>
            <color indexed="81"/>
            <rFont val="Tahoma"/>
            <family val="2"/>
          </rPr>
          <t>Thomas, Ryland:</t>
        </r>
        <r>
          <rPr>
            <sz val="9"/>
            <color indexed="81"/>
            <rFont val="Tahoma"/>
            <family val="2"/>
          </rPr>
          <t xml:space="preserve">
Projected backwards with English GDP</t>
        </r>
      </text>
    </comment>
    <comment ref="J16" authorId="0">
      <text>
        <r>
          <rPr>
            <b/>
            <sz val="9"/>
            <color indexed="81"/>
            <rFont val="Tahoma"/>
            <family val="2"/>
          </rPr>
          <t>Thomas, Ryland:</t>
        </r>
        <r>
          <rPr>
            <sz val="9"/>
            <color indexed="81"/>
            <rFont val="Tahoma"/>
            <family val="2"/>
          </rPr>
          <t xml:space="preserve">
Projected backwards with English GDP</t>
        </r>
      </text>
    </comment>
    <comment ref="J17" authorId="0">
      <text>
        <r>
          <rPr>
            <b/>
            <sz val="9"/>
            <color indexed="81"/>
            <rFont val="Tahoma"/>
            <family val="2"/>
          </rPr>
          <t>Thomas, Ryland:</t>
        </r>
        <r>
          <rPr>
            <sz val="9"/>
            <color indexed="81"/>
            <rFont val="Tahoma"/>
            <family val="2"/>
          </rPr>
          <t xml:space="preserve">
Projected backwards with English GDP</t>
        </r>
      </text>
    </comment>
    <comment ref="J18" authorId="0">
      <text>
        <r>
          <rPr>
            <b/>
            <sz val="9"/>
            <color indexed="81"/>
            <rFont val="Tahoma"/>
            <family val="2"/>
          </rPr>
          <t>Thomas, Ryland:</t>
        </r>
        <r>
          <rPr>
            <sz val="9"/>
            <color indexed="81"/>
            <rFont val="Tahoma"/>
            <family val="2"/>
          </rPr>
          <t xml:space="preserve">
Projected backwards with English GDP</t>
        </r>
      </text>
    </comment>
  </commentList>
</comments>
</file>

<file path=xl/comments3.xml><?xml version="1.0" encoding="utf-8"?>
<comments xmlns="http://schemas.openxmlformats.org/spreadsheetml/2006/main">
  <authors>
    <author>Thomas, Ryland</author>
  </authors>
  <commentList>
    <comment ref="C3" authorId="0">
      <text>
        <r>
          <rPr>
            <b/>
            <sz val="9"/>
            <color indexed="81"/>
            <rFont val="Tahoma"/>
            <family val="2"/>
          </rPr>
          <t>Thomas, Ryland:</t>
        </r>
        <r>
          <rPr>
            <sz val="9"/>
            <color indexed="81"/>
            <rFont val="Tahoma"/>
            <family val="2"/>
          </rPr>
          <t xml:space="preserve">
Balance with the Bank of England</t>
        </r>
      </text>
    </comment>
    <comment ref="A5" authorId="0">
      <text>
        <r>
          <rPr>
            <b/>
            <sz val="9"/>
            <color indexed="81"/>
            <rFont val="Tahoma"/>
            <family val="2"/>
          </rPr>
          <t>Thomas, Ryland:</t>
        </r>
        <r>
          <rPr>
            <sz val="9"/>
            <color indexed="81"/>
            <rFont val="Tahoma"/>
            <family val="2"/>
          </rPr>
          <t xml:space="preserve">
26 February
</t>
        </r>
      </text>
    </comment>
    <comment ref="J15" authorId="0">
      <text>
        <r>
          <rPr>
            <b/>
            <sz val="9"/>
            <color indexed="81"/>
            <rFont val="Tahoma"/>
            <family val="2"/>
          </rPr>
          <t>Thomas, Ryland:</t>
        </r>
        <r>
          <rPr>
            <sz val="9"/>
            <color indexed="81"/>
            <rFont val="Tahoma"/>
            <family val="2"/>
          </rPr>
          <t xml:space="preserve">
The Governor announced in his Mansion House speech on 21 June 2018 that the Bank and HM Treasury (HMT) had reached a new capital
settlement and updated financial framework. In line with the agreement, the loans advanced under the Term Funding Scheme (TFS) with a fair
value of £121.4 billion were transferred from the balance sheet of BEAPFF Ltd to the balance sheet of the Bank of England on 21 January 2019.
As consideration for the transfer of TFS loans from BEAPFF Ltd, the loan to BEAPFF Ltd (note 9) was reduced by an equal amount.</t>
        </r>
      </text>
    </comment>
  </commentList>
</comments>
</file>

<file path=xl/comments4.xml><?xml version="1.0" encoding="utf-8"?>
<comments xmlns="http://schemas.openxmlformats.org/spreadsheetml/2006/main">
  <authors>
    <author>Thomas, Ryland</author>
  </authors>
  <commentList>
    <comment ref="I8" authorId="0">
      <text>
        <r>
          <rPr>
            <b/>
            <sz val="9"/>
            <color indexed="81"/>
            <rFont val="Tahoma"/>
            <family val="2"/>
          </rPr>
          <t>Thomas, Ryland:</t>
        </r>
        <r>
          <rPr>
            <sz val="9"/>
            <color indexed="81"/>
            <rFont val="Tahoma"/>
            <family val="2"/>
          </rPr>
          <t xml:space="preserve"> Notes over £100 mainly used as bankers' reserves and within the Bank of England  as cover for Scottish and Irish Note Issues.  The group includes some £200 and £300 notes which were discontinued in 1928 and 1887 respectively.
</t>
        </r>
      </text>
    </comment>
  </commentList>
</comments>
</file>

<file path=xl/sharedStrings.xml><?xml version="1.0" encoding="utf-8"?>
<sst xmlns="http://schemas.openxmlformats.org/spreadsheetml/2006/main" count="190" uniqueCount="168">
  <si>
    <t xml:space="preserve">Other Government securities </t>
  </si>
  <si>
    <t>Coin and bullion</t>
  </si>
  <si>
    <t xml:space="preserve">Capital </t>
  </si>
  <si>
    <t>o/w Public deposits</t>
  </si>
  <si>
    <t xml:space="preserve">7 day and other Bills </t>
  </si>
  <si>
    <t>Total</t>
  </si>
  <si>
    <t>Check Assets=Liabilities</t>
  </si>
  <si>
    <t>Other liabilities</t>
  </si>
  <si>
    <t>All figures £mn unless otherwise stated</t>
  </si>
  <si>
    <t>Bank of England Balance Sheet</t>
  </si>
  <si>
    <t>Nominal GDP</t>
  </si>
  <si>
    <t>Original 1967 Quarterly Bulletin article</t>
  </si>
  <si>
    <t>Changes to the Bank’s weekly reporting regime - Quarterly Bulletin article, 2014Q3</t>
  </si>
  <si>
    <t>The implications of money market reform for data published in Monetary and Financial Statistics' in the June 2006 issue of Bank of England: Monetary and Financial Statistics.</t>
  </si>
  <si>
    <t>Assets, £mn</t>
  </si>
  <si>
    <t>Liabilities, £mn</t>
  </si>
  <si>
    <t>Total Assets</t>
  </si>
  <si>
    <t>British Government Debt Holdings</t>
  </si>
  <si>
    <t>Other Securities and Assets</t>
  </si>
  <si>
    <t>"Inside" assets</t>
  </si>
  <si>
    <t>Notes</t>
  </si>
  <si>
    <t>Capital and Reserves</t>
  </si>
  <si>
    <t>Deposits and other liabilities</t>
  </si>
  <si>
    <t>Unconsolidated</t>
  </si>
  <si>
    <t>"Government Debt" - Loans made to the Government  authorised by various Acts of Parliament</t>
  </si>
  <si>
    <t>o/w Target Balances due from central banks, net position from 2001</t>
  </si>
  <si>
    <t xml:space="preserve">BoE notes held in the Bank </t>
  </si>
  <si>
    <t xml:space="preserve">In Circulation </t>
  </si>
  <si>
    <t xml:space="preserve">Held in the Bank </t>
  </si>
  <si>
    <t>Balance on Profit and Loss Account a.k.a. "Rest"</t>
  </si>
  <si>
    <t>Retained earnings and other reserves</t>
  </si>
  <si>
    <t>o/w Special Deposits from banks incl. Supplementary Special Deposits a.k.a. "The Corset"</t>
  </si>
  <si>
    <t>o/w Bankers' deposits</t>
  </si>
  <si>
    <t>Target balances due to central banks</t>
  </si>
  <si>
    <t>o/w other accounts</t>
  </si>
  <si>
    <t>o/w Cash Ratio Deposits</t>
  </si>
  <si>
    <t>o/w operational balances (largely £ reserve accounts)</t>
  </si>
  <si>
    <t>Bank of England Statistical Abstract</t>
  </si>
  <si>
    <t>Assets</t>
  </si>
  <si>
    <t>Liabilities</t>
  </si>
  <si>
    <t>Cash</t>
  </si>
  <si>
    <t>Due from HM Treasury under Indemnity</t>
  </si>
  <si>
    <t>Debt Securities</t>
  </si>
  <si>
    <t>Other</t>
  </si>
  <si>
    <t>TFS Loans</t>
  </si>
  <si>
    <t>Loan from Bank of England</t>
  </si>
  <si>
    <t>Due to HM Treasury under indemnity</t>
  </si>
  <si>
    <t>Equity</t>
  </si>
  <si>
    <t>28th Feb of each year</t>
  </si>
  <si>
    <t>Gilts</t>
  </si>
  <si>
    <t>Corporate Bonds</t>
  </si>
  <si>
    <t>Secured commercial paper</t>
  </si>
  <si>
    <t>Other commercial paper</t>
  </si>
  <si>
    <t>Capital</t>
  </si>
  <si>
    <t>Retained earnings</t>
  </si>
  <si>
    <t>Source: Bank of England Statistical Summary and Bank of England Annual Reports</t>
  </si>
  <si>
    <t>The issue of £20, £50, £100, £500 and £1,000 notes was discontinued in 1943. £20 and £50 notes were reintroduced in 1970 and 1982.  The issue of £10 notes was suspended between 1943 and 21st February 1964.</t>
  </si>
  <si>
    <t>Prior to 1928, these include Third Series Currency Notes in Circulation issued by the Treasury, prior to the amalgamation of the note issue in 1928.  But they exclude First and Second Series Currency notes and Bank of England notes set aside as cover for the Currency Note Issue.</t>
  </si>
  <si>
    <t>10 shillings</t>
  </si>
  <si>
    <t>£1(a)</t>
  </si>
  <si>
    <t>Over £100</t>
  </si>
  <si>
    <t>over £1000</t>
  </si>
  <si>
    <t>Check</t>
  </si>
  <si>
    <t>From the Bank of England Statistical Summary, Annual Average of Wednesday figures</t>
  </si>
  <si>
    <t>From the Bank of England Annual Reports, end of February observation</t>
  </si>
  <si>
    <t>o/w Loan to the Asset Purchase Facility (APF) for the purposes of Quantitative Easing and the Term Funding Scheme</t>
  </si>
  <si>
    <t>Consolidated</t>
  </si>
  <si>
    <t>o/w bullion, coin and retained notes</t>
  </si>
  <si>
    <t>o/w bullion coin</t>
  </si>
  <si>
    <t>Bullion, coin and retained notes</t>
  </si>
  <si>
    <t>Note liabilities in circulation</t>
  </si>
  <si>
    <t xml:space="preserve">Constant border UK (GB+NI) definition </t>
  </si>
  <si>
    <t>Bullion and coin</t>
  </si>
  <si>
    <t>o/w Private and other securities including repos, TFS and CB and CP purchases on APF</t>
  </si>
  <si>
    <t>Government securities including APF gilts</t>
  </si>
  <si>
    <t>Private assets including repos, TFS, CBPS and APF CP purchases</t>
  </si>
  <si>
    <t>Zero line</t>
  </si>
  <si>
    <t>See BoE Millennium Dataset for details</t>
  </si>
  <si>
    <t>A2. Summary measures of balance sheet components scaled by nominal GDP</t>
  </si>
  <si>
    <t>Memo: Issue Dept. Assets</t>
  </si>
  <si>
    <t>Memo: Banking Dept. Assets</t>
  </si>
  <si>
    <t>Consolidated "Combined balance sheet"</t>
  </si>
  <si>
    <t>Total Liabilities</t>
  </si>
  <si>
    <t>Components are scaled by nominal GDP over the previous year given that typically the balance sheet observation is an end-February observation.</t>
  </si>
  <si>
    <t>A4. Bank of England and Treasury-Issued Currency notes by denomination, 1921-2018</t>
  </si>
  <si>
    <t>Memo: APF holdings of gilts valued at initial purchase price (quoted in Annual Report)</t>
  </si>
  <si>
    <t>From Annual Report reported on 28th/29th Feb</t>
  </si>
  <si>
    <t>Consolidated liabilities</t>
  </si>
  <si>
    <t>Link</t>
  </si>
  <si>
    <t>For more information on the data the following links may be useful:</t>
  </si>
  <si>
    <t>(Figures are shown to the nearest £)</t>
  </si>
  <si>
    <t>Year</t>
  </si>
  <si>
    <t>Statutory authority</t>
  </si>
  <si>
    <t>Bank capital</t>
  </si>
  <si>
    <t>Government debt</t>
  </si>
  <si>
    <t>Inception and changes</t>
  </si>
  <si>
    <t>Cumulative total</t>
  </si>
  <si>
    <t>£</t>
  </si>
  <si>
    <t>The capital loaned to the Government in return for an annuity of £100,000 made up of interest at 8%</t>
  </si>
  <si>
    <t>plus a management charge of £4,000 [Bank of England Act 1694]</t>
  </si>
  <si>
    <t>An issue of stock following the re-coinage of 1696 when  Bank notes end government promises to</t>
  </si>
  <si>
    <t>pay  were  at  a  discount. Subscriptions were  accepted  in  Bank  bills  and  notes (20%)  and in</t>
  </si>
  <si>
    <t>Exchequer tallies (80%) [Bank of England Act 1696]</t>
  </si>
  <si>
    <t>1698-1707</t>
  </si>
  <si>
    <t>Repayment in instalments of the additional stock Issued in 1697 [Bank of England Act 1696]</t>
  </si>
  <si>
    <t>1707-8</t>
  </si>
  <si>
    <t>Increase of 50% on the 1697 level of capital by means of a call on stockholders [Taxation Act 1707</t>
  </si>
  <si>
    <t>and Bank of England Act 1708]</t>
  </si>
  <si>
    <t>Distribution of capital to stockholders</t>
  </si>
  <si>
    <t>Capital doubled [Bank of England Act 1708]</t>
  </si>
  <si>
    <t>Another call on stockholders, equivalent to 15%  of  their  holdings;  this  was  not  fully  subscribed.</t>
  </si>
  <si>
    <t>Further loan to the Government without an increase in the original annuity, reducing the effective</t>
  </si>
  <si>
    <t>rate of Interest to 6% [Bank of England Acts 1708 and 1709]</t>
  </si>
  <si>
    <t>A further Issue of stock by means of a 10% call which was also not fully met.   Exchequer bills held</t>
  </si>
  <si>
    <t>by the Bank were cancelled, a sum equivalent to their value being funded, i.e. added to the debt, in</t>
  </si>
  <si>
    <t>return for a 6% annuity [Bank of England Acts 1708 and 17091</t>
  </si>
  <si>
    <t>1717-18</t>
  </si>
  <si>
    <t>Further funding of Exchequer bills and an increase In the annuity; interest on the increase and on the</t>
  </si>
  <si>
    <t>1710 annuity now fixed at 5% [Bank of England Act 1716]</t>
  </si>
  <si>
    <t>issue of stock, enabling the Bank to assist the South Sea Company by the purchase of £4 million of</t>
  </si>
  <si>
    <t>the debt owed to the Company by the Government [ South Sea Company Act 1722]</t>
  </si>
  <si>
    <t>(a)  Loan in  return for a 4% Annuity. (b)  Repayment of part of the funded debt created in 1710</t>
  </si>
  <si>
    <t>(a) 1,750,000</t>
  </si>
  <si>
    <t>[Bank of England Act 1727]</t>
  </si>
  <si>
    <t>(b) 1,000,000</t>
  </si>
  <si>
    <t>(a) Loan in return for a 4% Annuity. (b) Repayment of the balance of the 1710 funded debt and</t>
  </si>
  <si>
    <t>(a) 1,250,000</t>
  </si>
  <si>
    <t>part of that created in 1717 [Bank of England Act 1728]</t>
  </si>
  <si>
    <t>(b) 1,275,028</t>
  </si>
  <si>
    <t>Repayment of a further part of the 1717 funded debt [National Debt Act 1737]</t>
  </si>
  <si>
    <t>Further issue of stock.   Increase In loan to the Government without an increase in the original annuity of</t>
  </si>
  <si>
    <t>£100,000, having the effect of reducing the rate of interest to 3% [Bank of England Act 1741]</t>
  </si>
  <si>
    <t>Increase in the debt by the funding of Exchequer bills in return for an annuity of 4%.  Issue of stock</t>
  </si>
  <si>
    <t>by means of a call on stockholders for a subscription equal to 10%  of their holdings [Bank of</t>
  </si>
  <si>
    <t>England Act 1745]</t>
  </si>
  <si>
    <t>an amount nearer the debt [Advance by the Bank of England Act 1781]</t>
  </si>
  <si>
    <t>Additional loan to the Government at 3% Interest. Nominal capital increased by a bonus issue of 5/- stock</t>
  </si>
  <si>
    <t>for each £1 stock held [Bank of England (Advance) Act 1816]</t>
  </si>
  <si>
    <t>A quarter of the debt cancelled in return for the transfer to  the  Bank  of £4,080,000  Reduced 3%</t>
  </si>
  <si>
    <t>Annuities [Bank of England Act 1833 and National Debt Act 1834]</t>
  </si>
  <si>
    <t>Total outstanding</t>
  </si>
  <si>
    <t>A5. Development of the Capital of the Bank of England and the Government Debt to the Bank</t>
  </si>
  <si>
    <t>The historic liability of the Treasury of £11 million was repaid on 27 July 1994 (the Bank's 300th birthday) and was financed by increased holdings of government securities</t>
  </si>
  <si>
    <t>Rate of interest on the total debt reduced to 2.75% until 1903 and thereafter to 2.5% [Bank Act 1892]</t>
  </si>
  <si>
    <t xml:space="preserve">Issue of stock by means of a further call of 8%.   The purpose of this was to increase the capital to </t>
  </si>
  <si>
    <t>£mn</t>
  </si>
  <si>
    <t>% of GDP using alternative GDP series.</t>
  </si>
  <si>
    <t>A3. Asset Purchase Facility (APF) Balance Sheet, 2009-2019</t>
  </si>
  <si>
    <t>All items £mn</t>
  </si>
  <si>
    <t>A1. Bank of England Consolidated Balance Sheet 1696-2019</t>
  </si>
  <si>
    <t>A2.Bank of England Balance Sheet Components as a % of nominal GDP</t>
  </si>
  <si>
    <t>A3. Asset Purchase Facility Balance Sheet 2009-2019</t>
  </si>
  <si>
    <t>A4. Band of England and Treasury Note denominations 1921-2019</t>
  </si>
  <si>
    <t>A6. Charts</t>
  </si>
  <si>
    <t>Original 1967 Quarterly Bulletin article data appendix</t>
  </si>
  <si>
    <t>The Bank of England as Lender of Last Resort historical dataset 1844-1914</t>
  </si>
  <si>
    <t>Weekly data on Issue and Banking Department Balance Sheets 1844-2006</t>
  </si>
  <si>
    <t>Contents</t>
  </si>
  <si>
    <t>Back to front page</t>
  </si>
  <si>
    <t>Link to 1971 Annual Report</t>
  </si>
  <si>
    <t>o/w Lending to Government, includes portion of APF loan used to buy gilts from 2009 (the stock of gilts financed by central bank reserves valued at initial purchase price)</t>
  </si>
  <si>
    <t>Based on political definition of UK, GB before 1801, GB+I 1801-1920, GB+NI 1921-</t>
  </si>
  <si>
    <t>Balance Sheet Components as % of lagged nominal GDP (given balance sheet is typically end-Feb observation) based on GB+NI definition</t>
  </si>
  <si>
    <t>A5. Evolution of the Bank of England's Capital and Government's Debt to the Bank 1694-1994</t>
  </si>
  <si>
    <t>o/w Banking Dept. discounts, advances and other loans to banks, the money market and customers</t>
  </si>
  <si>
    <t>Issue Dept. deposit with Banking Dept.</t>
  </si>
  <si>
    <t>o/w Issue Dept. deposit with Banking Dept.</t>
  </si>
  <si>
    <t>Notes over £100 mainly used as bankers' reserves and within the Bank of England as cover for Scottish and Irish Note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</si>
</sst>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43" formatCode="_-* #,##0.00_-;\-* #,##0.00_-;_-* &quot;-&quot;??_-;_-@_-"/>
    <numFmt numFmtId="164" formatCode="0.0%"/>
    <numFmt numFmtId="165" formatCode="0.0"/>
    <numFmt numFmtId="166" formatCode="_(* #,##0.00_);_(* \(#,##0.00\);_(* &quot;-&quot;??_);_(@_)"/>
    <numFmt numFmtId="167" formatCode="0.000"/>
    <numFmt numFmtId="168" formatCode="#,##0.0"/>
    <numFmt numFmtId="169" formatCode="_-* #,##0.00\ _€_-;\-* #,##0.00\ _€_-;_-* &quot;-&quot;??\ _€_-;_-@_-"/>
    <numFmt numFmtId="170" formatCode="_-* #,##0.00_-;\-* #,##0.00_-;_-* \-??_-;_-@_-"/>
    <numFmt numFmtId="171" formatCode="[&gt;0.5]#,##0;[&lt;-0.5]\-#,##0;\-"/>
    <numFmt numFmtId="172" formatCode="mmmm\ d\,\ yyyy"/>
    <numFmt numFmtId="173" formatCode="#,##0.0,,;\-#,##0.0,,;\-"/>
    <numFmt numFmtId="174" formatCode="#,##0,;\-#,##0,;\-"/>
    <numFmt numFmtId="175" formatCode="#,##0.0,,;\-#,##0.0,,"/>
    <numFmt numFmtId="176" formatCode="#,##0,;\-#,##0,"/>
    <numFmt numFmtId="177" formatCode="0.0000"/>
  </numFmts>
  <fonts count="14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font>
    <font>
      <b/>
      <sz val="11"/>
      <color indexed="56"/>
      <name val="Calibri"/>
      <family val="2"/>
    </font>
    <font>
      <b/>
      <sz val="11"/>
      <color rgb="FFFF0000"/>
      <name val="Calibri"/>
      <family val="2"/>
    </font>
    <font>
      <b/>
      <sz val="10"/>
      <color theme="1"/>
      <name val="Calibri"/>
      <family val="2"/>
      <scheme val="minor"/>
    </font>
    <font>
      <b/>
      <sz val="10"/>
      <color rgb="FFFF0000"/>
      <name val="Calibri"/>
      <family val="2"/>
      <scheme val="minor"/>
    </font>
    <font>
      <b/>
      <sz val="9"/>
      <color indexed="81"/>
      <name val="Tahoma"/>
      <family val="2"/>
    </font>
    <font>
      <sz val="9"/>
      <color indexed="81"/>
      <name val="Tahoma"/>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9"/>
      <name val="Geneva"/>
    </font>
    <font>
      <sz val="10"/>
      <name val="Arial"/>
      <family val="2"/>
    </font>
    <font>
      <sz val="11"/>
      <color indexed="8"/>
      <name val="Calibri"/>
      <family val="2"/>
    </font>
    <font>
      <u/>
      <sz val="8"/>
      <color indexed="12"/>
      <name val="Arial"/>
      <family val="2"/>
    </font>
    <font>
      <u/>
      <sz val="11"/>
      <color theme="10"/>
      <name val="Calibri"/>
      <family val="2"/>
      <scheme val="minor"/>
    </font>
    <font>
      <sz val="8"/>
      <name val="Arial"/>
      <family val="2"/>
    </font>
    <font>
      <sz val="10"/>
      <name val="Times New Roman"/>
      <family val="1"/>
    </font>
    <font>
      <sz val="10"/>
      <color rgb="FFFF0000"/>
      <name val="Calibri"/>
      <family val="2"/>
      <scheme val="minor"/>
    </font>
    <font>
      <b/>
      <sz val="11"/>
      <color theme="3"/>
      <name val="Calibri"/>
      <family val="2"/>
      <scheme val="minor"/>
    </font>
    <font>
      <sz val="8"/>
      <color indexed="8"/>
      <name val="Calibri"/>
      <family val="2"/>
    </font>
    <font>
      <b/>
      <sz val="10"/>
      <name val="Calibri"/>
      <family val="2"/>
    </font>
    <font>
      <sz val="10"/>
      <color theme="1"/>
      <name val="Calibri"/>
      <family val="2"/>
      <scheme val="minor"/>
    </font>
    <font>
      <b/>
      <sz val="16"/>
      <color theme="3"/>
      <name val="Calibri"/>
      <family val="2"/>
      <scheme val="minor"/>
    </font>
    <font>
      <b/>
      <sz val="14"/>
      <color theme="1"/>
      <name val="Calibri"/>
      <family val="2"/>
      <scheme val="minor"/>
    </font>
    <font>
      <b/>
      <sz val="11"/>
      <color theme="1"/>
      <name val="Calibri"/>
      <family val="2"/>
    </font>
    <font>
      <b/>
      <i/>
      <sz val="10"/>
      <color theme="1"/>
      <name val="Calibri"/>
      <family val="2"/>
      <scheme val="minor"/>
    </font>
    <font>
      <b/>
      <sz val="10"/>
      <name val="Calibri"/>
      <family val="2"/>
      <scheme val="minor"/>
    </font>
    <font>
      <sz val="11"/>
      <name val="Calibri"/>
      <family val="2"/>
      <scheme val="minor"/>
    </font>
    <font>
      <sz val="10"/>
      <color indexed="8"/>
      <name val="Arial"/>
      <family val="2"/>
    </font>
    <font>
      <sz val="11"/>
      <color indexed="8"/>
      <name val="Arial"/>
      <family val="2"/>
    </font>
    <font>
      <sz val="12"/>
      <color indexed="8"/>
      <name val="Arial"/>
      <family val="2"/>
    </font>
    <font>
      <sz val="10"/>
      <color theme="1"/>
      <name val="Arial"/>
      <family val="2"/>
    </font>
    <font>
      <sz val="10"/>
      <name val="Arial Cyr"/>
      <charset val="204"/>
    </font>
    <font>
      <sz val="11"/>
      <color indexed="9"/>
      <name val="Arial"/>
      <family val="2"/>
    </font>
    <font>
      <sz val="10"/>
      <color indexed="9"/>
      <name val="Arial"/>
      <family val="2"/>
    </font>
    <font>
      <sz val="12"/>
      <color indexed="9"/>
      <name val="Arial"/>
      <family val="2"/>
    </font>
    <font>
      <sz val="10"/>
      <color theme="0"/>
      <name val="Arial"/>
      <family val="2"/>
    </font>
    <font>
      <sz val="9"/>
      <name val="Times New Roman"/>
      <family val="1"/>
    </font>
    <font>
      <sz val="11"/>
      <color rgb="FF9C0006"/>
      <name val="Arial"/>
      <family val="2"/>
    </font>
    <font>
      <sz val="10"/>
      <color indexed="20"/>
      <name val="Arial"/>
      <family val="2"/>
    </font>
    <font>
      <sz val="12"/>
      <color indexed="20"/>
      <name val="Arial"/>
      <family val="2"/>
    </font>
    <font>
      <sz val="10"/>
      <color rgb="FF9C0006"/>
      <name val="Arial"/>
      <family val="2"/>
    </font>
    <font>
      <b/>
      <sz val="9"/>
      <name val="Times New Roman"/>
      <family val="1"/>
    </font>
    <font>
      <b/>
      <sz val="12"/>
      <color indexed="52"/>
      <name val="Arial"/>
      <family val="2"/>
    </font>
    <font>
      <b/>
      <sz val="10"/>
      <color indexed="52"/>
      <name val="Arial"/>
      <family val="2"/>
    </font>
    <font>
      <b/>
      <sz val="11"/>
      <color rgb="FFFA7D00"/>
      <name val="Arial"/>
      <family val="2"/>
    </font>
    <font>
      <b/>
      <sz val="10"/>
      <color rgb="FFFA7D00"/>
      <name val="Arial"/>
      <family val="2"/>
    </font>
    <font>
      <b/>
      <sz val="11"/>
      <color indexed="9"/>
      <name val="Arial"/>
      <family val="2"/>
    </font>
    <font>
      <b/>
      <sz val="10"/>
      <color indexed="9"/>
      <name val="Arial"/>
      <family val="2"/>
    </font>
    <font>
      <b/>
      <sz val="12"/>
      <color indexed="9"/>
      <name val="Arial"/>
      <family val="2"/>
    </font>
    <font>
      <b/>
      <sz val="10"/>
      <color theme="0"/>
      <name val="Arial"/>
      <family val="2"/>
    </font>
    <font>
      <sz val="10"/>
      <color theme="1"/>
      <name val="Calibri"/>
      <family val="2"/>
    </font>
    <font>
      <sz val="12"/>
      <color theme="1"/>
      <name val="Arial"/>
      <family val="2"/>
    </font>
    <font>
      <sz val="12"/>
      <name val="Arial"/>
      <family val="2"/>
    </font>
    <font>
      <sz val="8"/>
      <name val="Times New Roman"/>
      <family val="1"/>
    </font>
    <font>
      <i/>
      <sz val="11"/>
      <color rgb="FF7F7F7F"/>
      <name val="Arial"/>
      <family val="2"/>
    </font>
    <font>
      <i/>
      <sz val="10"/>
      <color indexed="23"/>
      <name val="Arial"/>
      <family val="2"/>
    </font>
    <font>
      <i/>
      <sz val="12"/>
      <color indexed="23"/>
      <name val="Arial"/>
      <family val="2"/>
    </font>
    <font>
      <i/>
      <sz val="10"/>
      <color rgb="FF7F7F7F"/>
      <name val="Arial"/>
      <family val="2"/>
    </font>
    <font>
      <b/>
      <sz val="10"/>
      <name val="Arial"/>
      <family val="2"/>
    </font>
    <font>
      <sz val="11"/>
      <color rgb="FF006100"/>
      <name val="Arial"/>
      <family val="2"/>
    </font>
    <font>
      <sz val="10"/>
      <color indexed="17"/>
      <name val="Arial"/>
      <family val="2"/>
    </font>
    <font>
      <sz val="12"/>
      <color indexed="17"/>
      <name val="Arial"/>
      <family val="2"/>
    </font>
    <font>
      <sz val="10"/>
      <color rgb="FF006100"/>
      <name val="Arial"/>
      <family val="2"/>
    </font>
    <font>
      <b/>
      <sz val="14"/>
      <name val="Arial"/>
      <family val="2"/>
    </font>
    <font>
      <b/>
      <sz val="15"/>
      <color theme="3"/>
      <name val="Arial"/>
      <family val="2"/>
    </font>
    <font>
      <b/>
      <sz val="15"/>
      <color indexed="56"/>
      <name val="Arial"/>
      <family val="2"/>
    </font>
    <font>
      <b/>
      <sz val="13"/>
      <color theme="3"/>
      <name val="Arial"/>
      <family val="2"/>
    </font>
    <font>
      <b/>
      <sz val="13"/>
      <color indexed="56"/>
      <name val="Arial"/>
      <family val="2"/>
    </font>
    <font>
      <b/>
      <sz val="11"/>
      <color theme="3"/>
      <name val="Arial"/>
      <family val="2"/>
    </font>
    <font>
      <b/>
      <sz val="11"/>
      <color indexed="56"/>
      <name val="Arial"/>
      <family val="2"/>
    </font>
    <font>
      <sz val="14"/>
      <name val="Arial"/>
      <family val="2"/>
    </font>
    <font>
      <u/>
      <sz val="8.6"/>
      <color theme="10"/>
      <name val="Arial"/>
      <family val="2"/>
    </font>
    <font>
      <u/>
      <sz val="12"/>
      <color theme="10"/>
      <name val="Arial"/>
      <family val="2"/>
    </font>
    <font>
      <u/>
      <sz val="10"/>
      <color theme="10"/>
      <name val="Arial"/>
      <family val="2"/>
    </font>
    <font>
      <u/>
      <sz val="10"/>
      <color indexed="30"/>
      <name val="Arial"/>
      <family val="2"/>
    </font>
    <font>
      <u/>
      <sz val="10"/>
      <color indexed="12"/>
      <name val="MS Sans Serif"/>
      <family val="2"/>
    </font>
    <font>
      <u/>
      <sz val="10"/>
      <color indexed="12"/>
      <name val="System"/>
      <family val="2"/>
    </font>
    <font>
      <u/>
      <sz val="10"/>
      <color indexed="12"/>
      <name val="Arial"/>
      <family val="2"/>
    </font>
    <font>
      <u/>
      <sz val="5"/>
      <color theme="10"/>
      <name val="Arial"/>
      <family val="2"/>
    </font>
    <font>
      <u/>
      <sz val="10.45"/>
      <color indexed="12"/>
      <name val="Arial"/>
      <family val="2"/>
    </font>
    <font>
      <u/>
      <sz val="12"/>
      <color theme="10"/>
      <name val="Arial MT"/>
    </font>
    <font>
      <sz val="12"/>
      <color indexed="62"/>
      <name val="Arial"/>
      <family val="2"/>
    </font>
    <font>
      <sz val="10"/>
      <color indexed="62"/>
      <name val="Arial"/>
      <family val="2"/>
    </font>
    <font>
      <sz val="11"/>
      <color rgb="FF3F3F76"/>
      <name val="Arial"/>
      <family val="2"/>
    </font>
    <font>
      <sz val="10"/>
      <color rgb="FF3F3F76"/>
      <name val="Arial"/>
      <family val="2"/>
    </font>
    <font>
      <sz val="11"/>
      <color rgb="FFFA7D00"/>
      <name val="Arial"/>
      <family val="2"/>
    </font>
    <font>
      <sz val="10"/>
      <color indexed="52"/>
      <name val="Arial"/>
      <family val="2"/>
    </font>
    <font>
      <sz val="12"/>
      <color indexed="52"/>
      <name val="Arial"/>
      <family val="2"/>
    </font>
    <font>
      <sz val="10"/>
      <color rgb="FFFA7D00"/>
      <name val="Arial"/>
      <family val="2"/>
    </font>
    <font>
      <sz val="11"/>
      <color rgb="FF9C6500"/>
      <name val="Arial"/>
      <family val="2"/>
    </font>
    <font>
      <sz val="10"/>
      <color indexed="60"/>
      <name val="Arial"/>
      <family val="2"/>
    </font>
    <font>
      <sz val="12"/>
      <color indexed="60"/>
      <name val="Arial"/>
      <family val="2"/>
    </font>
    <font>
      <sz val="10"/>
      <color rgb="FF9C6500"/>
      <name val="Arial"/>
      <family val="2"/>
    </font>
    <font>
      <sz val="11"/>
      <name val="Calibri"/>
      <family val="2"/>
    </font>
    <font>
      <sz val="12"/>
      <name val="Arial MT"/>
    </font>
    <font>
      <sz val="12"/>
      <color theme="1"/>
      <name val="Calibri"/>
      <family val="2"/>
      <scheme val="minor"/>
    </font>
    <font>
      <sz val="10"/>
      <name val="MS Sans Serif"/>
      <family val="2"/>
    </font>
    <font>
      <sz val="10"/>
      <name val="Tahoma"/>
      <family val="2"/>
    </font>
    <font>
      <b/>
      <sz val="12"/>
      <color indexed="63"/>
      <name val="Arial"/>
      <family val="2"/>
    </font>
    <font>
      <b/>
      <sz val="10"/>
      <color indexed="63"/>
      <name val="Arial"/>
      <family val="2"/>
    </font>
    <font>
      <b/>
      <sz val="11"/>
      <color rgb="FF3F3F3F"/>
      <name val="Arial"/>
      <family val="2"/>
    </font>
    <font>
      <b/>
      <sz val="10"/>
      <color rgb="FF3F3F3F"/>
      <name val="Arial"/>
      <family val="2"/>
    </font>
    <font>
      <b/>
      <sz val="8"/>
      <name val="Arial"/>
      <family val="2"/>
    </font>
    <font>
      <i/>
      <sz val="7"/>
      <name val="Arial"/>
      <family val="2"/>
    </font>
    <font>
      <b/>
      <sz val="8"/>
      <color indexed="12"/>
      <name val="Arial"/>
      <family val="2"/>
    </font>
    <font>
      <b/>
      <sz val="18"/>
      <color theme="3"/>
      <name val="Cambria"/>
      <family val="2"/>
    </font>
    <font>
      <b/>
      <sz val="18"/>
      <color indexed="56"/>
      <name val="Cambria"/>
      <family val="2"/>
    </font>
    <font>
      <b/>
      <sz val="12"/>
      <color indexed="8"/>
      <name val="Arial"/>
      <family val="2"/>
    </font>
    <font>
      <b/>
      <sz val="10"/>
      <color indexed="8"/>
      <name val="Arial"/>
      <family val="2"/>
    </font>
    <font>
      <b/>
      <sz val="11"/>
      <color indexed="8"/>
      <name val="Arial"/>
      <family val="2"/>
    </font>
    <font>
      <b/>
      <sz val="10"/>
      <color theme="1"/>
      <name val="Arial"/>
      <family val="2"/>
    </font>
    <font>
      <sz val="11"/>
      <color indexed="10"/>
      <name val="Arial"/>
      <family val="2"/>
    </font>
    <font>
      <sz val="10"/>
      <color indexed="10"/>
      <name val="Arial"/>
      <family val="2"/>
    </font>
    <font>
      <sz val="12"/>
      <color indexed="10"/>
      <name val="Arial"/>
      <family val="2"/>
    </font>
    <font>
      <sz val="10"/>
      <color rgb="FFFF0000"/>
      <name val="Arial"/>
      <family val="2"/>
    </font>
    <font>
      <b/>
      <sz val="14"/>
      <color theme="3"/>
      <name val="Calibri"/>
      <family val="2"/>
      <scheme val="minor"/>
    </font>
    <font>
      <b/>
      <sz val="11"/>
      <name val="Calibri"/>
      <family val="2"/>
      <scheme val="minor"/>
    </font>
    <font>
      <b/>
      <sz val="12"/>
      <name val="Calibri"/>
      <family val="2"/>
    </font>
    <font>
      <b/>
      <sz val="10"/>
      <color theme="1"/>
      <name val="Calibri"/>
      <family val="2"/>
    </font>
    <font>
      <sz val="11"/>
      <color theme="0" tint="-0.34998626667073579"/>
      <name val="Calibri"/>
      <family val="2"/>
      <scheme val="minor"/>
    </font>
    <font>
      <b/>
      <sz val="10"/>
      <color theme="0" tint="-0.34998626667073579"/>
      <name val="Calibri"/>
      <family val="2"/>
      <scheme val="minor"/>
    </font>
    <font>
      <b/>
      <sz val="12"/>
      <color indexed="56"/>
      <name val="Calibri"/>
      <family val="2"/>
    </font>
    <font>
      <b/>
      <sz val="12"/>
      <color theme="3"/>
      <name val="Calibri"/>
      <family val="2"/>
      <scheme val="minor"/>
    </font>
    <font>
      <i/>
      <sz val="11"/>
      <color theme="1"/>
      <name val="Calibri"/>
      <family val="2"/>
      <scheme val="minor"/>
    </font>
    <font>
      <i/>
      <sz val="10"/>
      <color theme="1"/>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b/>
      <u/>
      <sz val="11"/>
      <color rgb="FF0000FF"/>
      <name val="Calibri"/>
      <family val="2"/>
      <scheme val="minor"/>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27"/>
        <bgColor indexed="64"/>
      </patternFill>
    </fill>
    <fill>
      <patternFill patternType="solid">
        <fgColor rgb="FFFFC7CE"/>
        <bgColor indexed="64"/>
      </patternFill>
    </fill>
    <fill>
      <patternFill patternType="solid">
        <fgColor indexed="22"/>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55"/>
      </patternFill>
    </fill>
    <fill>
      <patternFill patternType="solid">
        <fgColor indexed="44"/>
        <bgColor indexed="64"/>
      </patternFill>
    </fill>
    <fill>
      <patternFill patternType="solid">
        <fgColor indexed="9"/>
      </patternFill>
    </fill>
    <fill>
      <patternFill patternType="solid">
        <fgColor indexed="20"/>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26"/>
        <bgColor indexed="64"/>
      </patternFill>
    </fill>
    <fill>
      <patternFill patternType="solid">
        <fgColor indexed="24"/>
        <bgColor indexed="64"/>
      </patternFill>
    </fill>
    <fill>
      <patternFill patternType="solid">
        <fgColor indexed="13"/>
        <bgColor indexed="64"/>
      </patternFill>
    </fill>
    <fill>
      <patternFill patternType="solid">
        <fgColor theme="0"/>
        <bgColor indexed="64"/>
      </patternFill>
    </fill>
  </fills>
  <borders count="49">
    <border>
      <left/>
      <right/>
      <top/>
      <bottom/>
      <diagonal/>
    </border>
    <border>
      <left/>
      <right style="thin">
        <color indexed="64"/>
      </right>
      <top/>
      <bottom/>
      <diagonal/>
    </border>
    <border>
      <left/>
      <right/>
      <top/>
      <bottom style="thin">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ck">
        <color auto="1"/>
      </right>
      <top/>
      <bottom style="double">
        <color indexed="64"/>
      </bottom>
      <diagonal/>
    </border>
    <border>
      <left style="thick">
        <color auto="1"/>
      </left>
      <right/>
      <top/>
      <bottom style="double">
        <color indexed="64"/>
      </bottom>
      <diagonal/>
    </border>
    <border>
      <left/>
      <right/>
      <top style="double">
        <color indexed="64"/>
      </top>
      <bottom style="thin">
        <color indexed="64"/>
      </bottom>
      <diagonal/>
    </border>
    <border>
      <left/>
      <right/>
      <top style="double">
        <color indexed="64"/>
      </top>
      <bottom/>
      <diagonal/>
    </border>
    <border>
      <left/>
      <right style="thick">
        <color auto="1"/>
      </right>
      <top style="double">
        <color indexed="64"/>
      </top>
      <bottom style="thin">
        <color indexed="64"/>
      </bottom>
      <diagonal/>
    </border>
    <border>
      <left style="thick">
        <color auto="1"/>
      </left>
      <right/>
      <top style="double">
        <color indexed="64"/>
      </top>
      <bottom style="thin">
        <color indexed="64"/>
      </bottom>
      <diagonal/>
    </border>
    <border>
      <left style="thick">
        <color auto="1"/>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theme="4" tint="0.49967955565050204"/>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1696">
    <xf numFmtId="0" fontId="0" fillId="0" borderId="0"/>
    <xf numFmtId="0" fontId="4" fillId="0" borderId="0" applyNumberFormat="0" applyFill="0" applyBorder="0" applyAlignment="0" applyProtection="0">
      <alignment vertical="top"/>
      <protection locked="0"/>
    </xf>
    <xf numFmtId="0" fontId="11" fillId="0" borderId="0"/>
    <xf numFmtId="0" fontId="12" fillId="0" borderId="0">
      <alignment horizontal="right"/>
    </xf>
    <xf numFmtId="0" fontId="13" fillId="0" borderId="0"/>
    <xf numFmtId="0" fontId="14" fillId="0" borderId="0"/>
    <xf numFmtId="0" fontId="15" fillId="0" borderId="0"/>
    <xf numFmtId="0" fontId="16" fillId="0" borderId="2" applyNumberFormat="0" applyAlignment="0"/>
    <xf numFmtId="0" fontId="17" fillId="0" borderId="0" applyAlignment="0">
      <alignment horizontal="left"/>
    </xf>
    <xf numFmtId="0" fontId="17" fillId="0" borderId="0">
      <alignment horizontal="right"/>
    </xf>
    <xf numFmtId="164" fontId="17" fillId="0" borderId="0">
      <alignment horizontal="right"/>
    </xf>
    <xf numFmtId="165" fontId="18" fillId="0" borderId="0">
      <alignment horizontal="right"/>
    </xf>
    <xf numFmtId="0" fontId="19" fillId="0" borderId="0"/>
    <xf numFmtId="166" fontId="20" fillId="0" borderId="0" applyFont="0" applyFill="0" applyBorder="0" applyAlignment="0" applyProtection="0"/>
    <xf numFmtId="43" fontId="21" fillId="0" borderId="0" applyFont="0" applyFill="0" applyBorder="0" applyAlignment="0" applyProtection="0"/>
    <xf numFmtId="166" fontId="1" fillId="0" borderId="0" applyFont="0" applyFill="0" applyBorder="0" applyAlignment="0" applyProtection="0"/>
    <xf numFmtId="43"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applyFill="0" applyBorder="0"/>
    <xf numFmtId="0" fontId="21" fillId="0" borderId="0"/>
    <xf numFmtId="0" fontId="21" fillId="0" borderId="0"/>
    <xf numFmtId="0" fontId="21" fillId="0" borderId="0"/>
    <xf numFmtId="0" fontId="26" fillId="0" borderId="0"/>
    <xf numFmtId="164" fontId="20" fillId="0" borderId="0" applyFont="0" applyFill="0" applyBorder="0" applyAlignment="0" applyProtection="0"/>
    <xf numFmtId="43" fontId="1" fillId="0" borderId="0" applyFont="0" applyFill="0" applyBorder="0" applyAlignment="0" applyProtection="0"/>
    <xf numFmtId="0" fontId="21" fillId="0" borderId="0"/>
    <xf numFmtId="0" fontId="38" fillId="0" borderId="0">
      <alignment vertical="top"/>
    </xf>
    <xf numFmtId="0" fontId="38" fillId="0" borderId="0">
      <alignment vertical="top"/>
    </xf>
    <xf numFmtId="0" fontId="21" fillId="0" borderId="0"/>
    <xf numFmtId="0" fontId="39" fillId="33" borderId="0" applyNumberFormat="0" applyBorder="0" applyAlignment="0" applyProtection="0"/>
    <xf numFmtId="0" fontId="38"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1" fillId="10"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40" fillId="34" borderId="0" applyNumberFormat="0" applyBorder="0" applyAlignment="0" applyProtection="0"/>
    <xf numFmtId="0" fontId="39" fillId="35"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14"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39" fillId="37"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1" fillId="1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39" fillId="39"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1" fillId="2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39" fillId="41"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39" fillId="43"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1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40" fillId="46" borderId="0" applyNumberFormat="0" applyBorder="0" applyAlignment="0" applyProtection="0"/>
    <xf numFmtId="0" fontId="39" fillId="47" borderId="0" applyNumberFormat="0" applyBorder="0" applyAlignment="0" applyProtection="0"/>
    <xf numFmtId="0" fontId="38"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1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40" fillId="48" borderId="0" applyNumberFormat="0" applyBorder="0" applyAlignment="0" applyProtection="0"/>
    <xf numFmtId="0" fontId="39" fillId="49" borderId="0" applyNumberFormat="0" applyBorder="0" applyAlignment="0" applyProtection="0"/>
    <xf numFmtId="0" fontId="38"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1" fillId="1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40" fillId="50" borderId="0" applyNumberFormat="0" applyBorder="0" applyAlignment="0" applyProtection="0"/>
    <xf numFmtId="0" fontId="39" fillId="51"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1" fillId="23"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39" fillId="52" borderId="0" applyNumberFormat="0" applyBorder="0" applyAlignment="0" applyProtection="0"/>
    <xf numFmtId="0" fontId="38"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27"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40" fillId="46" borderId="0" applyNumberFormat="0" applyBorder="0" applyAlignment="0" applyProtection="0"/>
    <xf numFmtId="0" fontId="39" fillId="53" borderId="0" applyNumberFormat="0" applyBorder="0" applyAlignment="0" applyProtection="0"/>
    <xf numFmtId="0" fontId="3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3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0" fillId="54" borderId="0" applyNumberFormat="0" applyBorder="0" applyAlignment="0" applyProtection="0"/>
    <xf numFmtId="0" fontId="42" fillId="0" borderId="0" applyNumberFormat="0" applyFont="0" applyFill="0" applyBorder="0" applyProtection="0">
      <alignment horizontal="left" vertical="center" indent="5"/>
    </xf>
    <xf numFmtId="0" fontId="43" fillId="55" borderId="0" applyNumberFormat="0" applyBorder="0" applyAlignment="0" applyProtection="0"/>
    <xf numFmtId="0" fontId="44"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12"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5" fillId="56" borderId="0" applyNumberFormat="0" applyBorder="0" applyAlignment="0" applyProtection="0"/>
    <xf numFmtId="0" fontId="43" fillId="5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16"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3" fillId="58"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2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24"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5" fillId="60" borderId="0" applyNumberFormat="0" applyBorder="0" applyAlignment="0" applyProtection="0"/>
    <xf numFmtId="0" fontId="43" fillId="61" borderId="0" applyNumberFormat="0" applyBorder="0" applyAlignment="0" applyProtection="0"/>
    <xf numFmtId="0" fontId="44"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6" fillId="28"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5" fillId="62" borderId="0" applyNumberFormat="0" applyBorder="0" applyAlignment="0" applyProtection="0"/>
    <xf numFmtId="0" fontId="43" fillId="63" borderId="0" applyNumberFormat="0" applyBorder="0" applyAlignment="0" applyProtection="0"/>
    <xf numFmtId="0" fontId="44"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6" fillId="32"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5" fillId="64" borderId="0" applyNumberFormat="0" applyBorder="0" applyAlignment="0" applyProtection="0"/>
    <xf numFmtId="0" fontId="43" fillId="65" borderId="0" applyNumberFormat="0" applyBorder="0" applyAlignment="0" applyProtection="0"/>
    <xf numFmtId="0" fontId="44"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9"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5" fillId="66" borderId="0" applyNumberFormat="0" applyBorder="0" applyAlignment="0" applyProtection="0"/>
    <xf numFmtId="0" fontId="43" fillId="67" borderId="0" applyNumberFormat="0" applyBorder="0" applyAlignment="0" applyProtection="0"/>
    <xf numFmtId="0" fontId="44" fillId="68" borderId="0" applyNumberFormat="0" applyBorder="0" applyAlignment="0" applyProtection="0"/>
    <xf numFmtId="0" fontId="45" fillId="68" borderId="0" applyNumberFormat="0" applyBorder="0" applyAlignment="0" applyProtection="0"/>
    <xf numFmtId="0" fontId="45" fillId="68" borderId="0" applyNumberFormat="0" applyBorder="0" applyAlignment="0" applyProtection="0"/>
    <xf numFmtId="0" fontId="46" fillId="13"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5" fillId="68" borderId="0" applyNumberFormat="0" applyBorder="0" applyAlignment="0" applyProtection="0"/>
    <xf numFmtId="0" fontId="43" fillId="69" borderId="0" applyNumberFormat="0" applyBorder="0" applyAlignment="0" applyProtection="0"/>
    <xf numFmtId="0" fontId="44"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6" fillId="17"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45" fillId="70" borderId="0" applyNumberFormat="0" applyBorder="0" applyAlignment="0" applyProtection="0"/>
    <xf numFmtId="0" fontId="43" fillId="71" borderId="0" applyNumberFormat="0" applyBorder="0" applyAlignment="0" applyProtection="0"/>
    <xf numFmtId="0" fontId="44"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21"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5" fillId="60" borderId="0" applyNumberFormat="0" applyBorder="0" applyAlignment="0" applyProtection="0"/>
    <xf numFmtId="0" fontId="43" fillId="72" borderId="0" applyNumberFormat="0" applyBorder="0" applyAlignment="0" applyProtection="0"/>
    <xf numFmtId="0" fontId="44"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6" fillId="25"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5" fillId="62" borderId="0" applyNumberFormat="0" applyBorder="0" applyAlignment="0" applyProtection="0"/>
    <xf numFmtId="0" fontId="43" fillId="73" borderId="0" applyNumberFormat="0" applyBorder="0" applyAlignment="0" applyProtection="0"/>
    <xf numFmtId="0" fontId="44"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6" fillId="29" borderId="0" applyNumberFormat="0" applyBorder="0" applyAlignment="0" applyProtection="0"/>
    <xf numFmtId="0" fontId="44" fillId="74" borderId="0" applyNumberFormat="0" applyBorder="0" applyAlignment="0" applyProtection="0"/>
    <xf numFmtId="0" fontId="44" fillId="74" borderId="0" applyNumberFormat="0" applyBorder="0" applyAlignment="0" applyProtection="0"/>
    <xf numFmtId="0" fontId="44" fillId="74" borderId="0" applyNumberFormat="0" applyBorder="0" applyAlignment="0" applyProtection="0"/>
    <xf numFmtId="0" fontId="45" fillId="74" borderId="0" applyNumberFormat="0" applyBorder="0" applyAlignment="0" applyProtection="0"/>
    <xf numFmtId="4" fontId="47" fillId="75" borderId="21">
      <alignment horizontal="right" vertical="center"/>
    </xf>
    <xf numFmtId="0" fontId="21" fillId="0" borderId="0" applyNumberFormat="0" applyFill="0" applyBorder="0" applyAlignment="0" applyProtection="0"/>
    <xf numFmtId="0" fontId="48" fillId="76" borderId="0" applyNumberFormat="0" applyBorder="0" applyAlignment="0" applyProtection="0"/>
    <xf numFmtId="0" fontId="49"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50" fillId="36" borderId="0" applyNumberFormat="0" applyBorder="0" applyAlignment="0" applyProtection="0"/>
    <xf numFmtId="4" fontId="52" fillId="0" borderId="22" applyFill="0" applyBorder="0" applyProtection="0">
      <alignment horizontal="right" vertical="center"/>
    </xf>
    <xf numFmtId="4" fontId="52" fillId="0" borderId="22" applyFill="0" applyBorder="0" applyProtection="0">
      <alignment horizontal="right" vertical="center"/>
    </xf>
    <xf numFmtId="0" fontId="53" fillId="77" borderId="23" applyNumberFormat="0" applyAlignment="0" applyProtection="0"/>
    <xf numFmtId="0" fontId="54" fillId="77" borderId="23" applyNumberFormat="0" applyAlignment="0" applyProtection="0"/>
    <xf numFmtId="0" fontId="53" fillId="77" borderId="23" applyNumberFormat="0" applyAlignment="0" applyProtection="0"/>
    <xf numFmtId="0" fontId="55" fillId="78" borderId="6"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6" fillId="6" borderId="6"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3"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54" fillId="77" borderId="23" applyNumberFormat="0" applyAlignment="0" applyProtection="0"/>
    <xf numFmtId="0" fontId="21" fillId="79" borderId="0">
      <protection locked="0"/>
    </xf>
    <xf numFmtId="0" fontId="57" fillId="80" borderId="9" applyNumberFormat="0" applyAlignment="0" applyProtection="0"/>
    <xf numFmtId="0" fontId="58" fillId="81" borderId="24" applyNumberFormat="0" applyAlignment="0" applyProtection="0"/>
    <xf numFmtId="0" fontId="59" fillId="81" borderId="24" applyNumberFormat="0" applyAlignment="0" applyProtection="0"/>
    <xf numFmtId="0" fontId="59" fillId="81" borderId="24" applyNumberFormat="0" applyAlignment="0" applyProtection="0"/>
    <xf numFmtId="0" fontId="59" fillId="81" borderId="24" applyNumberFormat="0" applyAlignment="0" applyProtection="0"/>
    <xf numFmtId="0" fontId="59" fillId="81" borderId="24" applyNumberFormat="0" applyAlignment="0" applyProtection="0"/>
    <xf numFmtId="0" fontId="59" fillId="81" borderId="24" applyNumberFormat="0" applyAlignment="0" applyProtection="0"/>
    <xf numFmtId="0" fontId="59" fillId="81" borderId="24" applyNumberFormat="0" applyAlignment="0" applyProtection="0"/>
    <xf numFmtId="0" fontId="59" fillId="81" borderId="24" applyNumberFormat="0" applyAlignment="0" applyProtection="0"/>
    <xf numFmtId="0" fontId="60" fillId="7" borderId="9" applyNumberFormat="0" applyAlignment="0" applyProtection="0"/>
    <xf numFmtId="0" fontId="58" fillId="81" borderId="24" applyNumberFormat="0" applyAlignment="0" applyProtection="0"/>
    <xf numFmtId="0" fontId="58" fillId="81" borderId="24" applyNumberFormat="0" applyAlignment="0" applyProtection="0"/>
    <xf numFmtId="0" fontId="58" fillId="81" borderId="24" applyNumberFormat="0" applyAlignment="0" applyProtection="0"/>
    <xf numFmtId="0" fontId="59" fillId="81" borderId="24" applyNumberFormat="0" applyAlignment="0" applyProtection="0"/>
    <xf numFmtId="0" fontId="21" fillId="82" borderId="25">
      <alignment horizontal="center" vertical="center"/>
      <protection locked="0"/>
    </xf>
    <xf numFmtId="166" fontId="6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6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6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70" fontId="21" fillId="0" borderId="0" applyFill="0" applyBorder="0" applyAlignment="0" applyProtection="0"/>
    <xf numFmtId="0" fontId="21" fillId="0" borderId="0"/>
    <xf numFmtId="3" fontId="64" fillId="83" borderId="0">
      <alignment horizontal="right"/>
    </xf>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1" fillId="84" borderId="0">
      <protection locked="0"/>
    </xf>
    <xf numFmtId="0" fontId="69" fillId="82" borderId="0">
      <alignment vertical="center"/>
      <protection locked="0"/>
    </xf>
    <xf numFmtId="0" fontId="69" fillId="0" borderId="0">
      <protection locked="0"/>
    </xf>
    <xf numFmtId="0" fontId="70" fillId="85" borderId="0" applyNumberFormat="0" applyBorder="0" applyAlignment="0" applyProtection="0"/>
    <xf numFmtId="0" fontId="71"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3" fillId="2"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2" fillId="38" borderId="0" applyNumberFormat="0" applyBorder="0" applyAlignment="0" applyProtection="0"/>
    <xf numFmtId="0" fontId="74" fillId="0" borderId="0">
      <protection locked="0"/>
    </xf>
    <xf numFmtId="0" fontId="75" fillId="0" borderId="3"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7" fillId="0" borderId="27" applyNumberFormat="0" applyFill="0" applyAlignment="0" applyProtection="0"/>
    <xf numFmtId="0" fontId="78" fillId="0" borderId="28" applyNumberFormat="0" applyFill="0" applyAlignment="0" applyProtection="0"/>
    <xf numFmtId="0" fontId="77" fillId="0" borderId="4"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8" fillId="0" borderId="28" applyNumberFormat="0" applyFill="0" applyAlignment="0" applyProtection="0"/>
    <xf numFmtId="0" fontId="79" fillId="0" borderId="5" applyNumberFormat="0" applyFill="0" applyAlignment="0" applyProtection="0"/>
    <xf numFmtId="0" fontId="80" fillId="0" borderId="29" applyNumberFormat="0" applyFill="0" applyAlignment="0" applyProtection="0"/>
    <xf numFmtId="0" fontId="80" fillId="0" borderId="29" applyNumberFormat="0" applyFill="0" applyAlignment="0" applyProtection="0"/>
    <xf numFmtId="0" fontId="80" fillId="0" borderId="29" applyNumberFormat="0" applyFill="0" applyAlignment="0" applyProtection="0"/>
    <xf numFmtId="0" fontId="80" fillId="0" borderId="29" applyNumberFormat="0" applyFill="0" applyAlignment="0" applyProtection="0"/>
    <xf numFmtId="0" fontId="80" fillId="0" borderId="2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1" fontId="81" fillId="0" borderId="0">
      <alignment horizontal="left" vertical="center"/>
    </xf>
    <xf numFmtId="0" fontId="21" fillId="0" borderId="0"/>
    <xf numFmtId="0" fontId="82"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4" fillId="0" borderId="0" applyNumberFormat="0" applyFill="0" applyBorder="0" applyAlignment="0" applyProtection="0"/>
    <xf numFmtId="0" fontId="88"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4" fillId="0" borderId="0" applyNumberFormat="0" applyFill="0" applyBorder="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2" fillId="44" borderId="23" applyNumberFormat="0" applyAlignment="0" applyProtection="0"/>
    <xf numFmtId="0" fontId="93" fillId="44" borderId="23" applyNumberFormat="0" applyAlignment="0" applyProtection="0"/>
    <xf numFmtId="0" fontId="92" fillId="44" borderId="23" applyNumberFormat="0" applyAlignment="0" applyProtection="0"/>
    <xf numFmtId="0" fontId="94" fillId="86" borderId="6"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5" fillId="5" borderId="6"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2"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0" fontId="93" fillId="44" borderId="23" applyNumberFormat="0" applyAlignment="0" applyProtection="0"/>
    <xf numFmtId="4" fontId="47" fillId="0" borderId="30">
      <alignment horizontal="right" vertical="center"/>
    </xf>
    <xf numFmtId="0" fontId="96" fillId="0" borderId="8" applyNumberFormat="0" applyFill="0" applyAlignment="0" applyProtection="0"/>
    <xf numFmtId="0" fontId="97" fillId="0" borderId="31" applyNumberFormat="0" applyFill="0" applyAlignment="0" applyProtection="0"/>
    <xf numFmtId="0" fontId="98" fillId="0" borderId="31" applyNumberFormat="0" applyFill="0" applyAlignment="0" applyProtection="0"/>
    <xf numFmtId="0" fontId="98" fillId="0" borderId="31" applyNumberFormat="0" applyFill="0" applyAlignment="0" applyProtection="0"/>
    <xf numFmtId="0" fontId="99" fillId="0" borderId="8"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8" fillId="0" borderId="31" applyNumberFormat="0" applyFill="0" applyAlignment="0" applyProtection="0"/>
    <xf numFmtId="0" fontId="100" fillId="87" borderId="0" applyNumberFormat="0" applyBorder="0" applyAlignment="0" applyProtection="0"/>
    <xf numFmtId="0" fontId="101" fillId="88" borderId="0" applyNumberFormat="0" applyBorder="0" applyAlignment="0" applyProtection="0"/>
    <xf numFmtId="0" fontId="102" fillId="88" borderId="0" applyNumberFormat="0" applyBorder="0" applyAlignment="0" applyProtection="0"/>
    <xf numFmtId="0" fontId="102" fillId="88" borderId="0" applyNumberFormat="0" applyBorder="0" applyAlignment="0" applyProtection="0"/>
    <xf numFmtId="0" fontId="103" fillId="4" borderId="0" applyNumberFormat="0" applyBorder="0" applyAlignment="0" applyProtection="0"/>
    <xf numFmtId="0" fontId="101" fillId="88" borderId="0" applyNumberFormat="0" applyBorder="0" applyAlignment="0" applyProtection="0"/>
    <xf numFmtId="0" fontId="101" fillId="88" borderId="0" applyNumberFormat="0" applyBorder="0" applyAlignment="0" applyProtection="0"/>
    <xf numFmtId="0" fontId="101" fillId="88" borderId="0" applyNumberFormat="0" applyBorder="0" applyAlignment="0" applyProtection="0"/>
    <xf numFmtId="0" fontId="102" fillId="88" borderId="0" applyNumberFormat="0" applyBorder="0" applyAlignment="0" applyProtection="0"/>
    <xf numFmtId="172" fontId="21" fillId="0" borderId="0"/>
    <xf numFmtId="172" fontId="2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3" fontId="105" fillId="83" borderId="0"/>
    <xf numFmtId="0" fontId="31" fillId="0" borderId="0"/>
    <xf numFmtId="0" fontId="1" fillId="0" borderId="0"/>
    <xf numFmtId="0" fontId="21" fillId="0" borderId="0"/>
    <xf numFmtId="0" fontId="21" fillId="0" borderId="0"/>
    <xf numFmtId="0" fontId="41" fillId="0" borderId="0"/>
    <xf numFmtId="0" fontId="41" fillId="0" borderId="0"/>
    <xf numFmtId="0" fontId="21" fillId="0" borderId="0"/>
    <xf numFmtId="0" fontId="21" fillId="0" borderId="0"/>
    <xf numFmtId="0" fontId="104" fillId="0" borderId="0"/>
    <xf numFmtId="0" fontId="104" fillId="0" borderId="0"/>
    <xf numFmtId="0" fontId="21" fillId="0" borderId="0"/>
    <xf numFmtId="0" fontId="21" fillId="0" borderId="0"/>
    <xf numFmtId="0" fontId="1" fillId="0" borderId="0"/>
    <xf numFmtId="0" fontId="104" fillId="0" borderId="0"/>
    <xf numFmtId="0" fontId="21" fillId="0" borderId="0"/>
    <xf numFmtId="0" fontId="6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63" fillId="0" borderId="0"/>
    <xf numFmtId="0" fontId="41" fillId="0" borderId="0"/>
    <xf numFmtId="0" fontId="25" fillId="0" borderId="0" applyFill="0" applyBorder="0"/>
    <xf numFmtId="0" fontId="106"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63" fillId="0" borderId="0"/>
    <xf numFmtId="0" fontId="21" fillId="0" borderId="0"/>
    <xf numFmtId="0" fontId="21" fillId="0" borderId="0"/>
    <xf numFmtId="0" fontId="21" fillId="0" borderId="0"/>
    <xf numFmtId="0" fontId="21" fillId="0" borderId="0"/>
    <xf numFmtId="0" fontId="62" fillId="0" borderId="0"/>
    <xf numFmtId="0" fontId="21" fillId="0" borderId="0"/>
    <xf numFmtId="0" fontId="107" fillId="0" borderId="0"/>
    <xf numFmtId="0" fontId="107" fillId="0" borderId="0"/>
    <xf numFmtId="0" fontId="107" fillId="0" borderId="0"/>
    <xf numFmtId="0" fontId="1" fillId="0" borderId="0"/>
    <xf numFmtId="0" fontId="41" fillId="0" borderId="0"/>
    <xf numFmtId="0" fontId="21" fillId="0" borderId="0"/>
    <xf numFmtId="0" fontId="21" fillId="0" borderId="0"/>
    <xf numFmtId="0" fontId="107" fillId="0" borderId="0"/>
    <xf numFmtId="0" fontId="21" fillId="0" borderId="0"/>
    <xf numFmtId="0" fontId="21" fillId="0" borderId="0"/>
    <xf numFmtId="0" fontId="107" fillId="0" borderId="0"/>
    <xf numFmtId="0" fontId="21" fillId="0" borderId="0"/>
    <xf numFmtId="0" fontId="107" fillId="0" borderId="0"/>
    <xf numFmtId="0" fontId="21" fillId="0" borderId="0"/>
    <xf numFmtId="0" fontId="21" fillId="0" borderId="0"/>
    <xf numFmtId="0" fontId="107" fillId="0" borderId="0"/>
    <xf numFmtId="0" fontId="107" fillId="0" borderId="0"/>
    <xf numFmtId="0" fontId="107" fillId="0" borderId="0"/>
    <xf numFmtId="0" fontId="107" fillId="0" borderId="0"/>
    <xf numFmtId="0" fontId="25" fillId="0" borderId="0" applyFill="0" applyBorder="0"/>
    <xf numFmtId="0" fontId="1" fillId="0" borderId="0"/>
    <xf numFmtId="0" fontId="1" fillId="0" borderId="0"/>
    <xf numFmtId="0" fontId="1" fillId="0" borderId="0"/>
    <xf numFmtId="0" fontId="41" fillId="0" borderId="0"/>
    <xf numFmtId="0" fontId="21" fillId="0" borderId="0"/>
    <xf numFmtId="0" fontId="1" fillId="0" borderId="0"/>
    <xf numFmtId="0" fontId="21" fillId="0" borderId="0"/>
    <xf numFmtId="0" fontId="41" fillId="0" borderId="0"/>
    <xf numFmtId="0" fontId="4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1" fillId="0" borderId="0"/>
    <xf numFmtId="0" fontId="21" fillId="0" borderId="0"/>
    <xf numFmtId="0" fontId="4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08"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applyFill="0" applyBorder="0"/>
    <xf numFmtId="0" fontId="21" fillId="0" borderId="0"/>
    <xf numFmtId="0" fontId="1" fillId="0" borderId="0"/>
    <xf numFmtId="0" fontId="21" fillId="0" borderId="0"/>
    <xf numFmtId="0" fontId="21" fillId="0" borderId="0"/>
    <xf numFmtId="0" fontId="63" fillId="0" borderId="0"/>
    <xf numFmtId="0" fontId="25"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89" borderId="0" applyNumberFormat="0" applyFont="0" applyBorder="0" applyAlignment="0" applyProtection="0"/>
    <xf numFmtId="0" fontId="21" fillId="90" borderId="32" applyNumberFormat="0" applyFont="0" applyAlignment="0" applyProtection="0"/>
    <xf numFmtId="0" fontId="38" fillId="90" borderId="32" applyNumberFormat="0" applyFont="0" applyAlignment="0" applyProtection="0"/>
    <xf numFmtId="0" fontId="21" fillId="90" borderId="32" applyNumberFormat="0" applyFont="0" applyAlignment="0" applyProtection="0"/>
    <xf numFmtId="0" fontId="21" fillId="91" borderId="10"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41" fillId="8" borderId="10"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1" fillId="8" borderId="10"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21"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38" fillId="90" borderId="32" applyNumberFormat="0" applyFont="0" applyAlignment="0" applyProtection="0"/>
    <xf numFmtId="0" fontId="109" fillId="77" borderId="33" applyNumberFormat="0" applyAlignment="0" applyProtection="0"/>
    <xf numFmtId="0" fontId="110" fillId="77" borderId="33" applyNumberFormat="0" applyAlignment="0" applyProtection="0"/>
    <xf numFmtId="0" fontId="109" fillId="77" borderId="33" applyNumberFormat="0" applyAlignment="0" applyProtection="0"/>
    <xf numFmtId="0" fontId="111" fillId="78" borderId="7"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12" fillId="6" borderId="7"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09"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0" fontId="110" fillId="77" borderId="33" applyNumberFormat="0" applyAlignment="0" applyProtection="0"/>
    <xf numFmtId="9" fontId="62" fillId="0" borderId="0" applyFont="0" applyFill="0" applyBorder="0" applyAlignment="0" applyProtection="0"/>
    <xf numFmtId="164"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4"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4"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1" fontId="26"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82" borderId="20">
      <alignment vertical="center"/>
      <protection locked="0"/>
    </xf>
    <xf numFmtId="0" fontId="47" fillId="89" borderId="21"/>
    <xf numFmtId="0" fontId="47" fillId="89" borderId="21"/>
    <xf numFmtId="0" fontId="47" fillId="89" borderId="21"/>
    <xf numFmtId="0" fontId="21" fillId="0" borderId="0"/>
    <xf numFmtId="0" fontId="21" fillId="0" borderId="0"/>
    <xf numFmtId="0" fontId="113" fillId="0" borderId="0">
      <alignment horizontal="left"/>
    </xf>
    <xf numFmtId="0" fontId="25" fillId="0" borderId="0">
      <alignment horizontal="left"/>
    </xf>
    <xf numFmtId="0" fontId="25" fillId="0" borderId="0">
      <alignment horizontal="center" vertical="center" wrapText="1"/>
    </xf>
    <xf numFmtId="0" fontId="25" fillId="0" borderId="0">
      <alignment horizontal="left" vertical="center" wrapText="1"/>
    </xf>
    <xf numFmtId="0" fontId="25" fillId="0" borderId="0">
      <alignment horizontal="left" vertical="center" wrapText="1"/>
    </xf>
    <xf numFmtId="0" fontId="25" fillId="0" borderId="0">
      <alignment horizontal="right"/>
    </xf>
    <xf numFmtId="0" fontId="114" fillId="0" borderId="0">
      <alignment wrapText="1"/>
    </xf>
    <xf numFmtId="0" fontId="113" fillId="92" borderId="0">
      <alignment horizontal="right" vertical="top" wrapText="1"/>
    </xf>
    <xf numFmtId="0" fontId="115" fillId="0" borderId="0"/>
    <xf numFmtId="173" fontId="25" fillId="0" borderId="0">
      <alignment wrapText="1"/>
      <protection locked="0"/>
    </xf>
    <xf numFmtId="173" fontId="25" fillId="0" borderId="0">
      <alignment wrapText="1"/>
      <protection locked="0"/>
    </xf>
    <xf numFmtId="173" fontId="25" fillId="0" borderId="0">
      <alignment wrapText="1"/>
      <protection locked="0"/>
    </xf>
    <xf numFmtId="174" fontId="25" fillId="0" borderId="0">
      <alignment wrapText="1"/>
      <protection locked="0"/>
    </xf>
    <xf numFmtId="174" fontId="113" fillId="93" borderId="0">
      <alignment wrapText="1"/>
      <protection locked="0"/>
    </xf>
    <xf numFmtId="175" fontId="113" fillId="92" borderId="34">
      <alignment wrapText="1"/>
    </xf>
    <xf numFmtId="176" fontId="113" fillId="92" borderId="34">
      <alignment wrapText="1"/>
    </xf>
    <xf numFmtId="0" fontId="115" fillId="0" borderId="35">
      <alignment horizontal="right"/>
    </xf>
    <xf numFmtId="0" fontId="115" fillId="0" borderId="35">
      <alignment horizontal="right"/>
    </xf>
    <xf numFmtId="0" fontId="115" fillId="0" borderId="35">
      <alignment horizontal="right"/>
    </xf>
    <xf numFmtId="0" fontId="21" fillId="0" borderId="0"/>
    <xf numFmtId="0" fontId="21" fillId="0" borderId="0"/>
    <xf numFmtId="0" fontId="21" fillId="0" borderId="0"/>
    <xf numFmtId="0" fontId="21" fillId="0" borderId="0"/>
    <xf numFmtId="0" fontId="21" fillId="0" borderId="0"/>
    <xf numFmtId="0" fontId="21" fillId="79" borderId="0">
      <protection locked="0"/>
    </xf>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36" applyNumberFormat="0" applyFill="0" applyAlignment="0" applyProtection="0"/>
    <xf numFmtId="0" fontId="119" fillId="0" borderId="36" applyNumberFormat="0" applyFill="0" applyAlignment="0" applyProtection="0"/>
    <xf numFmtId="0" fontId="118" fillId="0" borderId="36" applyNumberFormat="0" applyFill="0" applyAlignment="0" applyProtection="0"/>
    <xf numFmtId="0" fontId="120" fillId="0" borderId="11"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21" fillId="0" borderId="11"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21" fillId="0" borderId="0"/>
    <xf numFmtId="4" fontId="47" fillId="0" borderId="0"/>
  </cellStyleXfs>
  <cellXfs count="212">
    <xf numFmtId="0" fontId="0" fillId="0" borderId="0" xfId="0"/>
    <xf numFmtId="0" fontId="2" fillId="0" borderId="0" xfId="0" applyFont="1"/>
    <xf numFmtId="0" fontId="6" fillId="0" borderId="0" xfId="0" applyFont="1" applyAlignment="1">
      <alignment wrapText="1"/>
    </xf>
    <xf numFmtId="0" fontId="7" fillId="0" borderId="0" xfId="0" applyFont="1" applyAlignment="1">
      <alignment wrapText="1"/>
    </xf>
    <xf numFmtId="0" fontId="7" fillId="0" borderId="0" xfId="0" applyFont="1" applyAlignment="1"/>
    <xf numFmtId="0" fontId="7" fillId="0" borderId="0" xfId="0" applyFont="1" applyBorder="1" applyAlignment="1">
      <alignment wrapText="1"/>
    </xf>
    <xf numFmtId="0" fontId="8" fillId="0" borderId="0" xfId="0" applyFont="1" applyAlignment="1"/>
    <xf numFmtId="3" fontId="0" fillId="0" borderId="0" xfId="0" applyNumberFormat="1"/>
    <xf numFmtId="3" fontId="2" fillId="0" borderId="0" xfId="0" applyNumberFormat="1" applyFont="1"/>
    <xf numFmtId="0" fontId="0" fillId="0" borderId="0" xfId="0" applyAlignment="1">
      <alignment wrapText="1"/>
    </xf>
    <xf numFmtId="0" fontId="0" fillId="0" borderId="0" xfId="0" applyFill="1" applyBorder="1"/>
    <xf numFmtId="0" fontId="0" fillId="0" borderId="0" xfId="0" applyBorder="1"/>
    <xf numFmtId="3" fontId="0" fillId="0" borderId="0" xfId="0" applyNumberFormat="1" applyBorder="1"/>
    <xf numFmtId="0" fontId="0" fillId="0" borderId="1" xfId="0" applyBorder="1"/>
    <xf numFmtId="0" fontId="7" fillId="0" borderId="0" xfId="0" applyFont="1" applyBorder="1" applyAlignment="1"/>
    <xf numFmtId="0" fontId="0" fillId="0" borderId="0" xfId="0"/>
    <xf numFmtId="0" fontId="5" fillId="0" borderId="0" xfId="0" applyFont="1" applyAlignment="1">
      <alignment wrapText="1"/>
    </xf>
    <xf numFmtId="0" fontId="29" fillId="0" borderId="0" xfId="0" applyFont="1" applyAlignment="1">
      <alignment vertical="top"/>
    </xf>
    <xf numFmtId="0" fontId="3" fillId="0" borderId="0" xfId="0" applyFont="1"/>
    <xf numFmtId="0" fontId="29" fillId="0" borderId="0" xfId="0" applyFont="1" applyAlignment="1"/>
    <xf numFmtId="0" fontId="31" fillId="0" borderId="0" xfId="0" applyFont="1" applyAlignment="1">
      <alignment wrapText="1"/>
    </xf>
    <xf numFmtId="2" fontId="0" fillId="0" borderId="0" xfId="0" applyNumberFormat="1"/>
    <xf numFmtId="0" fontId="30" fillId="0" borderId="0" xfId="0" applyFont="1" applyAlignment="1">
      <alignment wrapText="1"/>
    </xf>
    <xf numFmtId="0" fontId="28" fillId="0" borderId="0" xfId="0" applyFont="1"/>
    <xf numFmtId="3" fontId="3" fillId="0" borderId="0" xfId="0" applyNumberFormat="1" applyFont="1"/>
    <xf numFmtId="1" fontId="0" fillId="0" borderId="0" xfId="0" applyNumberFormat="1"/>
    <xf numFmtId="2" fontId="2" fillId="0" borderId="0" xfId="0" applyNumberFormat="1" applyFont="1"/>
    <xf numFmtId="0" fontId="3" fillId="0" borderId="0" xfId="0" applyFont="1" applyFill="1" applyBorder="1"/>
    <xf numFmtId="0" fontId="4" fillId="0" borderId="0" xfId="1" applyFill="1" applyAlignment="1" applyProtection="1">
      <alignment horizontal="left"/>
    </xf>
    <xf numFmtId="0" fontId="33" fillId="0" borderId="0" xfId="0" applyFont="1" applyBorder="1" applyAlignment="1"/>
    <xf numFmtId="0" fontId="3" fillId="0" borderId="16" xfId="0" applyFont="1" applyBorder="1" applyAlignment="1">
      <alignment horizontal="center"/>
    </xf>
    <xf numFmtId="0" fontId="3" fillId="0" borderId="15" xfId="0" applyFont="1" applyBorder="1" applyAlignment="1">
      <alignment horizontal="center"/>
    </xf>
    <xf numFmtId="0" fontId="3" fillId="0" borderId="15" xfId="0" applyFont="1" applyBorder="1" applyAlignment="1">
      <alignment wrapText="1"/>
    </xf>
    <xf numFmtId="0" fontId="3" fillId="0" borderId="16" xfId="0" applyFont="1" applyBorder="1" applyAlignment="1">
      <alignment wrapText="1"/>
    </xf>
    <xf numFmtId="0" fontId="35" fillId="0" borderId="0" xfId="0" applyFont="1" applyAlignment="1">
      <alignment wrapText="1"/>
    </xf>
    <xf numFmtId="3" fontId="35" fillId="0" borderId="0" xfId="0" applyNumberFormat="1" applyFont="1" applyAlignment="1">
      <alignment wrapText="1"/>
    </xf>
    <xf numFmtId="3" fontId="7" fillId="0" borderId="0" xfId="0" applyNumberFormat="1" applyFont="1" applyBorder="1" applyAlignment="1">
      <alignment wrapText="1"/>
    </xf>
    <xf numFmtId="0" fontId="7" fillId="0" borderId="19" xfId="0" applyFont="1" applyBorder="1" applyAlignment="1">
      <alignment wrapText="1"/>
    </xf>
    <xf numFmtId="0" fontId="7" fillId="0" borderId="0" xfId="0" quotePrefix="1" applyFont="1" applyAlignment="1">
      <alignment wrapText="1"/>
    </xf>
    <xf numFmtId="0" fontId="7" fillId="0" borderId="0" xfId="0" applyFont="1" applyAlignment="1">
      <alignment horizontal="center" wrapText="1"/>
    </xf>
    <xf numFmtId="0" fontId="0" fillId="0" borderId="0" xfId="0" applyBorder="1" applyAlignment="1">
      <alignment wrapText="1"/>
    </xf>
    <xf numFmtId="0" fontId="35" fillId="0" borderId="0" xfId="0" applyFont="1" applyBorder="1" applyAlignment="1">
      <alignment wrapText="1"/>
    </xf>
    <xf numFmtId="167" fontId="0" fillId="0" borderId="0" xfId="0" applyNumberFormat="1"/>
    <xf numFmtId="2" fontId="0" fillId="0" borderId="0" xfId="0" applyNumberFormat="1" applyBorder="1"/>
    <xf numFmtId="4" fontId="0" fillId="0" borderId="19" xfId="0" applyNumberFormat="1" applyBorder="1"/>
    <xf numFmtId="167" fontId="2" fillId="0" borderId="0" xfId="0" applyNumberFormat="1" applyFont="1"/>
    <xf numFmtId="2" fontId="2" fillId="0" borderId="0" xfId="0" applyNumberFormat="1" applyFont="1" applyBorder="1"/>
    <xf numFmtId="3" fontId="27" fillId="0" borderId="0" xfId="0" applyNumberFormat="1" applyFont="1" applyAlignment="1">
      <alignment wrapText="1"/>
    </xf>
    <xf numFmtId="0" fontId="36" fillId="0" borderId="0" xfId="0" applyFont="1" applyAlignment="1">
      <alignment horizontal="left"/>
    </xf>
    <xf numFmtId="3" fontId="7" fillId="0" borderId="0" xfId="0" applyNumberFormat="1" applyFont="1" applyAlignment="1">
      <alignment wrapText="1"/>
    </xf>
    <xf numFmtId="3" fontId="7" fillId="0" borderId="19" xfId="0" applyNumberFormat="1" applyFont="1" applyBorder="1" applyAlignment="1">
      <alignment wrapText="1"/>
    </xf>
    <xf numFmtId="3" fontId="7" fillId="0" borderId="0" xfId="0" applyNumberFormat="1" applyFont="1" applyFill="1" applyBorder="1" applyAlignment="1">
      <alignment wrapText="1"/>
    </xf>
    <xf numFmtId="0" fontId="31" fillId="0" borderId="0" xfId="0" applyFont="1"/>
    <xf numFmtId="1" fontId="0" fillId="0" borderId="0" xfId="0" applyNumberFormat="1" applyFont="1"/>
    <xf numFmtId="165" fontId="0" fillId="0" borderId="0" xfId="0" applyNumberFormat="1"/>
    <xf numFmtId="1" fontId="0" fillId="0" borderId="0" xfId="0" applyNumberFormat="1" applyBorder="1"/>
    <xf numFmtId="1" fontId="0" fillId="0" borderId="19" xfId="0" applyNumberFormat="1" applyBorder="1"/>
    <xf numFmtId="1" fontId="35" fillId="0" borderId="0" xfId="0" applyNumberFormat="1" applyFont="1" applyBorder="1" applyAlignment="1">
      <alignment wrapText="1"/>
    </xf>
    <xf numFmtId="1" fontId="0" fillId="0" borderId="0" xfId="0" applyNumberFormat="1" applyFill="1" applyBorder="1"/>
    <xf numFmtId="1" fontId="0" fillId="0" borderId="0" xfId="0" applyNumberFormat="1" applyFont="1" applyBorder="1" applyAlignment="1">
      <alignment wrapText="1"/>
    </xf>
    <xf numFmtId="1" fontId="0" fillId="0" borderId="0" xfId="16" applyNumberFormat="1" applyFont="1"/>
    <xf numFmtId="0" fontId="37" fillId="0" borderId="0" xfId="0" applyFont="1" applyAlignment="1">
      <alignment horizontal="right"/>
    </xf>
    <xf numFmtId="168" fontId="0" fillId="0" borderId="0" xfId="0" applyNumberFormat="1"/>
    <xf numFmtId="1" fontId="0" fillId="0" borderId="0" xfId="0" applyNumberFormat="1" applyFont="1" applyBorder="1"/>
    <xf numFmtId="3" fontId="0" fillId="0" borderId="0" xfId="0" applyNumberFormat="1" applyFill="1" applyBorder="1"/>
    <xf numFmtId="0" fontId="3" fillId="0" borderId="0" xfId="0" applyFont="1" applyAlignment="1">
      <alignment wrapText="1"/>
    </xf>
    <xf numFmtId="0" fontId="3" fillId="0" borderId="39" xfId="0" applyFont="1" applyBorder="1" applyAlignment="1">
      <alignment wrapText="1"/>
    </xf>
    <xf numFmtId="0" fontId="3" fillId="0" borderId="0" xfId="0" applyFont="1" applyBorder="1" applyAlignment="1">
      <alignment wrapText="1"/>
    </xf>
    <xf numFmtId="0" fontId="0" fillId="0" borderId="0" xfId="0" applyFont="1" applyAlignment="1">
      <alignment wrapText="1"/>
    </xf>
    <xf numFmtId="0" fontId="3" fillId="0" borderId="39" xfId="0" applyFont="1" applyBorder="1"/>
    <xf numFmtId="0" fontId="0" fillId="0" borderId="39" xfId="0" applyBorder="1"/>
    <xf numFmtId="1" fontId="37" fillId="0" borderId="0" xfId="0" applyNumberFormat="1" applyFont="1" applyAlignment="1">
      <alignment horizontal="right"/>
    </xf>
    <xf numFmtId="1" fontId="0" fillId="0" borderId="39" xfId="0" applyNumberFormat="1" applyBorder="1"/>
    <xf numFmtId="0" fontId="126" fillId="0" borderId="0" xfId="0" applyFont="1"/>
    <xf numFmtId="0" fontId="127" fillId="0" borderId="0" xfId="15753" applyFont="1"/>
    <xf numFmtId="0" fontId="21" fillId="0" borderId="0" xfId="15753"/>
    <xf numFmtId="0" fontId="37" fillId="0" borderId="0" xfId="15753" applyFont="1"/>
    <xf numFmtId="0" fontId="1" fillId="0" borderId="0" xfId="0" applyFont="1"/>
    <xf numFmtId="0" fontId="127" fillId="0" borderId="0" xfId="15753" applyFont="1" applyAlignment="1">
      <alignment horizontal="right"/>
    </xf>
    <xf numFmtId="6" fontId="127" fillId="0" borderId="0" xfId="15753" applyNumberFormat="1" applyFont="1" applyAlignment="1">
      <alignment horizontal="right"/>
    </xf>
    <xf numFmtId="0" fontId="37" fillId="0" borderId="0" xfId="15753" applyFont="1" applyAlignment="1">
      <alignment horizontal="right"/>
    </xf>
    <xf numFmtId="0" fontId="127" fillId="0" borderId="0" xfId="15753" applyFont="1" applyAlignment="1">
      <alignment horizontal="left"/>
    </xf>
    <xf numFmtId="6" fontId="37" fillId="0" borderId="0" xfId="15753" applyNumberFormat="1" applyFont="1" applyAlignment="1">
      <alignment horizontal="right"/>
    </xf>
    <xf numFmtId="165" fontId="37" fillId="0" borderId="0" xfId="15753" applyNumberFormat="1" applyFont="1" applyAlignment="1"/>
    <xf numFmtId="3" fontId="37" fillId="0" borderId="0" xfId="15753" applyNumberFormat="1" applyFont="1"/>
    <xf numFmtId="165" fontId="37" fillId="0" borderId="0" xfId="15753" applyNumberFormat="1" applyFont="1" applyAlignment="1">
      <alignment horizontal="right"/>
    </xf>
    <xf numFmtId="1" fontId="37" fillId="0" borderId="0" xfId="15753" applyNumberFormat="1" applyFont="1"/>
    <xf numFmtId="165" fontId="37" fillId="0" borderId="0" xfId="15753" applyNumberFormat="1" applyFont="1" applyFill="1"/>
    <xf numFmtId="2" fontId="37" fillId="0" borderId="0" xfId="15753" applyNumberFormat="1" applyFont="1" applyFill="1"/>
    <xf numFmtId="1" fontId="37" fillId="0" borderId="0" xfId="15753" applyNumberFormat="1" applyFont="1" applyFill="1"/>
    <xf numFmtId="165" fontId="37" fillId="0" borderId="41" xfId="15753" applyNumberFormat="1" applyFont="1" applyFill="1" applyBorder="1"/>
    <xf numFmtId="1" fontId="37" fillId="0" borderId="0" xfId="7934" applyNumberFormat="1" applyFont="1"/>
    <xf numFmtId="1" fontId="0" fillId="0" borderId="0" xfId="25" applyNumberFormat="1" applyFont="1"/>
    <xf numFmtId="2" fontId="0" fillId="0" borderId="41" xfId="0" applyNumberFormat="1" applyBorder="1"/>
    <xf numFmtId="165" fontId="0" fillId="0" borderId="41" xfId="0" applyNumberFormat="1" applyBorder="1"/>
    <xf numFmtId="0" fontId="128" fillId="0" borderId="0" xfId="0" applyFont="1" applyFill="1" applyAlignment="1">
      <alignment wrapText="1"/>
    </xf>
    <xf numFmtId="0" fontId="129" fillId="0" borderId="0" xfId="0" applyFont="1" applyFill="1" applyAlignment="1">
      <alignment wrapText="1"/>
    </xf>
    <xf numFmtId="0" fontId="32" fillId="0" borderId="12" xfId="0" applyFont="1" applyBorder="1" applyAlignment="1">
      <alignment horizontal="center"/>
    </xf>
    <xf numFmtId="1" fontId="130" fillId="0" borderId="0" xfId="0" applyNumberFormat="1" applyFont="1"/>
    <xf numFmtId="0" fontId="131" fillId="0" borderId="0" xfId="0" applyFont="1" applyBorder="1" applyAlignment="1">
      <alignment wrapText="1"/>
    </xf>
    <xf numFmtId="0" fontId="4" fillId="0" borderId="0" xfId="1" applyAlignment="1" applyProtection="1"/>
    <xf numFmtId="0" fontId="28" fillId="0" borderId="0" xfId="0" applyFont="1" applyAlignment="1">
      <alignment horizontal="center"/>
    </xf>
    <xf numFmtId="165" fontId="0" fillId="0" borderId="0" xfId="0" applyNumberFormat="1" applyBorder="1"/>
    <xf numFmtId="0" fontId="37" fillId="0" borderId="0" xfId="15753" applyFont="1" applyFill="1"/>
    <xf numFmtId="2" fontId="21" fillId="0" borderId="0" xfId="15719" applyNumberFormat="1"/>
    <xf numFmtId="3" fontId="130" fillId="0" borderId="0" xfId="0" applyNumberFormat="1" applyFont="1"/>
    <xf numFmtId="3" fontId="134" fillId="0" borderId="0" xfId="0" applyNumberFormat="1" applyFont="1"/>
    <xf numFmtId="0" fontId="135" fillId="0" borderId="0" xfId="0" applyFont="1" applyBorder="1" applyAlignment="1">
      <alignment wrapText="1"/>
    </xf>
    <xf numFmtId="4" fontId="134" fillId="0" borderId="0" xfId="0" applyNumberFormat="1" applyFont="1"/>
    <xf numFmtId="2" fontId="134" fillId="0" borderId="0" xfId="25" applyNumberFormat="1" applyFont="1"/>
    <xf numFmtId="0" fontId="3" fillId="0" borderId="0" xfId="0" applyFont="1" applyFill="1" applyBorder="1" applyAlignment="1">
      <alignment wrapText="1"/>
    </xf>
    <xf numFmtId="1" fontId="134" fillId="0" borderId="0" xfId="0" applyNumberFormat="1" applyFont="1"/>
    <xf numFmtId="0" fontId="4" fillId="0" borderId="0" xfId="1" applyAlignment="1" applyProtection="1">
      <alignment wrapText="1"/>
    </xf>
    <xf numFmtId="0" fontId="0" fillId="0" borderId="0" xfId="0" applyFont="1"/>
    <xf numFmtId="49" fontId="136" fillId="0" borderId="0" xfId="0" applyNumberFormat="1" applyFont="1" applyAlignment="1"/>
    <xf numFmtId="0" fontId="0" fillId="0" borderId="0" xfId="0" applyAlignment="1"/>
    <xf numFmtId="49" fontId="137" fillId="94" borderId="21" xfId="0" applyNumberFormat="1" applyFont="1" applyFill="1" applyBorder="1" applyAlignment="1">
      <alignment horizontal="center"/>
    </xf>
    <xf numFmtId="49" fontId="137" fillId="94" borderId="42" xfId="0" applyNumberFormat="1" applyFont="1" applyFill="1" applyBorder="1" applyAlignment="1">
      <alignment horizontal="center"/>
    </xf>
    <xf numFmtId="0" fontId="0" fillId="94" borderId="25" xfId="0" applyFont="1" applyFill="1" applyBorder="1"/>
    <xf numFmtId="0" fontId="0" fillId="94" borderId="1" xfId="0" applyFill="1" applyBorder="1" applyAlignment="1"/>
    <xf numFmtId="49" fontId="136" fillId="94" borderId="40" xfId="0" applyNumberFormat="1" applyFont="1" applyFill="1" applyBorder="1" applyAlignment="1">
      <alignment horizontal="center" wrapText="1"/>
    </xf>
    <xf numFmtId="49" fontId="136" fillId="94" borderId="43" xfId="0" applyNumberFormat="1" applyFont="1" applyFill="1" applyBorder="1" applyAlignment="1">
      <alignment horizontal="center" wrapText="1"/>
    </xf>
    <xf numFmtId="49" fontId="136" fillId="94" borderId="44" xfId="0" applyNumberFormat="1" applyFont="1" applyFill="1" applyBorder="1" applyAlignment="1">
      <alignment horizontal="center" wrapText="1"/>
    </xf>
    <xf numFmtId="0" fontId="0" fillId="94" borderId="22" xfId="0" applyFont="1" applyFill="1" applyBorder="1"/>
    <xf numFmtId="0" fontId="0" fillId="94" borderId="45" xfId="0" applyFont="1" applyFill="1" applyBorder="1" applyAlignment="1"/>
    <xf numFmtId="49" fontId="136" fillId="94" borderId="41" xfId="0" applyNumberFormat="1" applyFont="1" applyFill="1" applyBorder="1" applyAlignment="1">
      <alignment horizontal="center"/>
    </xf>
    <xf numFmtId="49" fontId="136" fillId="94" borderId="22" xfId="0" applyNumberFormat="1" applyFont="1" applyFill="1" applyBorder="1" applyAlignment="1">
      <alignment horizontal="center"/>
    </xf>
    <xf numFmtId="49" fontId="136" fillId="94" borderId="45" xfId="0" applyNumberFormat="1" applyFont="1" applyFill="1" applyBorder="1" applyAlignment="1">
      <alignment horizontal="center"/>
    </xf>
    <xf numFmtId="1" fontId="136" fillId="94" borderId="25" xfId="0" applyNumberFormat="1" applyFont="1" applyFill="1" applyBorder="1"/>
    <xf numFmtId="49" fontId="136" fillId="94" borderId="1" xfId="0" applyNumberFormat="1" applyFont="1" applyFill="1" applyBorder="1" applyAlignment="1"/>
    <xf numFmtId="3" fontId="136" fillId="94" borderId="46" xfId="0" applyNumberFormat="1" applyFont="1" applyFill="1" applyBorder="1" applyAlignment="1">
      <alignment horizontal="center"/>
    </xf>
    <xf numFmtId="3" fontId="136" fillId="94" borderId="43" xfId="0" applyNumberFormat="1" applyFont="1" applyFill="1" applyBorder="1" applyAlignment="1">
      <alignment horizontal="center"/>
    </xf>
    <xf numFmtId="3" fontId="136" fillId="94" borderId="44" xfId="0" applyNumberFormat="1" applyFont="1" applyFill="1" applyBorder="1" applyAlignment="1">
      <alignment horizontal="center"/>
    </xf>
    <xf numFmtId="49" fontId="136" fillId="94" borderId="45" xfId="0" applyNumberFormat="1" applyFont="1" applyFill="1" applyBorder="1" applyAlignment="1"/>
    <xf numFmtId="0" fontId="0" fillId="94" borderId="47" xfId="0" applyFont="1" applyFill="1" applyBorder="1" applyAlignment="1">
      <alignment horizontal="center"/>
    </xf>
    <xf numFmtId="0" fontId="0" fillId="94" borderId="22" xfId="0" applyFont="1" applyFill="1" applyBorder="1" applyAlignment="1">
      <alignment horizontal="center"/>
    </xf>
    <xf numFmtId="0" fontId="0" fillId="94" borderId="45" xfId="0" applyFont="1" applyFill="1" applyBorder="1" applyAlignment="1">
      <alignment horizontal="center"/>
    </xf>
    <xf numFmtId="1" fontId="136" fillId="94" borderId="43" xfId="0" applyNumberFormat="1" applyFont="1" applyFill="1" applyBorder="1"/>
    <xf numFmtId="49" fontId="136" fillId="94" borderId="44" xfId="0" applyNumberFormat="1" applyFont="1" applyFill="1" applyBorder="1" applyAlignment="1"/>
    <xf numFmtId="0" fontId="0" fillId="94" borderId="39" xfId="0" applyFont="1" applyFill="1" applyBorder="1" applyAlignment="1">
      <alignment horizontal="center"/>
    </xf>
    <xf numFmtId="0" fontId="0" fillId="94" borderId="25" xfId="0" applyFont="1" applyFill="1" applyBorder="1" applyAlignment="1">
      <alignment horizontal="center"/>
    </xf>
    <xf numFmtId="0" fontId="0" fillId="94" borderId="1" xfId="0" applyFont="1" applyFill="1" applyBorder="1" applyAlignment="1">
      <alignment horizontal="center"/>
    </xf>
    <xf numFmtId="49" fontId="136" fillId="94" borderId="21" xfId="0" applyNumberFormat="1" applyFont="1" applyFill="1" applyBorder="1" applyAlignment="1">
      <alignment horizontal="right"/>
    </xf>
    <xf numFmtId="49" fontId="136" fillId="94" borderId="42" xfId="0" applyNumberFormat="1" applyFont="1" applyFill="1" applyBorder="1" applyAlignment="1"/>
    <xf numFmtId="3" fontId="136" fillId="94" borderId="48" xfId="0" applyNumberFormat="1" applyFont="1" applyFill="1" applyBorder="1" applyAlignment="1">
      <alignment horizontal="center"/>
    </xf>
    <xf numFmtId="3" fontId="136" fillId="94" borderId="21" xfId="0" applyNumberFormat="1" applyFont="1" applyFill="1" applyBorder="1" applyAlignment="1">
      <alignment horizontal="center"/>
    </xf>
    <xf numFmtId="3" fontId="136" fillId="94" borderId="42" xfId="0" applyNumberFormat="1" applyFont="1" applyFill="1" applyBorder="1" applyAlignment="1">
      <alignment horizontal="center"/>
    </xf>
    <xf numFmtId="49" fontId="136" fillId="94" borderId="25" xfId="0" applyNumberFormat="1" applyFont="1" applyFill="1" applyBorder="1" applyAlignment="1">
      <alignment horizontal="right"/>
    </xf>
    <xf numFmtId="3" fontId="136" fillId="94" borderId="39" xfId="0" applyNumberFormat="1" applyFont="1" applyFill="1" applyBorder="1" applyAlignment="1">
      <alignment horizontal="center"/>
    </xf>
    <xf numFmtId="0" fontId="0" fillId="94" borderId="43" xfId="0" applyFont="1" applyFill="1" applyBorder="1" applyAlignment="1">
      <alignment horizontal="center"/>
    </xf>
    <xf numFmtId="0" fontId="0" fillId="94" borderId="44" xfId="0" applyFont="1" applyFill="1" applyBorder="1" applyAlignment="1">
      <alignment horizontal="center"/>
    </xf>
    <xf numFmtId="1" fontId="136" fillId="94" borderId="21" xfId="0" applyNumberFormat="1" applyFont="1" applyFill="1" applyBorder="1"/>
    <xf numFmtId="3" fontId="136" fillId="94" borderId="47" xfId="0" applyNumberFormat="1" applyFont="1" applyFill="1" applyBorder="1" applyAlignment="1">
      <alignment horizontal="center"/>
    </xf>
    <xf numFmtId="3" fontId="136" fillId="94" borderId="22" xfId="0" applyNumberFormat="1" applyFont="1" applyFill="1" applyBorder="1" applyAlignment="1">
      <alignment horizontal="center"/>
    </xf>
    <xf numFmtId="49" fontId="136" fillId="94" borderId="43" xfId="0" applyNumberFormat="1" applyFont="1" applyFill="1" applyBorder="1" applyAlignment="1">
      <alignment horizontal="right"/>
    </xf>
    <xf numFmtId="0" fontId="0" fillId="94" borderId="46" xfId="0" applyFont="1" applyFill="1" applyBorder="1" applyAlignment="1">
      <alignment horizontal="center"/>
    </xf>
    <xf numFmtId="49" fontId="136" fillId="94" borderId="43" xfId="0" applyNumberFormat="1" applyFont="1" applyFill="1" applyBorder="1" applyAlignment="1">
      <alignment horizontal="center"/>
    </xf>
    <xf numFmtId="3" fontId="136" fillId="94" borderId="45" xfId="0" applyNumberFormat="1" applyFont="1" applyFill="1" applyBorder="1" applyAlignment="1">
      <alignment horizontal="center"/>
    </xf>
    <xf numFmtId="0" fontId="0" fillId="94" borderId="48" xfId="0" applyFont="1" applyFill="1" applyBorder="1" applyAlignment="1">
      <alignment horizontal="center"/>
    </xf>
    <xf numFmtId="0" fontId="0" fillId="94" borderId="21" xfId="0" applyFont="1" applyFill="1" applyBorder="1" applyAlignment="1">
      <alignment horizontal="center"/>
    </xf>
    <xf numFmtId="1" fontId="136" fillId="94" borderId="22" xfId="0" applyNumberFormat="1" applyFont="1" applyFill="1" applyBorder="1"/>
    <xf numFmtId="49" fontId="137" fillId="94" borderId="20" xfId="0" applyNumberFormat="1" applyFont="1" applyFill="1" applyBorder="1" applyAlignment="1">
      <alignment horizontal="center"/>
    </xf>
    <xf numFmtId="3" fontId="137" fillId="94" borderId="21" xfId="0" applyNumberFormat="1" applyFont="1" applyFill="1" applyBorder="1" applyAlignment="1">
      <alignment horizontal="center"/>
    </xf>
    <xf numFmtId="0" fontId="0" fillId="0" borderId="21" xfId="0" applyFont="1" applyBorder="1"/>
    <xf numFmtId="0" fontId="0" fillId="0" borderId="21" xfId="0" applyBorder="1" applyAlignment="1"/>
    <xf numFmtId="0" fontId="0" fillId="94" borderId="21" xfId="0" applyFont="1" applyFill="1" applyBorder="1" applyAlignment="1">
      <alignment vertical="top"/>
    </xf>
    <xf numFmtId="49" fontId="136" fillId="94" borderId="48" xfId="0" applyNumberFormat="1" applyFont="1" applyFill="1" applyBorder="1" applyAlignment="1">
      <alignment vertical="top" wrapText="1"/>
    </xf>
    <xf numFmtId="3" fontId="136" fillId="94" borderId="1" xfId="0" applyNumberFormat="1" applyFont="1" applyFill="1" applyBorder="1" applyAlignment="1">
      <alignment horizontal="center" vertical="top"/>
    </xf>
    <xf numFmtId="49" fontId="133" fillId="0" borderId="0" xfId="0" applyNumberFormat="1" applyFont="1" applyAlignment="1"/>
    <xf numFmtId="49" fontId="4" fillId="0" borderId="0" xfId="1" applyNumberFormat="1" applyAlignment="1" applyProtection="1"/>
    <xf numFmtId="2" fontId="0" fillId="0" borderId="19" xfId="0" applyNumberFormat="1" applyBorder="1"/>
    <xf numFmtId="1" fontId="0" fillId="0" borderId="0" xfId="0" applyNumberFormat="1" applyFont="1" applyAlignment="1">
      <alignment wrapText="1"/>
    </xf>
    <xf numFmtId="0" fontId="138" fillId="0" borderId="0" xfId="0" applyFont="1" applyAlignment="1">
      <alignment wrapText="1"/>
    </xf>
    <xf numFmtId="0" fontId="126" fillId="0" borderId="0" xfId="0" applyFont="1" applyAlignment="1">
      <alignment vertical="center"/>
    </xf>
    <xf numFmtId="0" fontId="3" fillId="0" borderId="0" xfId="0" applyFont="1" applyAlignment="1">
      <alignment horizontal="left"/>
    </xf>
    <xf numFmtId="0" fontId="4" fillId="94" borderId="0" xfId="1" quotePrefix="1" applyFill="1" applyAlignment="1" applyProtection="1"/>
    <xf numFmtId="0" fontId="0" fillId="94" borderId="0" xfId="0" applyFill="1"/>
    <xf numFmtId="0" fontId="4" fillId="94" borderId="0" xfId="1" applyFill="1" applyAlignment="1" applyProtection="1"/>
    <xf numFmtId="0" fontId="7" fillId="0" borderId="20" xfId="0" applyFont="1" applyBorder="1" applyAlignment="1">
      <alignment horizontal="center" wrapText="1"/>
    </xf>
    <xf numFmtId="0" fontId="35" fillId="0" borderId="0" xfId="0" applyFont="1" applyBorder="1" applyAlignment="1">
      <alignment horizontal="center" wrapText="1"/>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4" fillId="0" borderId="41" xfId="0" applyFont="1" applyBorder="1" applyAlignment="1">
      <alignment horizontal="center" wrapText="1"/>
    </xf>
    <xf numFmtId="0" fontId="28" fillId="0" borderId="12" xfId="0" applyFont="1" applyBorder="1" applyAlignment="1">
      <alignment horizontal="center"/>
    </xf>
    <xf numFmtId="0" fontId="132" fillId="0" borderId="12" xfId="0" applyFont="1" applyBorder="1" applyAlignment="1">
      <alignment horizontal="center" wrapText="1"/>
    </xf>
    <xf numFmtId="0" fontId="126" fillId="0" borderId="12" xfId="0" applyFont="1" applyBorder="1" applyAlignment="1">
      <alignment horizontal="center"/>
    </xf>
    <xf numFmtId="0" fontId="126" fillId="0" borderId="37" xfId="0" applyFont="1" applyBorder="1" applyAlignment="1">
      <alignment horizontal="center"/>
    </xf>
    <xf numFmtId="0" fontId="126" fillId="0" borderId="38" xfId="0" applyFont="1" applyBorder="1" applyAlignment="1">
      <alignment horizontal="center"/>
    </xf>
    <xf numFmtId="0" fontId="3" fillId="0" borderId="0" xfId="0" applyFont="1" applyAlignment="1">
      <alignment horizontal="center" wrapText="1"/>
    </xf>
    <xf numFmtId="1" fontId="37" fillId="0" borderId="0" xfId="15753" applyNumberFormat="1" applyFont="1" applyAlignment="1">
      <alignment horizontal="center"/>
    </xf>
    <xf numFmtId="1" fontId="37" fillId="0" borderId="0" xfId="7934" applyNumberFormat="1" applyFont="1" applyAlignment="1">
      <alignment horizontal="center"/>
    </xf>
    <xf numFmtId="165" fontId="37" fillId="0" borderId="0" xfId="15753" applyNumberFormat="1" applyFont="1" applyFill="1" applyAlignment="1">
      <alignment horizontal="center"/>
    </xf>
    <xf numFmtId="165" fontId="37" fillId="0" borderId="41" xfId="15753" applyNumberFormat="1" applyFont="1" applyFill="1" applyBorder="1" applyAlignment="1">
      <alignment horizontal="center"/>
    </xf>
    <xf numFmtId="1" fontId="37" fillId="0" borderId="40" xfId="7934" applyNumberFormat="1" applyFont="1" applyBorder="1" applyAlignment="1">
      <alignment horizontal="center"/>
    </xf>
    <xf numFmtId="165" fontId="37" fillId="0" borderId="0" xfId="15753" applyNumberFormat="1" applyFont="1" applyAlignment="1">
      <alignment horizontal="center"/>
    </xf>
    <xf numFmtId="165" fontId="37" fillId="0" borderId="0" xfId="15753" applyNumberFormat="1" applyFont="1" applyBorder="1" applyAlignment="1">
      <alignment horizontal="center"/>
    </xf>
    <xf numFmtId="0" fontId="69" fillId="0" borderId="12" xfId="15753" applyFont="1" applyBorder="1" applyAlignment="1">
      <alignment horizontal="center"/>
    </xf>
    <xf numFmtId="165" fontId="37" fillId="0" borderId="40" xfId="15753" applyNumberFormat="1" applyFont="1" applyBorder="1" applyAlignment="1">
      <alignment horizontal="center"/>
    </xf>
    <xf numFmtId="49" fontId="137" fillId="94" borderId="20" xfId="0" applyNumberFormat="1" applyFont="1" applyFill="1" applyBorder="1" applyAlignment="1">
      <alignment horizontal="center"/>
    </xf>
    <xf numFmtId="49" fontId="137" fillId="94" borderId="42" xfId="0" applyNumberFormat="1" applyFont="1" applyFill="1" applyBorder="1" applyAlignment="1">
      <alignment horizontal="center"/>
    </xf>
    <xf numFmtId="3" fontId="3" fillId="94" borderId="0" xfId="0" applyNumberFormat="1" applyFont="1" applyFill="1"/>
    <xf numFmtId="3" fontId="0" fillId="94" borderId="0" xfId="0" applyNumberFormat="1" applyFill="1"/>
    <xf numFmtId="3" fontId="0" fillId="94" borderId="0" xfId="0" applyNumberFormat="1" applyFill="1" applyBorder="1"/>
    <xf numFmtId="0" fontId="0" fillId="94" borderId="0" xfId="0" applyFill="1" applyBorder="1"/>
    <xf numFmtId="0" fontId="4" fillId="94" borderId="0" xfId="1" applyFill="1" applyAlignment="1" applyProtection="1">
      <alignment horizontal="left"/>
    </xf>
    <xf numFmtId="0" fontId="4" fillId="94" borderId="0" xfId="1" applyFill="1" applyBorder="1" applyAlignment="1" applyProtection="1"/>
    <xf numFmtId="0" fontId="139" fillId="0" borderId="0" xfId="0" quotePrefix="1" applyFont="1"/>
    <xf numFmtId="177" fontId="21" fillId="0" borderId="0" xfId="15719" applyNumberFormat="1"/>
  </cellXfs>
  <cellStyles count="41696">
    <cellStyle name="%" xfId="26"/>
    <cellStyle name="_GG Wind Farm Ops Construction Budget 17Nov09 Susan " xfId="27"/>
    <cellStyle name="_GG Wind Farm Ops input 17Nov09 " xfId="28"/>
    <cellStyle name="_Hotel " xfId="29"/>
    <cellStyle name="20% - Accent1 2" xfId="30"/>
    <cellStyle name="20% - Accent1 2 2" xfId="31"/>
    <cellStyle name="20% - Accent1 2 3" xfId="32"/>
    <cellStyle name="20% - Accent1 2 4" xfId="33"/>
    <cellStyle name="20% - Accent1 3" xfId="34"/>
    <cellStyle name="20% - Accent1 3 2" xfId="35"/>
    <cellStyle name="20% - Accent1 4" xfId="36"/>
    <cellStyle name="20% - Accent1 5" xfId="37"/>
    <cellStyle name="20% - Accent1 6" xfId="38"/>
    <cellStyle name="20% - Accent2 2" xfId="39"/>
    <cellStyle name="20% - Accent2 2 2" xfId="40"/>
    <cellStyle name="20% - Accent2 2 3" xfId="41"/>
    <cellStyle name="20% - Accent2 2 4" xfId="42"/>
    <cellStyle name="20% - Accent2 3" xfId="43"/>
    <cellStyle name="20% - Accent2 3 2" xfId="44"/>
    <cellStyle name="20% - Accent2 4" xfId="45"/>
    <cellStyle name="20% - Accent2 5" xfId="46"/>
    <cellStyle name="20% - Accent2 6" xfId="47"/>
    <cellStyle name="20% - Accent3 2" xfId="48"/>
    <cellStyle name="20% - Accent3 2 2" xfId="49"/>
    <cellStyle name="20% - Accent3 2 3" xfId="50"/>
    <cellStyle name="20% - Accent3 2 4" xfId="51"/>
    <cellStyle name="20% - Accent3 3" xfId="52"/>
    <cellStyle name="20% - Accent3 3 2" xfId="53"/>
    <cellStyle name="20% - Accent3 4" xfId="54"/>
    <cellStyle name="20% - Accent3 5" xfId="55"/>
    <cellStyle name="20% - Accent3 6" xfId="56"/>
    <cellStyle name="20% - Accent4 2" xfId="57"/>
    <cellStyle name="20% - Accent4 2 2" xfId="58"/>
    <cellStyle name="20% - Accent4 2 3" xfId="59"/>
    <cellStyle name="20% - Accent4 2 4" xfId="60"/>
    <cellStyle name="20% - Accent4 3" xfId="61"/>
    <cellStyle name="20% - Accent4 3 2" xfId="62"/>
    <cellStyle name="20% - Accent4 4" xfId="63"/>
    <cellStyle name="20% - Accent4 5" xfId="64"/>
    <cellStyle name="20% - Accent4 6" xfId="65"/>
    <cellStyle name="20% - Accent5 2" xfId="66"/>
    <cellStyle name="20% - Accent5 2 2" xfId="67"/>
    <cellStyle name="20% - Accent5 2 3" xfId="68"/>
    <cellStyle name="20% - Accent5 2 4" xfId="69"/>
    <cellStyle name="20% - Accent5 3" xfId="70"/>
    <cellStyle name="20% - Accent5 3 2" xfId="71"/>
    <cellStyle name="20% - Accent5 4" xfId="72"/>
    <cellStyle name="20% - Accent5 5" xfId="73"/>
    <cellStyle name="20% - Accent5 6" xfId="74"/>
    <cellStyle name="20% - Accent6 2" xfId="75"/>
    <cellStyle name="20% - Accent6 2 2" xfId="76"/>
    <cellStyle name="20% - Accent6 2 3" xfId="77"/>
    <cellStyle name="20% - Accent6 2 4" xfId="78"/>
    <cellStyle name="20% - Accent6 3" xfId="79"/>
    <cellStyle name="20% - Accent6 3 2" xfId="80"/>
    <cellStyle name="20% - Accent6 4" xfId="81"/>
    <cellStyle name="20% - Accent6 5" xfId="82"/>
    <cellStyle name="20% - Accent6 6" xfId="83"/>
    <cellStyle name="40% - Accent1 2" xfId="84"/>
    <cellStyle name="40% - Accent1 2 2" xfId="85"/>
    <cellStyle name="40% - Accent1 2 3" xfId="86"/>
    <cellStyle name="40% - Accent1 2 4" xfId="87"/>
    <cellStyle name="40% - Accent1 3" xfId="88"/>
    <cellStyle name="40% - Accent1 3 2" xfId="89"/>
    <cellStyle name="40% - Accent1 4" xfId="90"/>
    <cellStyle name="40% - Accent1 5" xfId="91"/>
    <cellStyle name="40% - Accent1 6" xfId="92"/>
    <cellStyle name="40% - Accent2 2" xfId="93"/>
    <cellStyle name="40% - Accent2 2 2" xfId="94"/>
    <cellStyle name="40% - Accent2 2 3" xfId="95"/>
    <cellStyle name="40% - Accent2 2 4" xfId="96"/>
    <cellStyle name="40% - Accent2 3" xfId="97"/>
    <cellStyle name="40% - Accent2 3 2" xfId="98"/>
    <cellStyle name="40% - Accent2 4" xfId="99"/>
    <cellStyle name="40% - Accent2 5" xfId="100"/>
    <cellStyle name="40% - Accent2 6" xfId="101"/>
    <cellStyle name="40% - Accent3 2" xfId="102"/>
    <cellStyle name="40% - Accent3 2 2" xfId="103"/>
    <cellStyle name="40% - Accent3 2 3" xfId="104"/>
    <cellStyle name="40% - Accent3 2 4" xfId="105"/>
    <cellStyle name="40% - Accent3 3" xfId="106"/>
    <cellStyle name="40% - Accent3 3 2" xfId="107"/>
    <cellStyle name="40% - Accent3 4" xfId="108"/>
    <cellStyle name="40% - Accent3 5" xfId="109"/>
    <cellStyle name="40% - Accent3 6" xfId="110"/>
    <cellStyle name="40% - Accent4 2" xfId="111"/>
    <cellStyle name="40% - Accent4 2 2" xfId="112"/>
    <cellStyle name="40% - Accent4 2 3" xfId="113"/>
    <cellStyle name="40% - Accent4 2 4" xfId="114"/>
    <cellStyle name="40% - Accent4 3" xfId="115"/>
    <cellStyle name="40% - Accent4 3 2" xfId="116"/>
    <cellStyle name="40% - Accent4 4" xfId="117"/>
    <cellStyle name="40% - Accent4 5" xfId="118"/>
    <cellStyle name="40% - Accent4 6" xfId="119"/>
    <cellStyle name="40% - Accent5 2" xfId="120"/>
    <cellStyle name="40% - Accent5 2 2" xfId="121"/>
    <cellStyle name="40% - Accent5 2 3" xfId="122"/>
    <cellStyle name="40% - Accent5 2 4" xfId="123"/>
    <cellStyle name="40% - Accent5 3" xfId="124"/>
    <cellStyle name="40% - Accent5 3 2" xfId="125"/>
    <cellStyle name="40% - Accent5 4" xfId="126"/>
    <cellStyle name="40% - Accent5 5" xfId="127"/>
    <cellStyle name="40% - Accent5 6" xfId="128"/>
    <cellStyle name="40% - Accent6 2" xfId="129"/>
    <cellStyle name="40% - Accent6 2 2" xfId="130"/>
    <cellStyle name="40% - Accent6 2 3" xfId="131"/>
    <cellStyle name="40% - Accent6 2 4" xfId="132"/>
    <cellStyle name="40% - Accent6 3" xfId="133"/>
    <cellStyle name="40% - Accent6 3 2" xfId="134"/>
    <cellStyle name="40% - Accent6 4" xfId="135"/>
    <cellStyle name="40% - Accent6 5" xfId="136"/>
    <cellStyle name="40% - Accent6 6" xfId="137"/>
    <cellStyle name="5x indented GHG Textfiels" xfId="138"/>
    <cellStyle name="60% - Accent1 2" xfId="139"/>
    <cellStyle name="60% - Accent1 2 2" xfId="140"/>
    <cellStyle name="60% - Accent1 2 3" xfId="141"/>
    <cellStyle name="60% - Accent1 2 4" xfId="142"/>
    <cellStyle name="60% - Accent1 3" xfId="143"/>
    <cellStyle name="60% - Accent1 3 2" xfId="144"/>
    <cellStyle name="60% - Accent1 4" xfId="145"/>
    <cellStyle name="60% - Accent1 5" xfId="146"/>
    <cellStyle name="60% - Accent1 6" xfId="147"/>
    <cellStyle name="60% - Accent2 2" xfId="148"/>
    <cellStyle name="60% - Accent2 2 2" xfId="149"/>
    <cellStyle name="60% - Accent2 2 3" xfId="150"/>
    <cellStyle name="60% - Accent2 2 4" xfId="151"/>
    <cellStyle name="60% - Accent2 3" xfId="152"/>
    <cellStyle name="60% - Accent2 3 2" xfId="153"/>
    <cellStyle name="60% - Accent2 4" xfId="154"/>
    <cellStyle name="60% - Accent2 5" xfId="155"/>
    <cellStyle name="60% - Accent2 6" xfId="156"/>
    <cellStyle name="60% - Accent3 2" xfId="157"/>
    <cellStyle name="60% - Accent3 2 2" xfId="158"/>
    <cellStyle name="60% - Accent3 2 3" xfId="159"/>
    <cellStyle name="60% - Accent3 2 4" xfId="160"/>
    <cellStyle name="60% - Accent3 3" xfId="161"/>
    <cellStyle name="60% - Accent3 3 2" xfId="162"/>
    <cellStyle name="60% - Accent3 4" xfId="163"/>
    <cellStyle name="60% - Accent3 5" xfId="164"/>
    <cellStyle name="60% - Accent3 6" xfId="165"/>
    <cellStyle name="60% - Accent4 2" xfId="166"/>
    <cellStyle name="60% - Accent4 2 2" xfId="167"/>
    <cellStyle name="60% - Accent4 2 3" xfId="168"/>
    <cellStyle name="60% - Accent4 2 4" xfId="169"/>
    <cellStyle name="60% - Accent4 3" xfId="170"/>
    <cellStyle name="60% - Accent4 3 2" xfId="171"/>
    <cellStyle name="60% - Accent4 4" xfId="172"/>
    <cellStyle name="60% - Accent4 5" xfId="173"/>
    <cellStyle name="60% - Accent4 6" xfId="174"/>
    <cellStyle name="60% - Accent5 2" xfId="175"/>
    <cellStyle name="60% - Accent5 2 2" xfId="176"/>
    <cellStyle name="60% - Accent5 2 3" xfId="177"/>
    <cellStyle name="60% - Accent5 2 4" xfId="178"/>
    <cellStyle name="60% - Accent5 3" xfId="179"/>
    <cellStyle name="60% - Accent5 3 2" xfId="180"/>
    <cellStyle name="60% - Accent5 4" xfId="181"/>
    <cellStyle name="60% - Accent5 5" xfId="182"/>
    <cellStyle name="60% - Accent5 6" xfId="183"/>
    <cellStyle name="60% - Accent6 2" xfId="184"/>
    <cellStyle name="60% - Accent6 2 2" xfId="185"/>
    <cellStyle name="60% - Accent6 2 3" xfId="186"/>
    <cellStyle name="60% - Accent6 2 4" xfId="187"/>
    <cellStyle name="60% - Accent6 3" xfId="188"/>
    <cellStyle name="60% - Accent6 3 2" xfId="189"/>
    <cellStyle name="60% - Accent6 4" xfId="190"/>
    <cellStyle name="60% - Accent6 5" xfId="191"/>
    <cellStyle name="60% - Accent6 6" xfId="192"/>
    <cellStyle name="Accent1 2" xfId="193"/>
    <cellStyle name="Accent1 2 2" xfId="194"/>
    <cellStyle name="Accent1 2 3" xfId="195"/>
    <cellStyle name="Accent1 2 4" xfId="196"/>
    <cellStyle name="Accent1 3" xfId="197"/>
    <cellStyle name="Accent1 3 2" xfId="198"/>
    <cellStyle name="Accent1 4" xfId="199"/>
    <cellStyle name="Accent1 5" xfId="200"/>
    <cellStyle name="Accent1 6" xfId="201"/>
    <cellStyle name="Accent2 2" xfId="202"/>
    <cellStyle name="Accent2 2 2" xfId="203"/>
    <cellStyle name="Accent2 2 3" xfId="204"/>
    <cellStyle name="Accent2 2 4" xfId="205"/>
    <cellStyle name="Accent2 3" xfId="206"/>
    <cellStyle name="Accent2 3 2" xfId="207"/>
    <cellStyle name="Accent2 4" xfId="208"/>
    <cellStyle name="Accent2 5" xfId="209"/>
    <cellStyle name="Accent2 6" xfId="210"/>
    <cellStyle name="Accent3 2" xfId="211"/>
    <cellStyle name="Accent3 2 2" xfId="212"/>
    <cellStyle name="Accent3 2 3" xfId="213"/>
    <cellStyle name="Accent3 2 4" xfId="214"/>
    <cellStyle name="Accent3 3" xfId="215"/>
    <cellStyle name="Accent3 3 2" xfId="216"/>
    <cellStyle name="Accent3 4" xfId="217"/>
    <cellStyle name="Accent3 5" xfId="218"/>
    <cellStyle name="Accent3 6" xfId="219"/>
    <cellStyle name="Accent4 2" xfId="220"/>
    <cellStyle name="Accent4 2 2" xfId="221"/>
    <cellStyle name="Accent4 2 3" xfId="222"/>
    <cellStyle name="Accent4 2 4" xfId="223"/>
    <cellStyle name="Accent4 3" xfId="224"/>
    <cellStyle name="Accent4 3 2" xfId="225"/>
    <cellStyle name="Accent4 4" xfId="226"/>
    <cellStyle name="Accent4 5" xfId="227"/>
    <cellStyle name="Accent4 6" xfId="228"/>
    <cellStyle name="Accent5 2" xfId="229"/>
    <cellStyle name="Accent5 2 2" xfId="230"/>
    <cellStyle name="Accent5 2 3" xfId="231"/>
    <cellStyle name="Accent5 2 4" xfId="232"/>
    <cellStyle name="Accent5 3" xfId="233"/>
    <cellStyle name="Accent5 3 2" xfId="234"/>
    <cellStyle name="Accent5 4" xfId="235"/>
    <cellStyle name="Accent5 5" xfId="236"/>
    <cellStyle name="Accent5 6" xfId="237"/>
    <cellStyle name="Accent6 2" xfId="238"/>
    <cellStyle name="Accent6 2 2" xfId="239"/>
    <cellStyle name="Accent6 2 3" xfId="240"/>
    <cellStyle name="Accent6 2 4" xfId="241"/>
    <cellStyle name="Accent6 3" xfId="242"/>
    <cellStyle name="Accent6 3 2" xfId="243"/>
    <cellStyle name="Accent6 4" xfId="244"/>
    <cellStyle name="Accent6 5" xfId="245"/>
    <cellStyle name="Accent6 6" xfId="246"/>
    <cellStyle name="AggblueCels_1x" xfId="247"/>
    <cellStyle name="ANCLAS,REZONES Y SUS PARTES,DE FUNDICION,DE HIERRO O DE ACERO" xfId="248"/>
    <cellStyle name="Bad 2" xfId="249"/>
    <cellStyle name="Bad 2 2" xfId="250"/>
    <cellStyle name="Bad 2 3" xfId="251"/>
    <cellStyle name="Bad 2 4" xfId="252"/>
    <cellStyle name="Bad 3" xfId="253"/>
    <cellStyle name="Bad 3 2" xfId="254"/>
    <cellStyle name="Bad 4" xfId="255"/>
    <cellStyle name="Bad 5" xfId="256"/>
    <cellStyle name="Bad 6" xfId="257"/>
    <cellStyle name="Bold GHG Numbers (0.00)" xfId="258"/>
    <cellStyle name="Bold GHG Numbers (0.00) 2" xfId="259"/>
    <cellStyle name="C01_Main head" xfId="2"/>
    <cellStyle name="C02_Column heads" xfId="3"/>
    <cellStyle name="C03_Sub head bold" xfId="4"/>
    <cellStyle name="C03a_Sub head" xfId="5"/>
    <cellStyle name="C04_Total text white bold" xfId="6"/>
    <cellStyle name="C04a_Total text black with rule" xfId="7"/>
    <cellStyle name="C05_Main text" xfId="8"/>
    <cellStyle name="C06_Figs" xfId="9"/>
    <cellStyle name="C07_Figs 1 dec percent" xfId="10"/>
    <cellStyle name="C08_Figs 1 decimal" xfId="11"/>
    <cellStyle name="C09_Notes" xfId="12"/>
    <cellStyle name="Calculation 10" xfId="260"/>
    <cellStyle name="Calculation 11" xfId="261"/>
    <cellStyle name="Calculation 12" xfId="262"/>
    <cellStyle name="Calculation 2" xfId="263"/>
    <cellStyle name="Calculation 2 10" xfId="264"/>
    <cellStyle name="Calculation 2 10 2" xfId="265"/>
    <cellStyle name="Calculation 2 10 3" xfId="266"/>
    <cellStyle name="Calculation 2 10 4" xfId="267"/>
    <cellStyle name="Calculation 2 10 5" xfId="268"/>
    <cellStyle name="Calculation 2 10 6" xfId="269"/>
    <cellStyle name="Calculation 2 11" xfId="270"/>
    <cellStyle name="Calculation 2 11 2" xfId="271"/>
    <cellStyle name="Calculation 2 11 3" xfId="272"/>
    <cellStyle name="Calculation 2 11 4" xfId="273"/>
    <cellStyle name="Calculation 2 11 5" xfId="274"/>
    <cellStyle name="Calculation 2 11 6" xfId="275"/>
    <cellStyle name="Calculation 2 12" xfId="276"/>
    <cellStyle name="Calculation 2 13" xfId="277"/>
    <cellStyle name="Calculation 2 14" xfId="278"/>
    <cellStyle name="Calculation 2 15" xfId="279"/>
    <cellStyle name="Calculation 2 16" xfId="280"/>
    <cellStyle name="Calculation 2 17" xfId="281"/>
    <cellStyle name="Calculation 2 2" xfId="282"/>
    <cellStyle name="Calculation 2 2 10" xfId="283"/>
    <cellStyle name="Calculation 2 2 11" xfId="284"/>
    <cellStyle name="Calculation 2 2 12" xfId="285"/>
    <cellStyle name="Calculation 2 2 13" xfId="286"/>
    <cellStyle name="Calculation 2 2 14" xfId="287"/>
    <cellStyle name="Calculation 2 2 2" xfId="288"/>
    <cellStyle name="Calculation 2 2 2 10" xfId="289"/>
    <cellStyle name="Calculation 2 2 2 11" xfId="290"/>
    <cellStyle name="Calculation 2 2 2 12" xfId="291"/>
    <cellStyle name="Calculation 2 2 2 13" xfId="292"/>
    <cellStyle name="Calculation 2 2 2 2" xfId="293"/>
    <cellStyle name="Calculation 2 2 2 2 10" xfId="294"/>
    <cellStyle name="Calculation 2 2 2 2 11" xfId="295"/>
    <cellStyle name="Calculation 2 2 2 2 12" xfId="296"/>
    <cellStyle name="Calculation 2 2 2 2 2" xfId="297"/>
    <cellStyle name="Calculation 2 2 2 2 2 10" xfId="298"/>
    <cellStyle name="Calculation 2 2 2 2 2 11" xfId="299"/>
    <cellStyle name="Calculation 2 2 2 2 2 2" xfId="300"/>
    <cellStyle name="Calculation 2 2 2 2 2 2 10" xfId="301"/>
    <cellStyle name="Calculation 2 2 2 2 2 2 2" xfId="302"/>
    <cellStyle name="Calculation 2 2 2 2 2 2 2 2" xfId="303"/>
    <cellStyle name="Calculation 2 2 2 2 2 2 2 2 2" xfId="304"/>
    <cellStyle name="Calculation 2 2 2 2 2 2 2 2 2 2" xfId="305"/>
    <cellStyle name="Calculation 2 2 2 2 2 2 2 2 2 3" xfId="306"/>
    <cellStyle name="Calculation 2 2 2 2 2 2 2 2 2 4" xfId="307"/>
    <cellStyle name="Calculation 2 2 2 2 2 2 2 2 2 5" xfId="308"/>
    <cellStyle name="Calculation 2 2 2 2 2 2 2 2 2 6" xfId="309"/>
    <cellStyle name="Calculation 2 2 2 2 2 2 2 2 3" xfId="310"/>
    <cellStyle name="Calculation 2 2 2 2 2 2 2 2 3 2" xfId="311"/>
    <cellStyle name="Calculation 2 2 2 2 2 2 2 2 3 3" xfId="312"/>
    <cellStyle name="Calculation 2 2 2 2 2 2 2 2 3 4" xfId="313"/>
    <cellStyle name="Calculation 2 2 2 2 2 2 2 2 3 5" xfId="314"/>
    <cellStyle name="Calculation 2 2 2 2 2 2 2 2 3 6" xfId="315"/>
    <cellStyle name="Calculation 2 2 2 2 2 2 2 2 4" xfId="316"/>
    <cellStyle name="Calculation 2 2 2 2 2 2 2 2 5" xfId="317"/>
    <cellStyle name="Calculation 2 2 2 2 2 2 2 2 6" xfId="318"/>
    <cellStyle name="Calculation 2 2 2 2 2 2 2 2 7" xfId="319"/>
    <cellStyle name="Calculation 2 2 2 2 2 2 2 2 8" xfId="320"/>
    <cellStyle name="Calculation 2 2 2 2 2 2 2 3" xfId="321"/>
    <cellStyle name="Calculation 2 2 2 2 2 2 2 3 2" xfId="322"/>
    <cellStyle name="Calculation 2 2 2 2 2 2 2 3 3" xfId="323"/>
    <cellStyle name="Calculation 2 2 2 2 2 2 2 3 4" xfId="324"/>
    <cellStyle name="Calculation 2 2 2 2 2 2 2 3 5" xfId="325"/>
    <cellStyle name="Calculation 2 2 2 2 2 2 2 3 6" xfId="326"/>
    <cellStyle name="Calculation 2 2 2 2 2 2 2 4" xfId="327"/>
    <cellStyle name="Calculation 2 2 2 2 2 2 2 4 2" xfId="328"/>
    <cellStyle name="Calculation 2 2 2 2 2 2 2 4 3" xfId="329"/>
    <cellStyle name="Calculation 2 2 2 2 2 2 2 4 4" xfId="330"/>
    <cellStyle name="Calculation 2 2 2 2 2 2 2 4 5" xfId="331"/>
    <cellStyle name="Calculation 2 2 2 2 2 2 2 4 6" xfId="332"/>
    <cellStyle name="Calculation 2 2 2 2 2 2 2 5" xfId="333"/>
    <cellStyle name="Calculation 2 2 2 2 2 2 2 6" xfId="334"/>
    <cellStyle name="Calculation 2 2 2 2 2 2 2 7" xfId="335"/>
    <cellStyle name="Calculation 2 2 2 2 2 2 2 8" xfId="336"/>
    <cellStyle name="Calculation 2 2 2 2 2 2 2 9" xfId="337"/>
    <cellStyle name="Calculation 2 2 2 2 2 2 3" xfId="338"/>
    <cellStyle name="Calculation 2 2 2 2 2 2 3 2" xfId="339"/>
    <cellStyle name="Calculation 2 2 2 2 2 2 3 2 2" xfId="340"/>
    <cellStyle name="Calculation 2 2 2 2 2 2 3 2 3" xfId="341"/>
    <cellStyle name="Calculation 2 2 2 2 2 2 3 2 4" xfId="342"/>
    <cellStyle name="Calculation 2 2 2 2 2 2 3 2 5" xfId="343"/>
    <cellStyle name="Calculation 2 2 2 2 2 2 3 2 6" xfId="344"/>
    <cellStyle name="Calculation 2 2 2 2 2 2 3 3" xfId="345"/>
    <cellStyle name="Calculation 2 2 2 2 2 2 3 3 2" xfId="346"/>
    <cellStyle name="Calculation 2 2 2 2 2 2 3 3 3" xfId="347"/>
    <cellStyle name="Calculation 2 2 2 2 2 2 3 3 4" xfId="348"/>
    <cellStyle name="Calculation 2 2 2 2 2 2 3 3 5" xfId="349"/>
    <cellStyle name="Calculation 2 2 2 2 2 2 3 3 6" xfId="350"/>
    <cellStyle name="Calculation 2 2 2 2 2 2 3 4" xfId="351"/>
    <cellStyle name="Calculation 2 2 2 2 2 2 3 5" xfId="352"/>
    <cellStyle name="Calculation 2 2 2 2 2 2 3 6" xfId="353"/>
    <cellStyle name="Calculation 2 2 2 2 2 2 3 7" xfId="354"/>
    <cellStyle name="Calculation 2 2 2 2 2 2 3 8" xfId="355"/>
    <cellStyle name="Calculation 2 2 2 2 2 2 4" xfId="356"/>
    <cellStyle name="Calculation 2 2 2 2 2 2 4 2" xfId="357"/>
    <cellStyle name="Calculation 2 2 2 2 2 2 4 3" xfId="358"/>
    <cellStyle name="Calculation 2 2 2 2 2 2 4 4" xfId="359"/>
    <cellStyle name="Calculation 2 2 2 2 2 2 4 5" xfId="360"/>
    <cellStyle name="Calculation 2 2 2 2 2 2 4 6" xfId="361"/>
    <cellStyle name="Calculation 2 2 2 2 2 2 5" xfId="362"/>
    <cellStyle name="Calculation 2 2 2 2 2 2 5 2" xfId="363"/>
    <cellStyle name="Calculation 2 2 2 2 2 2 5 3" xfId="364"/>
    <cellStyle name="Calculation 2 2 2 2 2 2 5 4" xfId="365"/>
    <cellStyle name="Calculation 2 2 2 2 2 2 5 5" xfId="366"/>
    <cellStyle name="Calculation 2 2 2 2 2 2 5 6" xfId="367"/>
    <cellStyle name="Calculation 2 2 2 2 2 2 6" xfId="368"/>
    <cellStyle name="Calculation 2 2 2 2 2 2 7" xfId="369"/>
    <cellStyle name="Calculation 2 2 2 2 2 2 8" xfId="370"/>
    <cellStyle name="Calculation 2 2 2 2 2 2 9" xfId="371"/>
    <cellStyle name="Calculation 2 2 2 2 2 3" xfId="372"/>
    <cellStyle name="Calculation 2 2 2 2 2 3 2" xfId="373"/>
    <cellStyle name="Calculation 2 2 2 2 2 3 2 2" xfId="374"/>
    <cellStyle name="Calculation 2 2 2 2 2 3 2 2 2" xfId="375"/>
    <cellStyle name="Calculation 2 2 2 2 2 3 2 2 3" xfId="376"/>
    <cellStyle name="Calculation 2 2 2 2 2 3 2 2 4" xfId="377"/>
    <cellStyle name="Calculation 2 2 2 2 2 3 2 2 5" xfId="378"/>
    <cellStyle name="Calculation 2 2 2 2 2 3 2 2 6" xfId="379"/>
    <cellStyle name="Calculation 2 2 2 2 2 3 2 3" xfId="380"/>
    <cellStyle name="Calculation 2 2 2 2 2 3 2 3 2" xfId="381"/>
    <cellStyle name="Calculation 2 2 2 2 2 3 2 3 3" xfId="382"/>
    <cellStyle name="Calculation 2 2 2 2 2 3 2 3 4" xfId="383"/>
    <cellStyle name="Calculation 2 2 2 2 2 3 2 3 5" xfId="384"/>
    <cellStyle name="Calculation 2 2 2 2 2 3 2 3 6" xfId="385"/>
    <cellStyle name="Calculation 2 2 2 2 2 3 2 4" xfId="386"/>
    <cellStyle name="Calculation 2 2 2 2 2 3 2 5" xfId="387"/>
    <cellStyle name="Calculation 2 2 2 2 2 3 2 6" xfId="388"/>
    <cellStyle name="Calculation 2 2 2 2 2 3 2 7" xfId="389"/>
    <cellStyle name="Calculation 2 2 2 2 2 3 2 8" xfId="390"/>
    <cellStyle name="Calculation 2 2 2 2 2 3 3" xfId="391"/>
    <cellStyle name="Calculation 2 2 2 2 2 3 3 2" xfId="392"/>
    <cellStyle name="Calculation 2 2 2 2 2 3 3 3" xfId="393"/>
    <cellStyle name="Calculation 2 2 2 2 2 3 3 4" xfId="394"/>
    <cellStyle name="Calculation 2 2 2 2 2 3 3 5" xfId="395"/>
    <cellStyle name="Calculation 2 2 2 2 2 3 3 6" xfId="396"/>
    <cellStyle name="Calculation 2 2 2 2 2 3 4" xfId="397"/>
    <cellStyle name="Calculation 2 2 2 2 2 3 4 2" xfId="398"/>
    <cellStyle name="Calculation 2 2 2 2 2 3 4 3" xfId="399"/>
    <cellStyle name="Calculation 2 2 2 2 2 3 4 4" xfId="400"/>
    <cellStyle name="Calculation 2 2 2 2 2 3 4 5" xfId="401"/>
    <cellStyle name="Calculation 2 2 2 2 2 3 4 6" xfId="402"/>
    <cellStyle name="Calculation 2 2 2 2 2 3 5" xfId="403"/>
    <cellStyle name="Calculation 2 2 2 2 2 3 6" xfId="404"/>
    <cellStyle name="Calculation 2 2 2 2 2 3 7" xfId="405"/>
    <cellStyle name="Calculation 2 2 2 2 2 3 8" xfId="406"/>
    <cellStyle name="Calculation 2 2 2 2 2 3 9" xfId="407"/>
    <cellStyle name="Calculation 2 2 2 2 2 4" xfId="408"/>
    <cellStyle name="Calculation 2 2 2 2 2 4 2" xfId="409"/>
    <cellStyle name="Calculation 2 2 2 2 2 4 2 2" xfId="410"/>
    <cellStyle name="Calculation 2 2 2 2 2 4 2 3" xfId="411"/>
    <cellStyle name="Calculation 2 2 2 2 2 4 2 4" xfId="412"/>
    <cellStyle name="Calculation 2 2 2 2 2 4 2 5" xfId="413"/>
    <cellStyle name="Calculation 2 2 2 2 2 4 2 6" xfId="414"/>
    <cellStyle name="Calculation 2 2 2 2 2 4 3" xfId="415"/>
    <cellStyle name="Calculation 2 2 2 2 2 4 3 2" xfId="416"/>
    <cellStyle name="Calculation 2 2 2 2 2 4 3 3" xfId="417"/>
    <cellStyle name="Calculation 2 2 2 2 2 4 3 4" xfId="418"/>
    <cellStyle name="Calculation 2 2 2 2 2 4 3 5" xfId="419"/>
    <cellStyle name="Calculation 2 2 2 2 2 4 3 6" xfId="420"/>
    <cellStyle name="Calculation 2 2 2 2 2 4 4" xfId="421"/>
    <cellStyle name="Calculation 2 2 2 2 2 4 5" xfId="422"/>
    <cellStyle name="Calculation 2 2 2 2 2 4 6" xfId="423"/>
    <cellStyle name="Calculation 2 2 2 2 2 4 7" xfId="424"/>
    <cellStyle name="Calculation 2 2 2 2 2 4 8" xfId="425"/>
    <cellStyle name="Calculation 2 2 2 2 2 5" xfId="426"/>
    <cellStyle name="Calculation 2 2 2 2 2 5 2" xfId="427"/>
    <cellStyle name="Calculation 2 2 2 2 2 5 3" xfId="428"/>
    <cellStyle name="Calculation 2 2 2 2 2 5 4" xfId="429"/>
    <cellStyle name="Calculation 2 2 2 2 2 5 5" xfId="430"/>
    <cellStyle name="Calculation 2 2 2 2 2 5 6" xfId="431"/>
    <cellStyle name="Calculation 2 2 2 2 2 6" xfId="432"/>
    <cellStyle name="Calculation 2 2 2 2 2 6 2" xfId="433"/>
    <cellStyle name="Calculation 2 2 2 2 2 6 3" xfId="434"/>
    <cellStyle name="Calculation 2 2 2 2 2 6 4" xfId="435"/>
    <cellStyle name="Calculation 2 2 2 2 2 6 5" xfId="436"/>
    <cellStyle name="Calculation 2 2 2 2 2 6 6" xfId="437"/>
    <cellStyle name="Calculation 2 2 2 2 2 7" xfId="438"/>
    <cellStyle name="Calculation 2 2 2 2 2 8" xfId="439"/>
    <cellStyle name="Calculation 2 2 2 2 2 9" xfId="440"/>
    <cellStyle name="Calculation 2 2 2 2 3" xfId="441"/>
    <cellStyle name="Calculation 2 2 2 2 3 10" xfId="442"/>
    <cellStyle name="Calculation 2 2 2 2 3 2" xfId="443"/>
    <cellStyle name="Calculation 2 2 2 2 3 2 2" xfId="444"/>
    <cellStyle name="Calculation 2 2 2 2 3 2 2 2" xfId="445"/>
    <cellStyle name="Calculation 2 2 2 2 3 2 2 2 2" xfId="446"/>
    <cellStyle name="Calculation 2 2 2 2 3 2 2 2 3" xfId="447"/>
    <cellStyle name="Calculation 2 2 2 2 3 2 2 2 4" xfId="448"/>
    <cellStyle name="Calculation 2 2 2 2 3 2 2 2 5" xfId="449"/>
    <cellStyle name="Calculation 2 2 2 2 3 2 2 2 6" xfId="450"/>
    <cellStyle name="Calculation 2 2 2 2 3 2 2 3" xfId="451"/>
    <cellStyle name="Calculation 2 2 2 2 3 2 2 3 2" xfId="452"/>
    <cellStyle name="Calculation 2 2 2 2 3 2 2 3 3" xfId="453"/>
    <cellStyle name="Calculation 2 2 2 2 3 2 2 3 4" xfId="454"/>
    <cellStyle name="Calculation 2 2 2 2 3 2 2 3 5" xfId="455"/>
    <cellStyle name="Calculation 2 2 2 2 3 2 2 3 6" xfId="456"/>
    <cellStyle name="Calculation 2 2 2 2 3 2 2 4" xfId="457"/>
    <cellStyle name="Calculation 2 2 2 2 3 2 2 5" xfId="458"/>
    <cellStyle name="Calculation 2 2 2 2 3 2 2 6" xfId="459"/>
    <cellStyle name="Calculation 2 2 2 2 3 2 2 7" xfId="460"/>
    <cellStyle name="Calculation 2 2 2 2 3 2 2 8" xfId="461"/>
    <cellStyle name="Calculation 2 2 2 2 3 2 3" xfId="462"/>
    <cellStyle name="Calculation 2 2 2 2 3 2 3 2" xfId="463"/>
    <cellStyle name="Calculation 2 2 2 2 3 2 3 3" xfId="464"/>
    <cellStyle name="Calculation 2 2 2 2 3 2 3 4" xfId="465"/>
    <cellStyle name="Calculation 2 2 2 2 3 2 3 5" xfId="466"/>
    <cellStyle name="Calculation 2 2 2 2 3 2 3 6" xfId="467"/>
    <cellStyle name="Calculation 2 2 2 2 3 2 4" xfId="468"/>
    <cellStyle name="Calculation 2 2 2 2 3 2 4 2" xfId="469"/>
    <cellStyle name="Calculation 2 2 2 2 3 2 4 3" xfId="470"/>
    <cellStyle name="Calculation 2 2 2 2 3 2 4 4" xfId="471"/>
    <cellStyle name="Calculation 2 2 2 2 3 2 4 5" xfId="472"/>
    <cellStyle name="Calculation 2 2 2 2 3 2 4 6" xfId="473"/>
    <cellStyle name="Calculation 2 2 2 2 3 2 5" xfId="474"/>
    <cellStyle name="Calculation 2 2 2 2 3 2 6" xfId="475"/>
    <cellStyle name="Calculation 2 2 2 2 3 2 7" xfId="476"/>
    <cellStyle name="Calculation 2 2 2 2 3 2 8" xfId="477"/>
    <cellStyle name="Calculation 2 2 2 2 3 2 9" xfId="478"/>
    <cellStyle name="Calculation 2 2 2 2 3 3" xfId="479"/>
    <cellStyle name="Calculation 2 2 2 2 3 3 2" xfId="480"/>
    <cellStyle name="Calculation 2 2 2 2 3 3 2 2" xfId="481"/>
    <cellStyle name="Calculation 2 2 2 2 3 3 2 3" xfId="482"/>
    <cellStyle name="Calculation 2 2 2 2 3 3 2 4" xfId="483"/>
    <cellStyle name="Calculation 2 2 2 2 3 3 2 5" xfId="484"/>
    <cellStyle name="Calculation 2 2 2 2 3 3 2 6" xfId="485"/>
    <cellStyle name="Calculation 2 2 2 2 3 3 3" xfId="486"/>
    <cellStyle name="Calculation 2 2 2 2 3 3 3 2" xfId="487"/>
    <cellStyle name="Calculation 2 2 2 2 3 3 3 3" xfId="488"/>
    <cellStyle name="Calculation 2 2 2 2 3 3 3 4" xfId="489"/>
    <cellStyle name="Calculation 2 2 2 2 3 3 3 5" xfId="490"/>
    <cellStyle name="Calculation 2 2 2 2 3 3 3 6" xfId="491"/>
    <cellStyle name="Calculation 2 2 2 2 3 3 4" xfId="492"/>
    <cellStyle name="Calculation 2 2 2 2 3 3 5" xfId="493"/>
    <cellStyle name="Calculation 2 2 2 2 3 3 6" xfId="494"/>
    <cellStyle name="Calculation 2 2 2 2 3 3 7" xfId="495"/>
    <cellStyle name="Calculation 2 2 2 2 3 3 8" xfId="496"/>
    <cellStyle name="Calculation 2 2 2 2 3 4" xfId="497"/>
    <cellStyle name="Calculation 2 2 2 2 3 4 2" xfId="498"/>
    <cellStyle name="Calculation 2 2 2 2 3 4 3" xfId="499"/>
    <cellStyle name="Calculation 2 2 2 2 3 4 4" xfId="500"/>
    <cellStyle name="Calculation 2 2 2 2 3 4 5" xfId="501"/>
    <cellStyle name="Calculation 2 2 2 2 3 4 6" xfId="502"/>
    <cellStyle name="Calculation 2 2 2 2 3 5" xfId="503"/>
    <cellStyle name="Calculation 2 2 2 2 3 5 2" xfId="504"/>
    <cellStyle name="Calculation 2 2 2 2 3 5 3" xfId="505"/>
    <cellStyle name="Calculation 2 2 2 2 3 5 4" xfId="506"/>
    <cellStyle name="Calculation 2 2 2 2 3 5 5" xfId="507"/>
    <cellStyle name="Calculation 2 2 2 2 3 5 6" xfId="508"/>
    <cellStyle name="Calculation 2 2 2 2 3 6" xfId="509"/>
    <cellStyle name="Calculation 2 2 2 2 3 7" xfId="510"/>
    <cellStyle name="Calculation 2 2 2 2 3 8" xfId="511"/>
    <cellStyle name="Calculation 2 2 2 2 3 9" xfId="512"/>
    <cellStyle name="Calculation 2 2 2 2 4" xfId="513"/>
    <cellStyle name="Calculation 2 2 2 2 4 2" xfId="514"/>
    <cellStyle name="Calculation 2 2 2 2 4 2 2" xfId="515"/>
    <cellStyle name="Calculation 2 2 2 2 4 2 2 2" xfId="516"/>
    <cellStyle name="Calculation 2 2 2 2 4 2 2 3" xfId="517"/>
    <cellStyle name="Calculation 2 2 2 2 4 2 2 4" xfId="518"/>
    <cellStyle name="Calculation 2 2 2 2 4 2 2 5" xfId="519"/>
    <cellStyle name="Calculation 2 2 2 2 4 2 2 6" xfId="520"/>
    <cellStyle name="Calculation 2 2 2 2 4 2 3" xfId="521"/>
    <cellStyle name="Calculation 2 2 2 2 4 2 3 2" xfId="522"/>
    <cellStyle name="Calculation 2 2 2 2 4 2 3 3" xfId="523"/>
    <cellStyle name="Calculation 2 2 2 2 4 2 3 4" xfId="524"/>
    <cellStyle name="Calculation 2 2 2 2 4 2 3 5" xfId="525"/>
    <cellStyle name="Calculation 2 2 2 2 4 2 3 6" xfId="526"/>
    <cellStyle name="Calculation 2 2 2 2 4 2 4" xfId="527"/>
    <cellStyle name="Calculation 2 2 2 2 4 2 5" xfId="528"/>
    <cellStyle name="Calculation 2 2 2 2 4 2 6" xfId="529"/>
    <cellStyle name="Calculation 2 2 2 2 4 2 7" xfId="530"/>
    <cellStyle name="Calculation 2 2 2 2 4 2 8" xfId="531"/>
    <cellStyle name="Calculation 2 2 2 2 4 3" xfId="532"/>
    <cellStyle name="Calculation 2 2 2 2 4 3 2" xfId="533"/>
    <cellStyle name="Calculation 2 2 2 2 4 3 3" xfId="534"/>
    <cellStyle name="Calculation 2 2 2 2 4 3 4" xfId="535"/>
    <cellStyle name="Calculation 2 2 2 2 4 3 5" xfId="536"/>
    <cellStyle name="Calculation 2 2 2 2 4 3 6" xfId="537"/>
    <cellStyle name="Calculation 2 2 2 2 4 4" xfId="538"/>
    <cellStyle name="Calculation 2 2 2 2 4 4 2" xfId="539"/>
    <cellStyle name="Calculation 2 2 2 2 4 4 3" xfId="540"/>
    <cellStyle name="Calculation 2 2 2 2 4 4 4" xfId="541"/>
    <cellStyle name="Calculation 2 2 2 2 4 4 5" xfId="542"/>
    <cellStyle name="Calculation 2 2 2 2 4 4 6" xfId="543"/>
    <cellStyle name="Calculation 2 2 2 2 4 5" xfId="544"/>
    <cellStyle name="Calculation 2 2 2 2 4 6" xfId="545"/>
    <cellStyle name="Calculation 2 2 2 2 4 7" xfId="546"/>
    <cellStyle name="Calculation 2 2 2 2 4 8" xfId="547"/>
    <cellStyle name="Calculation 2 2 2 2 4 9" xfId="548"/>
    <cellStyle name="Calculation 2 2 2 2 5" xfId="549"/>
    <cellStyle name="Calculation 2 2 2 2 5 2" xfId="550"/>
    <cellStyle name="Calculation 2 2 2 2 5 2 2" xfId="551"/>
    <cellStyle name="Calculation 2 2 2 2 5 2 3" xfId="552"/>
    <cellStyle name="Calculation 2 2 2 2 5 2 4" xfId="553"/>
    <cellStyle name="Calculation 2 2 2 2 5 2 5" xfId="554"/>
    <cellStyle name="Calculation 2 2 2 2 5 2 6" xfId="555"/>
    <cellStyle name="Calculation 2 2 2 2 5 3" xfId="556"/>
    <cellStyle name="Calculation 2 2 2 2 5 3 2" xfId="557"/>
    <cellStyle name="Calculation 2 2 2 2 5 3 3" xfId="558"/>
    <cellStyle name="Calculation 2 2 2 2 5 3 4" xfId="559"/>
    <cellStyle name="Calculation 2 2 2 2 5 3 5" xfId="560"/>
    <cellStyle name="Calculation 2 2 2 2 5 3 6" xfId="561"/>
    <cellStyle name="Calculation 2 2 2 2 5 4" xfId="562"/>
    <cellStyle name="Calculation 2 2 2 2 5 5" xfId="563"/>
    <cellStyle name="Calculation 2 2 2 2 5 6" xfId="564"/>
    <cellStyle name="Calculation 2 2 2 2 5 7" xfId="565"/>
    <cellStyle name="Calculation 2 2 2 2 5 8" xfId="566"/>
    <cellStyle name="Calculation 2 2 2 2 6" xfId="567"/>
    <cellStyle name="Calculation 2 2 2 2 6 2" xfId="568"/>
    <cellStyle name="Calculation 2 2 2 2 6 3" xfId="569"/>
    <cellStyle name="Calculation 2 2 2 2 6 4" xfId="570"/>
    <cellStyle name="Calculation 2 2 2 2 6 5" xfId="571"/>
    <cellStyle name="Calculation 2 2 2 2 6 6" xfId="572"/>
    <cellStyle name="Calculation 2 2 2 2 7" xfId="573"/>
    <cellStyle name="Calculation 2 2 2 2 7 2" xfId="574"/>
    <cellStyle name="Calculation 2 2 2 2 7 3" xfId="575"/>
    <cellStyle name="Calculation 2 2 2 2 7 4" xfId="576"/>
    <cellStyle name="Calculation 2 2 2 2 7 5" xfId="577"/>
    <cellStyle name="Calculation 2 2 2 2 7 6" xfId="578"/>
    <cellStyle name="Calculation 2 2 2 2 8" xfId="579"/>
    <cellStyle name="Calculation 2 2 2 2 9" xfId="580"/>
    <cellStyle name="Calculation 2 2 2 3" xfId="581"/>
    <cellStyle name="Calculation 2 2 2 3 10" xfId="582"/>
    <cellStyle name="Calculation 2 2 2 3 11" xfId="583"/>
    <cellStyle name="Calculation 2 2 2 3 2" xfId="584"/>
    <cellStyle name="Calculation 2 2 2 3 2 10" xfId="585"/>
    <cellStyle name="Calculation 2 2 2 3 2 2" xfId="586"/>
    <cellStyle name="Calculation 2 2 2 3 2 2 2" xfId="587"/>
    <cellStyle name="Calculation 2 2 2 3 2 2 2 2" xfId="588"/>
    <cellStyle name="Calculation 2 2 2 3 2 2 2 2 2" xfId="589"/>
    <cellStyle name="Calculation 2 2 2 3 2 2 2 2 3" xfId="590"/>
    <cellStyle name="Calculation 2 2 2 3 2 2 2 2 4" xfId="591"/>
    <cellStyle name="Calculation 2 2 2 3 2 2 2 2 5" xfId="592"/>
    <cellStyle name="Calculation 2 2 2 3 2 2 2 2 6" xfId="593"/>
    <cellStyle name="Calculation 2 2 2 3 2 2 2 3" xfId="594"/>
    <cellStyle name="Calculation 2 2 2 3 2 2 2 3 2" xfId="595"/>
    <cellStyle name="Calculation 2 2 2 3 2 2 2 3 3" xfId="596"/>
    <cellStyle name="Calculation 2 2 2 3 2 2 2 3 4" xfId="597"/>
    <cellStyle name="Calculation 2 2 2 3 2 2 2 3 5" xfId="598"/>
    <cellStyle name="Calculation 2 2 2 3 2 2 2 3 6" xfId="599"/>
    <cellStyle name="Calculation 2 2 2 3 2 2 2 4" xfId="600"/>
    <cellStyle name="Calculation 2 2 2 3 2 2 2 5" xfId="601"/>
    <cellStyle name="Calculation 2 2 2 3 2 2 2 6" xfId="602"/>
    <cellStyle name="Calculation 2 2 2 3 2 2 2 7" xfId="603"/>
    <cellStyle name="Calculation 2 2 2 3 2 2 2 8" xfId="604"/>
    <cellStyle name="Calculation 2 2 2 3 2 2 3" xfId="605"/>
    <cellStyle name="Calculation 2 2 2 3 2 2 3 2" xfId="606"/>
    <cellStyle name="Calculation 2 2 2 3 2 2 3 3" xfId="607"/>
    <cellStyle name="Calculation 2 2 2 3 2 2 3 4" xfId="608"/>
    <cellStyle name="Calculation 2 2 2 3 2 2 3 5" xfId="609"/>
    <cellStyle name="Calculation 2 2 2 3 2 2 3 6" xfId="610"/>
    <cellStyle name="Calculation 2 2 2 3 2 2 4" xfId="611"/>
    <cellStyle name="Calculation 2 2 2 3 2 2 4 2" xfId="612"/>
    <cellStyle name="Calculation 2 2 2 3 2 2 4 3" xfId="613"/>
    <cellStyle name="Calculation 2 2 2 3 2 2 4 4" xfId="614"/>
    <cellStyle name="Calculation 2 2 2 3 2 2 4 5" xfId="615"/>
    <cellStyle name="Calculation 2 2 2 3 2 2 4 6" xfId="616"/>
    <cellStyle name="Calculation 2 2 2 3 2 2 5" xfId="617"/>
    <cellStyle name="Calculation 2 2 2 3 2 2 6" xfId="618"/>
    <cellStyle name="Calculation 2 2 2 3 2 2 7" xfId="619"/>
    <cellStyle name="Calculation 2 2 2 3 2 2 8" xfId="620"/>
    <cellStyle name="Calculation 2 2 2 3 2 2 9" xfId="621"/>
    <cellStyle name="Calculation 2 2 2 3 2 3" xfId="622"/>
    <cellStyle name="Calculation 2 2 2 3 2 3 2" xfId="623"/>
    <cellStyle name="Calculation 2 2 2 3 2 3 2 2" xfId="624"/>
    <cellStyle name="Calculation 2 2 2 3 2 3 2 3" xfId="625"/>
    <cellStyle name="Calculation 2 2 2 3 2 3 2 4" xfId="626"/>
    <cellStyle name="Calculation 2 2 2 3 2 3 2 5" xfId="627"/>
    <cellStyle name="Calculation 2 2 2 3 2 3 2 6" xfId="628"/>
    <cellStyle name="Calculation 2 2 2 3 2 3 3" xfId="629"/>
    <cellStyle name="Calculation 2 2 2 3 2 3 3 2" xfId="630"/>
    <cellStyle name="Calculation 2 2 2 3 2 3 3 3" xfId="631"/>
    <cellStyle name="Calculation 2 2 2 3 2 3 3 4" xfId="632"/>
    <cellStyle name="Calculation 2 2 2 3 2 3 3 5" xfId="633"/>
    <cellStyle name="Calculation 2 2 2 3 2 3 3 6" xfId="634"/>
    <cellStyle name="Calculation 2 2 2 3 2 3 4" xfId="635"/>
    <cellStyle name="Calculation 2 2 2 3 2 3 5" xfId="636"/>
    <cellStyle name="Calculation 2 2 2 3 2 3 6" xfId="637"/>
    <cellStyle name="Calculation 2 2 2 3 2 3 7" xfId="638"/>
    <cellStyle name="Calculation 2 2 2 3 2 3 8" xfId="639"/>
    <cellStyle name="Calculation 2 2 2 3 2 4" xfId="640"/>
    <cellStyle name="Calculation 2 2 2 3 2 4 2" xfId="641"/>
    <cellStyle name="Calculation 2 2 2 3 2 4 3" xfId="642"/>
    <cellStyle name="Calculation 2 2 2 3 2 4 4" xfId="643"/>
    <cellStyle name="Calculation 2 2 2 3 2 4 5" xfId="644"/>
    <cellStyle name="Calculation 2 2 2 3 2 4 6" xfId="645"/>
    <cellStyle name="Calculation 2 2 2 3 2 5" xfId="646"/>
    <cellStyle name="Calculation 2 2 2 3 2 5 2" xfId="647"/>
    <cellStyle name="Calculation 2 2 2 3 2 5 3" xfId="648"/>
    <cellStyle name="Calculation 2 2 2 3 2 5 4" xfId="649"/>
    <cellStyle name="Calculation 2 2 2 3 2 5 5" xfId="650"/>
    <cellStyle name="Calculation 2 2 2 3 2 5 6" xfId="651"/>
    <cellStyle name="Calculation 2 2 2 3 2 6" xfId="652"/>
    <cellStyle name="Calculation 2 2 2 3 2 7" xfId="653"/>
    <cellStyle name="Calculation 2 2 2 3 2 8" xfId="654"/>
    <cellStyle name="Calculation 2 2 2 3 2 9" xfId="655"/>
    <cellStyle name="Calculation 2 2 2 3 3" xfId="656"/>
    <cellStyle name="Calculation 2 2 2 3 3 2" xfId="657"/>
    <cellStyle name="Calculation 2 2 2 3 3 2 2" xfId="658"/>
    <cellStyle name="Calculation 2 2 2 3 3 2 2 2" xfId="659"/>
    <cellStyle name="Calculation 2 2 2 3 3 2 2 3" xfId="660"/>
    <cellStyle name="Calculation 2 2 2 3 3 2 2 4" xfId="661"/>
    <cellStyle name="Calculation 2 2 2 3 3 2 2 5" xfId="662"/>
    <cellStyle name="Calculation 2 2 2 3 3 2 2 6" xfId="663"/>
    <cellStyle name="Calculation 2 2 2 3 3 2 3" xfId="664"/>
    <cellStyle name="Calculation 2 2 2 3 3 2 3 2" xfId="665"/>
    <cellStyle name="Calculation 2 2 2 3 3 2 3 3" xfId="666"/>
    <cellStyle name="Calculation 2 2 2 3 3 2 3 4" xfId="667"/>
    <cellStyle name="Calculation 2 2 2 3 3 2 3 5" xfId="668"/>
    <cellStyle name="Calculation 2 2 2 3 3 2 3 6" xfId="669"/>
    <cellStyle name="Calculation 2 2 2 3 3 2 4" xfId="670"/>
    <cellStyle name="Calculation 2 2 2 3 3 2 5" xfId="671"/>
    <cellStyle name="Calculation 2 2 2 3 3 2 6" xfId="672"/>
    <cellStyle name="Calculation 2 2 2 3 3 2 7" xfId="673"/>
    <cellStyle name="Calculation 2 2 2 3 3 2 8" xfId="674"/>
    <cellStyle name="Calculation 2 2 2 3 3 3" xfId="675"/>
    <cellStyle name="Calculation 2 2 2 3 3 3 2" xfId="676"/>
    <cellStyle name="Calculation 2 2 2 3 3 3 3" xfId="677"/>
    <cellStyle name="Calculation 2 2 2 3 3 3 4" xfId="678"/>
    <cellStyle name="Calculation 2 2 2 3 3 3 5" xfId="679"/>
    <cellStyle name="Calculation 2 2 2 3 3 3 6" xfId="680"/>
    <cellStyle name="Calculation 2 2 2 3 3 4" xfId="681"/>
    <cellStyle name="Calculation 2 2 2 3 3 4 2" xfId="682"/>
    <cellStyle name="Calculation 2 2 2 3 3 4 3" xfId="683"/>
    <cellStyle name="Calculation 2 2 2 3 3 4 4" xfId="684"/>
    <cellStyle name="Calculation 2 2 2 3 3 4 5" xfId="685"/>
    <cellStyle name="Calculation 2 2 2 3 3 4 6" xfId="686"/>
    <cellStyle name="Calculation 2 2 2 3 3 5" xfId="687"/>
    <cellStyle name="Calculation 2 2 2 3 3 6" xfId="688"/>
    <cellStyle name="Calculation 2 2 2 3 3 7" xfId="689"/>
    <cellStyle name="Calculation 2 2 2 3 3 8" xfId="690"/>
    <cellStyle name="Calculation 2 2 2 3 3 9" xfId="691"/>
    <cellStyle name="Calculation 2 2 2 3 4" xfId="692"/>
    <cellStyle name="Calculation 2 2 2 3 4 2" xfId="693"/>
    <cellStyle name="Calculation 2 2 2 3 4 2 2" xfId="694"/>
    <cellStyle name="Calculation 2 2 2 3 4 2 3" xfId="695"/>
    <cellStyle name="Calculation 2 2 2 3 4 2 4" xfId="696"/>
    <cellStyle name="Calculation 2 2 2 3 4 2 5" xfId="697"/>
    <cellStyle name="Calculation 2 2 2 3 4 2 6" xfId="698"/>
    <cellStyle name="Calculation 2 2 2 3 4 3" xfId="699"/>
    <cellStyle name="Calculation 2 2 2 3 4 3 2" xfId="700"/>
    <cellStyle name="Calculation 2 2 2 3 4 3 3" xfId="701"/>
    <cellStyle name="Calculation 2 2 2 3 4 3 4" xfId="702"/>
    <cellStyle name="Calculation 2 2 2 3 4 3 5" xfId="703"/>
    <cellStyle name="Calculation 2 2 2 3 4 3 6" xfId="704"/>
    <cellStyle name="Calculation 2 2 2 3 4 4" xfId="705"/>
    <cellStyle name="Calculation 2 2 2 3 4 5" xfId="706"/>
    <cellStyle name="Calculation 2 2 2 3 4 6" xfId="707"/>
    <cellStyle name="Calculation 2 2 2 3 4 7" xfId="708"/>
    <cellStyle name="Calculation 2 2 2 3 4 8" xfId="709"/>
    <cellStyle name="Calculation 2 2 2 3 5" xfId="710"/>
    <cellStyle name="Calculation 2 2 2 3 5 2" xfId="711"/>
    <cellStyle name="Calculation 2 2 2 3 5 3" xfId="712"/>
    <cellStyle name="Calculation 2 2 2 3 5 4" xfId="713"/>
    <cellStyle name="Calculation 2 2 2 3 5 5" xfId="714"/>
    <cellStyle name="Calculation 2 2 2 3 5 6" xfId="715"/>
    <cellStyle name="Calculation 2 2 2 3 6" xfId="716"/>
    <cellStyle name="Calculation 2 2 2 3 6 2" xfId="717"/>
    <cellStyle name="Calculation 2 2 2 3 6 3" xfId="718"/>
    <cellStyle name="Calculation 2 2 2 3 6 4" xfId="719"/>
    <cellStyle name="Calculation 2 2 2 3 6 5" xfId="720"/>
    <cellStyle name="Calculation 2 2 2 3 6 6" xfId="721"/>
    <cellStyle name="Calculation 2 2 2 3 7" xfId="722"/>
    <cellStyle name="Calculation 2 2 2 3 8" xfId="723"/>
    <cellStyle name="Calculation 2 2 2 3 9" xfId="724"/>
    <cellStyle name="Calculation 2 2 2 4" xfId="725"/>
    <cellStyle name="Calculation 2 2 2 4 10" xfId="726"/>
    <cellStyle name="Calculation 2 2 2 4 2" xfId="727"/>
    <cellStyle name="Calculation 2 2 2 4 2 2" xfId="728"/>
    <cellStyle name="Calculation 2 2 2 4 2 2 2" xfId="729"/>
    <cellStyle name="Calculation 2 2 2 4 2 2 2 2" xfId="730"/>
    <cellStyle name="Calculation 2 2 2 4 2 2 2 3" xfId="731"/>
    <cellStyle name="Calculation 2 2 2 4 2 2 2 4" xfId="732"/>
    <cellStyle name="Calculation 2 2 2 4 2 2 2 5" xfId="733"/>
    <cellStyle name="Calculation 2 2 2 4 2 2 2 6" xfId="734"/>
    <cellStyle name="Calculation 2 2 2 4 2 2 3" xfId="735"/>
    <cellStyle name="Calculation 2 2 2 4 2 2 3 2" xfId="736"/>
    <cellStyle name="Calculation 2 2 2 4 2 2 3 3" xfId="737"/>
    <cellStyle name="Calculation 2 2 2 4 2 2 3 4" xfId="738"/>
    <cellStyle name="Calculation 2 2 2 4 2 2 3 5" xfId="739"/>
    <cellStyle name="Calculation 2 2 2 4 2 2 3 6" xfId="740"/>
    <cellStyle name="Calculation 2 2 2 4 2 2 4" xfId="741"/>
    <cellStyle name="Calculation 2 2 2 4 2 2 5" xfId="742"/>
    <cellStyle name="Calculation 2 2 2 4 2 2 6" xfId="743"/>
    <cellStyle name="Calculation 2 2 2 4 2 2 7" xfId="744"/>
    <cellStyle name="Calculation 2 2 2 4 2 2 8" xfId="745"/>
    <cellStyle name="Calculation 2 2 2 4 2 3" xfId="746"/>
    <cellStyle name="Calculation 2 2 2 4 2 3 2" xfId="747"/>
    <cellStyle name="Calculation 2 2 2 4 2 3 3" xfId="748"/>
    <cellStyle name="Calculation 2 2 2 4 2 3 4" xfId="749"/>
    <cellStyle name="Calculation 2 2 2 4 2 3 5" xfId="750"/>
    <cellStyle name="Calculation 2 2 2 4 2 3 6" xfId="751"/>
    <cellStyle name="Calculation 2 2 2 4 2 4" xfId="752"/>
    <cellStyle name="Calculation 2 2 2 4 2 4 2" xfId="753"/>
    <cellStyle name="Calculation 2 2 2 4 2 4 3" xfId="754"/>
    <cellStyle name="Calculation 2 2 2 4 2 4 4" xfId="755"/>
    <cellStyle name="Calculation 2 2 2 4 2 4 5" xfId="756"/>
    <cellStyle name="Calculation 2 2 2 4 2 4 6" xfId="757"/>
    <cellStyle name="Calculation 2 2 2 4 2 5" xfId="758"/>
    <cellStyle name="Calculation 2 2 2 4 2 6" xfId="759"/>
    <cellStyle name="Calculation 2 2 2 4 2 7" xfId="760"/>
    <cellStyle name="Calculation 2 2 2 4 2 8" xfId="761"/>
    <cellStyle name="Calculation 2 2 2 4 2 9" xfId="762"/>
    <cellStyle name="Calculation 2 2 2 4 3" xfId="763"/>
    <cellStyle name="Calculation 2 2 2 4 3 2" xfId="764"/>
    <cellStyle name="Calculation 2 2 2 4 3 2 2" xfId="765"/>
    <cellStyle name="Calculation 2 2 2 4 3 2 3" xfId="766"/>
    <cellStyle name="Calculation 2 2 2 4 3 2 4" xfId="767"/>
    <cellStyle name="Calculation 2 2 2 4 3 2 5" xfId="768"/>
    <cellStyle name="Calculation 2 2 2 4 3 2 6" xfId="769"/>
    <cellStyle name="Calculation 2 2 2 4 3 3" xfId="770"/>
    <cellStyle name="Calculation 2 2 2 4 3 3 2" xfId="771"/>
    <cellStyle name="Calculation 2 2 2 4 3 3 3" xfId="772"/>
    <cellStyle name="Calculation 2 2 2 4 3 3 4" xfId="773"/>
    <cellStyle name="Calculation 2 2 2 4 3 3 5" xfId="774"/>
    <cellStyle name="Calculation 2 2 2 4 3 3 6" xfId="775"/>
    <cellStyle name="Calculation 2 2 2 4 3 4" xfId="776"/>
    <cellStyle name="Calculation 2 2 2 4 3 5" xfId="777"/>
    <cellStyle name="Calculation 2 2 2 4 3 6" xfId="778"/>
    <cellStyle name="Calculation 2 2 2 4 3 7" xfId="779"/>
    <cellStyle name="Calculation 2 2 2 4 3 8" xfId="780"/>
    <cellStyle name="Calculation 2 2 2 4 4" xfId="781"/>
    <cellStyle name="Calculation 2 2 2 4 4 2" xfId="782"/>
    <cellStyle name="Calculation 2 2 2 4 4 3" xfId="783"/>
    <cellStyle name="Calculation 2 2 2 4 4 4" xfId="784"/>
    <cellStyle name="Calculation 2 2 2 4 4 5" xfId="785"/>
    <cellStyle name="Calculation 2 2 2 4 4 6" xfId="786"/>
    <cellStyle name="Calculation 2 2 2 4 5" xfId="787"/>
    <cellStyle name="Calculation 2 2 2 4 5 2" xfId="788"/>
    <cellStyle name="Calculation 2 2 2 4 5 3" xfId="789"/>
    <cellStyle name="Calculation 2 2 2 4 5 4" xfId="790"/>
    <cellStyle name="Calculation 2 2 2 4 5 5" xfId="791"/>
    <cellStyle name="Calculation 2 2 2 4 5 6" xfId="792"/>
    <cellStyle name="Calculation 2 2 2 4 6" xfId="793"/>
    <cellStyle name="Calculation 2 2 2 4 7" xfId="794"/>
    <cellStyle name="Calculation 2 2 2 4 8" xfId="795"/>
    <cellStyle name="Calculation 2 2 2 4 9" xfId="796"/>
    <cellStyle name="Calculation 2 2 2 5" xfId="797"/>
    <cellStyle name="Calculation 2 2 2 5 2" xfId="798"/>
    <cellStyle name="Calculation 2 2 2 5 2 2" xfId="799"/>
    <cellStyle name="Calculation 2 2 2 5 2 2 2" xfId="800"/>
    <cellStyle name="Calculation 2 2 2 5 2 2 3" xfId="801"/>
    <cellStyle name="Calculation 2 2 2 5 2 2 4" xfId="802"/>
    <cellStyle name="Calculation 2 2 2 5 2 2 5" xfId="803"/>
    <cellStyle name="Calculation 2 2 2 5 2 2 6" xfId="804"/>
    <cellStyle name="Calculation 2 2 2 5 2 3" xfId="805"/>
    <cellStyle name="Calculation 2 2 2 5 2 3 2" xfId="806"/>
    <cellStyle name="Calculation 2 2 2 5 2 3 3" xfId="807"/>
    <cellStyle name="Calculation 2 2 2 5 2 3 4" xfId="808"/>
    <cellStyle name="Calculation 2 2 2 5 2 3 5" xfId="809"/>
    <cellStyle name="Calculation 2 2 2 5 2 3 6" xfId="810"/>
    <cellStyle name="Calculation 2 2 2 5 2 4" xfId="811"/>
    <cellStyle name="Calculation 2 2 2 5 2 5" xfId="812"/>
    <cellStyle name="Calculation 2 2 2 5 2 6" xfId="813"/>
    <cellStyle name="Calculation 2 2 2 5 2 7" xfId="814"/>
    <cellStyle name="Calculation 2 2 2 5 2 8" xfId="815"/>
    <cellStyle name="Calculation 2 2 2 5 3" xfId="816"/>
    <cellStyle name="Calculation 2 2 2 5 3 2" xfId="817"/>
    <cellStyle name="Calculation 2 2 2 5 3 3" xfId="818"/>
    <cellStyle name="Calculation 2 2 2 5 3 4" xfId="819"/>
    <cellStyle name="Calculation 2 2 2 5 3 5" xfId="820"/>
    <cellStyle name="Calculation 2 2 2 5 3 6" xfId="821"/>
    <cellStyle name="Calculation 2 2 2 5 4" xfId="822"/>
    <cellStyle name="Calculation 2 2 2 5 4 2" xfId="823"/>
    <cellStyle name="Calculation 2 2 2 5 4 3" xfId="824"/>
    <cellStyle name="Calculation 2 2 2 5 4 4" xfId="825"/>
    <cellStyle name="Calculation 2 2 2 5 4 5" xfId="826"/>
    <cellStyle name="Calculation 2 2 2 5 4 6" xfId="827"/>
    <cellStyle name="Calculation 2 2 2 5 5" xfId="828"/>
    <cellStyle name="Calculation 2 2 2 5 6" xfId="829"/>
    <cellStyle name="Calculation 2 2 2 5 7" xfId="830"/>
    <cellStyle name="Calculation 2 2 2 5 8" xfId="831"/>
    <cellStyle name="Calculation 2 2 2 5 9" xfId="832"/>
    <cellStyle name="Calculation 2 2 2 6" xfId="833"/>
    <cellStyle name="Calculation 2 2 2 6 2" xfId="834"/>
    <cellStyle name="Calculation 2 2 2 6 2 2" xfId="835"/>
    <cellStyle name="Calculation 2 2 2 6 2 3" xfId="836"/>
    <cellStyle name="Calculation 2 2 2 6 2 4" xfId="837"/>
    <cellStyle name="Calculation 2 2 2 6 2 5" xfId="838"/>
    <cellStyle name="Calculation 2 2 2 6 2 6" xfId="839"/>
    <cellStyle name="Calculation 2 2 2 6 3" xfId="840"/>
    <cellStyle name="Calculation 2 2 2 6 3 2" xfId="841"/>
    <cellStyle name="Calculation 2 2 2 6 3 3" xfId="842"/>
    <cellStyle name="Calculation 2 2 2 6 3 4" xfId="843"/>
    <cellStyle name="Calculation 2 2 2 6 3 5" xfId="844"/>
    <cellStyle name="Calculation 2 2 2 6 3 6" xfId="845"/>
    <cellStyle name="Calculation 2 2 2 6 4" xfId="846"/>
    <cellStyle name="Calculation 2 2 2 6 5" xfId="847"/>
    <cellStyle name="Calculation 2 2 2 6 6" xfId="848"/>
    <cellStyle name="Calculation 2 2 2 6 7" xfId="849"/>
    <cellStyle name="Calculation 2 2 2 6 8" xfId="850"/>
    <cellStyle name="Calculation 2 2 2 7" xfId="851"/>
    <cellStyle name="Calculation 2 2 2 7 2" xfId="852"/>
    <cellStyle name="Calculation 2 2 2 7 3" xfId="853"/>
    <cellStyle name="Calculation 2 2 2 7 4" xfId="854"/>
    <cellStyle name="Calculation 2 2 2 7 5" xfId="855"/>
    <cellStyle name="Calculation 2 2 2 7 6" xfId="856"/>
    <cellStyle name="Calculation 2 2 2 8" xfId="857"/>
    <cellStyle name="Calculation 2 2 2 8 2" xfId="858"/>
    <cellStyle name="Calculation 2 2 2 8 3" xfId="859"/>
    <cellStyle name="Calculation 2 2 2 8 4" xfId="860"/>
    <cellStyle name="Calculation 2 2 2 8 5" xfId="861"/>
    <cellStyle name="Calculation 2 2 2 8 6" xfId="862"/>
    <cellStyle name="Calculation 2 2 2 9" xfId="863"/>
    <cellStyle name="Calculation 2 2 3" xfId="864"/>
    <cellStyle name="Calculation 2 2 3 10" xfId="865"/>
    <cellStyle name="Calculation 2 2 3 11" xfId="866"/>
    <cellStyle name="Calculation 2 2 3 12" xfId="867"/>
    <cellStyle name="Calculation 2 2 3 2" xfId="868"/>
    <cellStyle name="Calculation 2 2 3 2 10" xfId="869"/>
    <cellStyle name="Calculation 2 2 3 2 11" xfId="870"/>
    <cellStyle name="Calculation 2 2 3 2 2" xfId="871"/>
    <cellStyle name="Calculation 2 2 3 2 2 10" xfId="872"/>
    <cellStyle name="Calculation 2 2 3 2 2 2" xfId="873"/>
    <cellStyle name="Calculation 2 2 3 2 2 2 2" xfId="874"/>
    <cellStyle name="Calculation 2 2 3 2 2 2 2 2" xfId="875"/>
    <cellStyle name="Calculation 2 2 3 2 2 2 2 2 2" xfId="876"/>
    <cellStyle name="Calculation 2 2 3 2 2 2 2 2 3" xfId="877"/>
    <cellStyle name="Calculation 2 2 3 2 2 2 2 2 4" xfId="878"/>
    <cellStyle name="Calculation 2 2 3 2 2 2 2 2 5" xfId="879"/>
    <cellStyle name="Calculation 2 2 3 2 2 2 2 2 6" xfId="880"/>
    <cellStyle name="Calculation 2 2 3 2 2 2 2 3" xfId="881"/>
    <cellStyle name="Calculation 2 2 3 2 2 2 2 3 2" xfId="882"/>
    <cellStyle name="Calculation 2 2 3 2 2 2 2 3 3" xfId="883"/>
    <cellStyle name="Calculation 2 2 3 2 2 2 2 3 4" xfId="884"/>
    <cellStyle name="Calculation 2 2 3 2 2 2 2 3 5" xfId="885"/>
    <cellStyle name="Calculation 2 2 3 2 2 2 2 3 6" xfId="886"/>
    <cellStyle name="Calculation 2 2 3 2 2 2 2 4" xfId="887"/>
    <cellStyle name="Calculation 2 2 3 2 2 2 2 5" xfId="888"/>
    <cellStyle name="Calculation 2 2 3 2 2 2 2 6" xfId="889"/>
    <cellStyle name="Calculation 2 2 3 2 2 2 2 7" xfId="890"/>
    <cellStyle name="Calculation 2 2 3 2 2 2 2 8" xfId="891"/>
    <cellStyle name="Calculation 2 2 3 2 2 2 3" xfId="892"/>
    <cellStyle name="Calculation 2 2 3 2 2 2 3 2" xfId="893"/>
    <cellStyle name="Calculation 2 2 3 2 2 2 3 3" xfId="894"/>
    <cellStyle name="Calculation 2 2 3 2 2 2 3 4" xfId="895"/>
    <cellStyle name="Calculation 2 2 3 2 2 2 3 5" xfId="896"/>
    <cellStyle name="Calculation 2 2 3 2 2 2 3 6" xfId="897"/>
    <cellStyle name="Calculation 2 2 3 2 2 2 4" xfId="898"/>
    <cellStyle name="Calculation 2 2 3 2 2 2 4 2" xfId="899"/>
    <cellStyle name="Calculation 2 2 3 2 2 2 4 3" xfId="900"/>
    <cellStyle name="Calculation 2 2 3 2 2 2 4 4" xfId="901"/>
    <cellStyle name="Calculation 2 2 3 2 2 2 4 5" xfId="902"/>
    <cellStyle name="Calculation 2 2 3 2 2 2 4 6" xfId="903"/>
    <cellStyle name="Calculation 2 2 3 2 2 2 5" xfId="904"/>
    <cellStyle name="Calculation 2 2 3 2 2 2 6" xfId="905"/>
    <cellStyle name="Calculation 2 2 3 2 2 2 7" xfId="906"/>
    <cellStyle name="Calculation 2 2 3 2 2 2 8" xfId="907"/>
    <cellStyle name="Calculation 2 2 3 2 2 2 9" xfId="908"/>
    <cellStyle name="Calculation 2 2 3 2 2 3" xfId="909"/>
    <cellStyle name="Calculation 2 2 3 2 2 3 2" xfId="910"/>
    <cellStyle name="Calculation 2 2 3 2 2 3 2 2" xfId="911"/>
    <cellStyle name="Calculation 2 2 3 2 2 3 2 3" xfId="912"/>
    <cellStyle name="Calculation 2 2 3 2 2 3 2 4" xfId="913"/>
    <cellStyle name="Calculation 2 2 3 2 2 3 2 5" xfId="914"/>
    <cellStyle name="Calculation 2 2 3 2 2 3 2 6" xfId="915"/>
    <cellStyle name="Calculation 2 2 3 2 2 3 3" xfId="916"/>
    <cellStyle name="Calculation 2 2 3 2 2 3 3 2" xfId="917"/>
    <cellStyle name="Calculation 2 2 3 2 2 3 3 3" xfId="918"/>
    <cellStyle name="Calculation 2 2 3 2 2 3 3 4" xfId="919"/>
    <cellStyle name="Calculation 2 2 3 2 2 3 3 5" xfId="920"/>
    <cellStyle name="Calculation 2 2 3 2 2 3 3 6" xfId="921"/>
    <cellStyle name="Calculation 2 2 3 2 2 3 4" xfId="922"/>
    <cellStyle name="Calculation 2 2 3 2 2 3 5" xfId="923"/>
    <cellStyle name="Calculation 2 2 3 2 2 3 6" xfId="924"/>
    <cellStyle name="Calculation 2 2 3 2 2 3 7" xfId="925"/>
    <cellStyle name="Calculation 2 2 3 2 2 3 8" xfId="926"/>
    <cellStyle name="Calculation 2 2 3 2 2 4" xfId="927"/>
    <cellStyle name="Calculation 2 2 3 2 2 4 2" xfId="928"/>
    <cellStyle name="Calculation 2 2 3 2 2 4 3" xfId="929"/>
    <cellStyle name="Calculation 2 2 3 2 2 4 4" xfId="930"/>
    <cellStyle name="Calculation 2 2 3 2 2 4 5" xfId="931"/>
    <cellStyle name="Calculation 2 2 3 2 2 4 6" xfId="932"/>
    <cellStyle name="Calculation 2 2 3 2 2 5" xfId="933"/>
    <cellStyle name="Calculation 2 2 3 2 2 5 2" xfId="934"/>
    <cellStyle name="Calculation 2 2 3 2 2 5 3" xfId="935"/>
    <cellStyle name="Calculation 2 2 3 2 2 5 4" xfId="936"/>
    <cellStyle name="Calculation 2 2 3 2 2 5 5" xfId="937"/>
    <cellStyle name="Calculation 2 2 3 2 2 5 6" xfId="938"/>
    <cellStyle name="Calculation 2 2 3 2 2 6" xfId="939"/>
    <cellStyle name="Calculation 2 2 3 2 2 7" xfId="940"/>
    <cellStyle name="Calculation 2 2 3 2 2 8" xfId="941"/>
    <cellStyle name="Calculation 2 2 3 2 2 9" xfId="942"/>
    <cellStyle name="Calculation 2 2 3 2 3" xfId="943"/>
    <cellStyle name="Calculation 2 2 3 2 3 2" xfId="944"/>
    <cellStyle name="Calculation 2 2 3 2 3 2 2" xfId="945"/>
    <cellStyle name="Calculation 2 2 3 2 3 2 2 2" xfId="946"/>
    <cellStyle name="Calculation 2 2 3 2 3 2 2 3" xfId="947"/>
    <cellStyle name="Calculation 2 2 3 2 3 2 2 4" xfId="948"/>
    <cellStyle name="Calculation 2 2 3 2 3 2 2 5" xfId="949"/>
    <cellStyle name="Calculation 2 2 3 2 3 2 2 6" xfId="950"/>
    <cellStyle name="Calculation 2 2 3 2 3 2 3" xfId="951"/>
    <cellStyle name="Calculation 2 2 3 2 3 2 3 2" xfId="952"/>
    <cellStyle name="Calculation 2 2 3 2 3 2 3 3" xfId="953"/>
    <cellStyle name="Calculation 2 2 3 2 3 2 3 4" xfId="954"/>
    <cellStyle name="Calculation 2 2 3 2 3 2 3 5" xfId="955"/>
    <cellStyle name="Calculation 2 2 3 2 3 2 3 6" xfId="956"/>
    <cellStyle name="Calculation 2 2 3 2 3 2 4" xfId="957"/>
    <cellStyle name="Calculation 2 2 3 2 3 2 5" xfId="958"/>
    <cellStyle name="Calculation 2 2 3 2 3 2 6" xfId="959"/>
    <cellStyle name="Calculation 2 2 3 2 3 2 7" xfId="960"/>
    <cellStyle name="Calculation 2 2 3 2 3 2 8" xfId="961"/>
    <cellStyle name="Calculation 2 2 3 2 3 3" xfId="962"/>
    <cellStyle name="Calculation 2 2 3 2 3 3 2" xfId="963"/>
    <cellStyle name="Calculation 2 2 3 2 3 3 3" xfId="964"/>
    <cellStyle name="Calculation 2 2 3 2 3 3 4" xfId="965"/>
    <cellStyle name="Calculation 2 2 3 2 3 3 5" xfId="966"/>
    <cellStyle name="Calculation 2 2 3 2 3 3 6" xfId="967"/>
    <cellStyle name="Calculation 2 2 3 2 3 4" xfId="968"/>
    <cellStyle name="Calculation 2 2 3 2 3 4 2" xfId="969"/>
    <cellStyle name="Calculation 2 2 3 2 3 4 3" xfId="970"/>
    <cellStyle name="Calculation 2 2 3 2 3 4 4" xfId="971"/>
    <cellStyle name="Calculation 2 2 3 2 3 4 5" xfId="972"/>
    <cellStyle name="Calculation 2 2 3 2 3 4 6" xfId="973"/>
    <cellStyle name="Calculation 2 2 3 2 3 5" xfId="974"/>
    <cellStyle name="Calculation 2 2 3 2 3 6" xfId="975"/>
    <cellStyle name="Calculation 2 2 3 2 3 7" xfId="976"/>
    <cellStyle name="Calculation 2 2 3 2 3 8" xfId="977"/>
    <cellStyle name="Calculation 2 2 3 2 3 9" xfId="978"/>
    <cellStyle name="Calculation 2 2 3 2 4" xfId="979"/>
    <cellStyle name="Calculation 2 2 3 2 4 2" xfId="980"/>
    <cellStyle name="Calculation 2 2 3 2 4 2 2" xfId="981"/>
    <cellStyle name="Calculation 2 2 3 2 4 2 3" xfId="982"/>
    <cellStyle name="Calculation 2 2 3 2 4 2 4" xfId="983"/>
    <cellStyle name="Calculation 2 2 3 2 4 2 5" xfId="984"/>
    <cellStyle name="Calculation 2 2 3 2 4 2 6" xfId="985"/>
    <cellStyle name="Calculation 2 2 3 2 4 3" xfId="986"/>
    <cellStyle name="Calculation 2 2 3 2 4 3 2" xfId="987"/>
    <cellStyle name="Calculation 2 2 3 2 4 3 3" xfId="988"/>
    <cellStyle name="Calculation 2 2 3 2 4 3 4" xfId="989"/>
    <cellStyle name="Calculation 2 2 3 2 4 3 5" xfId="990"/>
    <cellStyle name="Calculation 2 2 3 2 4 3 6" xfId="991"/>
    <cellStyle name="Calculation 2 2 3 2 4 4" xfId="992"/>
    <cellStyle name="Calculation 2 2 3 2 4 5" xfId="993"/>
    <cellStyle name="Calculation 2 2 3 2 4 6" xfId="994"/>
    <cellStyle name="Calculation 2 2 3 2 4 7" xfId="995"/>
    <cellStyle name="Calculation 2 2 3 2 4 8" xfId="996"/>
    <cellStyle name="Calculation 2 2 3 2 5" xfId="997"/>
    <cellStyle name="Calculation 2 2 3 2 5 2" xfId="998"/>
    <cellStyle name="Calculation 2 2 3 2 5 3" xfId="999"/>
    <cellStyle name="Calculation 2 2 3 2 5 4" xfId="1000"/>
    <cellStyle name="Calculation 2 2 3 2 5 5" xfId="1001"/>
    <cellStyle name="Calculation 2 2 3 2 5 6" xfId="1002"/>
    <cellStyle name="Calculation 2 2 3 2 6" xfId="1003"/>
    <cellStyle name="Calculation 2 2 3 2 6 2" xfId="1004"/>
    <cellStyle name="Calculation 2 2 3 2 6 3" xfId="1005"/>
    <cellStyle name="Calculation 2 2 3 2 6 4" xfId="1006"/>
    <cellStyle name="Calculation 2 2 3 2 6 5" xfId="1007"/>
    <cellStyle name="Calculation 2 2 3 2 6 6" xfId="1008"/>
    <cellStyle name="Calculation 2 2 3 2 7" xfId="1009"/>
    <cellStyle name="Calculation 2 2 3 2 8" xfId="1010"/>
    <cellStyle name="Calculation 2 2 3 2 9" xfId="1011"/>
    <cellStyle name="Calculation 2 2 3 3" xfId="1012"/>
    <cellStyle name="Calculation 2 2 3 3 10" xfId="1013"/>
    <cellStyle name="Calculation 2 2 3 3 2" xfId="1014"/>
    <cellStyle name="Calculation 2 2 3 3 2 2" xfId="1015"/>
    <cellStyle name="Calculation 2 2 3 3 2 2 2" xfId="1016"/>
    <cellStyle name="Calculation 2 2 3 3 2 2 2 2" xfId="1017"/>
    <cellStyle name="Calculation 2 2 3 3 2 2 2 3" xfId="1018"/>
    <cellStyle name="Calculation 2 2 3 3 2 2 2 4" xfId="1019"/>
    <cellStyle name="Calculation 2 2 3 3 2 2 2 5" xfId="1020"/>
    <cellStyle name="Calculation 2 2 3 3 2 2 2 6" xfId="1021"/>
    <cellStyle name="Calculation 2 2 3 3 2 2 3" xfId="1022"/>
    <cellStyle name="Calculation 2 2 3 3 2 2 3 2" xfId="1023"/>
    <cellStyle name="Calculation 2 2 3 3 2 2 3 3" xfId="1024"/>
    <cellStyle name="Calculation 2 2 3 3 2 2 3 4" xfId="1025"/>
    <cellStyle name="Calculation 2 2 3 3 2 2 3 5" xfId="1026"/>
    <cellStyle name="Calculation 2 2 3 3 2 2 3 6" xfId="1027"/>
    <cellStyle name="Calculation 2 2 3 3 2 2 4" xfId="1028"/>
    <cellStyle name="Calculation 2 2 3 3 2 2 5" xfId="1029"/>
    <cellStyle name="Calculation 2 2 3 3 2 2 6" xfId="1030"/>
    <cellStyle name="Calculation 2 2 3 3 2 2 7" xfId="1031"/>
    <cellStyle name="Calculation 2 2 3 3 2 2 8" xfId="1032"/>
    <cellStyle name="Calculation 2 2 3 3 2 3" xfId="1033"/>
    <cellStyle name="Calculation 2 2 3 3 2 3 2" xfId="1034"/>
    <cellStyle name="Calculation 2 2 3 3 2 3 3" xfId="1035"/>
    <cellStyle name="Calculation 2 2 3 3 2 3 4" xfId="1036"/>
    <cellStyle name="Calculation 2 2 3 3 2 3 5" xfId="1037"/>
    <cellStyle name="Calculation 2 2 3 3 2 3 6" xfId="1038"/>
    <cellStyle name="Calculation 2 2 3 3 2 4" xfId="1039"/>
    <cellStyle name="Calculation 2 2 3 3 2 4 2" xfId="1040"/>
    <cellStyle name="Calculation 2 2 3 3 2 4 3" xfId="1041"/>
    <cellStyle name="Calculation 2 2 3 3 2 4 4" xfId="1042"/>
    <cellStyle name="Calculation 2 2 3 3 2 4 5" xfId="1043"/>
    <cellStyle name="Calculation 2 2 3 3 2 4 6" xfId="1044"/>
    <cellStyle name="Calculation 2 2 3 3 2 5" xfId="1045"/>
    <cellStyle name="Calculation 2 2 3 3 2 6" xfId="1046"/>
    <cellStyle name="Calculation 2 2 3 3 2 7" xfId="1047"/>
    <cellStyle name="Calculation 2 2 3 3 2 8" xfId="1048"/>
    <cellStyle name="Calculation 2 2 3 3 2 9" xfId="1049"/>
    <cellStyle name="Calculation 2 2 3 3 3" xfId="1050"/>
    <cellStyle name="Calculation 2 2 3 3 3 2" xfId="1051"/>
    <cellStyle name="Calculation 2 2 3 3 3 2 2" xfId="1052"/>
    <cellStyle name="Calculation 2 2 3 3 3 2 3" xfId="1053"/>
    <cellStyle name="Calculation 2 2 3 3 3 2 4" xfId="1054"/>
    <cellStyle name="Calculation 2 2 3 3 3 2 5" xfId="1055"/>
    <cellStyle name="Calculation 2 2 3 3 3 2 6" xfId="1056"/>
    <cellStyle name="Calculation 2 2 3 3 3 3" xfId="1057"/>
    <cellStyle name="Calculation 2 2 3 3 3 3 2" xfId="1058"/>
    <cellStyle name="Calculation 2 2 3 3 3 3 3" xfId="1059"/>
    <cellStyle name="Calculation 2 2 3 3 3 3 4" xfId="1060"/>
    <cellStyle name="Calculation 2 2 3 3 3 3 5" xfId="1061"/>
    <cellStyle name="Calculation 2 2 3 3 3 3 6" xfId="1062"/>
    <cellStyle name="Calculation 2 2 3 3 3 4" xfId="1063"/>
    <cellStyle name="Calculation 2 2 3 3 3 5" xfId="1064"/>
    <cellStyle name="Calculation 2 2 3 3 3 6" xfId="1065"/>
    <cellStyle name="Calculation 2 2 3 3 3 7" xfId="1066"/>
    <cellStyle name="Calculation 2 2 3 3 3 8" xfId="1067"/>
    <cellStyle name="Calculation 2 2 3 3 4" xfId="1068"/>
    <cellStyle name="Calculation 2 2 3 3 4 2" xfId="1069"/>
    <cellStyle name="Calculation 2 2 3 3 4 3" xfId="1070"/>
    <cellStyle name="Calculation 2 2 3 3 4 4" xfId="1071"/>
    <cellStyle name="Calculation 2 2 3 3 4 5" xfId="1072"/>
    <cellStyle name="Calculation 2 2 3 3 4 6" xfId="1073"/>
    <cellStyle name="Calculation 2 2 3 3 5" xfId="1074"/>
    <cellStyle name="Calculation 2 2 3 3 5 2" xfId="1075"/>
    <cellStyle name="Calculation 2 2 3 3 5 3" xfId="1076"/>
    <cellStyle name="Calculation 2 2 3 3 5 4" xfId="1077"/>
    <cellStyle name="Calculation 2 2 3 3 5 5" xfId="1078"/>
    <cellStyle name="Calculation 2 2 3 3 5 6" xfId="1079"/>
    <cellStyle name="Calculation 2 2 3 3 6" xfId="1080"/>
    <cellStyle name="Calculation 2 2 3 3 7" xfId="1081"/>
    <cellStyle name="Calculation 2 2 3 3 8" xfId="1082"/>
    <cellStyle name="Calculation 2 2 3 3 9" xfId="1083"/>
    <cellStyle name="Calculation 2 2 3 4" xfId="1084"/>
    <cellStyle name="Calculation 2 2 3 4 2" xfId="1085"/>
    <cellStyle name="Calculation 2 2 3 4 2 2" xfId="1086"/>
    <cellStyle name="Calculation 2 2 3 4 2 2 2" xfId="1087"/>
    <cellStyle name="Calculation 2 2 3 4 2 2 3" xfId="1088"/>
    <cellStyle name="Calculation 2 2 3 4 2 2 4" xfId="1089"/>
    <cellStyle name="Calculation 2 2 3 4 2 2 5" xfId="1090"/>
    <cellStyle name="Calculation 2 2 3 4 2 2 6" xfId="1091"/>
    <cellStyle name="Calculation 2 2 3 4 2 3" xfId="1092"/>
    <cellStyle name="Calculation 2 2 3 4 2 3 2" xfId="1093"/>
    <cellStyle name="Calculation 2 2 3 4 2 3 3" xfId="1094"/>
    <cellStyle name="Calculation 2 2 3 4 2 3 4" xfId="1095"/>
    <cellStyle name="Calculation 2 2 3 4 2 3 5" xfId="1096"/>
    <cellStyle name="Calculation 2 2 3 4 2 3 6" xfId="1097"/>
    <cellStyle name="Calculation 2 2 3 4 2 4" xfId="1098"/>
    <cellStyle name="Calculation 2 2 3 4 2 5" xfId="1099"/>
    <cellStyle name="Calculation 2 2 3 4 2 6" xfId="1100"/>
    <cellStyle name="Calculation 2 2 3 4 2 7" xfId="1101"/>
    <cellStyle name="Calculation 2 2 3 4 2 8" xfId="1102"/>
    <cellStyle name="Calculation 2 2 3 4 3" xfId="1103"/>
    <cellStyle name="Calculation 2 2 3 4 3 2" xfId="1104"/>
    <cellStyle name="Calculation 2 2 3 4 3 3" xfId="1105"/>
    <cellStyle name="Calculation 2 2 3 4 3 4" xfId="1106"/>
    <cellStyle name="Calculation 2 2 3 4 3 5" xfId="1107"/>
    <cellStyle name="Calculation 2 2 3 4 3 6" xfId="1108"/>
    <cellStyle name="Calculation 2 2 3 4 4" xfId="1109"/>
    <cellStyle name="Calculation 2 2 3 4 4 2" xfId="1110"/>
    <cellStyle name="Calculation 2 2 3 4 4 3" xfId="1111"/>
    <cellStyle name="Calculation 2 2 3 4 4 4" xfId="1112"/>
    <cellStyle name="Calculation 2 2 3 4 4 5" xfId="1113"/>
    <cellStyle name="Calculation 2 2 3 4 4 6" xfId="1114"/>
    <cellStyle name="Calculation 2 2 3 4 5" xfId="1115"/>
    <cellStyle name="Calculation 2 2 3 4 6" xfId="1116"/>
    <cellStyle name="Calculation 2 2 3 4 7" xfId="1117"/>
    <cellStyle name="Calculation 2 2 3 4 8" xfId="1118"/>
    <cellStyle name="Calculation 2 2 3 4 9" xfId="1119"/>
    <cellStyle name="Calculation 2 2 3 5" xfId="1120"/>
    <cellStyle name="Calculation 2 2 3 5 2" xfId="1121"/>
    <cellStyle name="Calculation 2 2 3 5 2 2" xfId="1122"/>
    <cellStyle name="Calculation 2 2 3 5 2 3" xfId="1123"/>
    <cellStyle name="Calculation 2 2 3 5 2 4" xfId="1124"/>
    <cellStyle name="Calculation 2 2 3 5 2 5" xfId="1125"/>
    <cellStyle name="Calculation 2 2 3 5 2 6" xfId="1126"/>
    <cellStyle name="Calculation 2 2 3 5 3" xfId="1127"/>
    <cellStyle name="Calculation 2 2 3 5 3 2" xfId="1128"/>
    <cellStyle name="Calculation 2 2 3 5 3 3" xfId="1129"/>
    <cellStyle name="Calculation 2 2 3 5 3 4" xfId="1130"/>
    <cellStyle name="Calculation 2 2 3 5 3 5" xfId="1131"/>
    <cellStyle name="Calculation 2 2 3 5 3 6" xfId="1132"/>
    <cellStyle name="Calculation 2 2 3 5 4" xfId="1133"/>
    <cellStyle name="Calculation 2 2 3 5 5" xfId="1134"/>
    <cellStyle name="Calculation 2 2 3 5 6" xfId="1135"/>
    <cellStyle name="Calculation 2 2 3 5 7" xfId="1136"/>
    <cellStyle name="Calculation 2 2 3 5 8" xfId="1137"/>
    <cellStyle name="Calculation 2 2 3 6" xfId="1138"/>
    <cellStyle name="Calculation 2 2 3 6 2" xfId="1139"/>
    <cellStyle name="Calculation 2 2 3 6 3" xfId="1140"/>
    <cellStyle name="Calculation 2 2 3 6 4" xfId="1141"/>
    <cellStyle name="Calculation 2 2 3 6 5" xfId="1142"/>
    <cellStyle name="Calculation 2 2 3 6 6" xfId="1143"/>
    <cellStyle name="Calculation 2 2 3 7" xfId="1144"/>
    <cellStyle name="Calculation 2 2 3 7 2" xfId="1145"/>
    <cellStyle name="Calculation 2 2 3 7 3" xfId="1146"/>
    <cellStyle name="Calculation 2 2 3 7 4" xfId="1147"/>
    <cellStyle name="Calculation 2 2 3 7 5" xfId="1148"/>
    <cellStyle name="Calculation 2 2 3 7 6" xfId="1149"/>
    <cellStyle name="Calculation 2 2 3 8" xfId="1150"/>
    <cellStyle name="Calculation 2 2 3 9" xfId="1151"/>
    <cellStyle name="Calculation 2 2 4" xfId="1152"/>
    <cellStyle name="Calculation 2 2 4 10" xfId="1153"/>
    <cellStyle name="Calculation 2 2 4 11" xfId="1154"/>
    <cellStyle name="Calculation 2 2 4 2" xfId="1155"/>
    <cellStyle name="Calculation 2 2 4 2 10" xfId="1156"/>
    <cellStyle name="Calculation 2 2 4 2 2" xfId="1157"/>
    <cellStyle name="Calculation 2 2 4 2 2 2" xfId="1158"/>
    <cellStyle name="Calculation 2 2 4 2 2 2 2" xfId="1159"/>
    <cellStyle name="Calculation 2 2 4 2 2 2 2 2" xfId="1160"/>
    <cellStyle name="Calculation 2 2 4 2 2 2 2 3" xfId="1161"/>
    <cellStyle name="Calculation 2 2 4 2 2 2 2 4" xfId="1162"/>
    <cellStyle name="Calculation 2 2 4 2 2 2 2 5" xfId="1163"/>
    <cellStyle name="Calculation 2 2 4 2 2 2 2 6" xfId="1164"/>
    <cellStyle name="Calculation 2 2 4 2 2 2 3" xfId="1165"/>
    <cellStyle name="Calculation 2 2 4 2 2 2 3 2" xfId="1166"/>
    <cellStyle name="Calculation 2 2 4 2 2 2 3 3" xfId="1167"/>
    <cellStyle name="Calculation 2 2 4 2 2 2 3 4" xfId="1168"/>
    <cellStyle name="Calculation 2 2 4 2 2 2 3 5" xfId="1169"/>
    <cellStyle name="Calculation 2 2 4 2 2 2 3 6" xfId="1170"/>
    <cellStyle name="Calculation 2 2 4 2 2 2 4" xfId="1171"/>
    <cellStyle name="Calculation 2 2 4 2 2 2 5" xfId="1172"/>
    <cellStyle name="Calculation 2 2 4 2 2 2 6" xfId="1173"/>
    <cellStyle name="Calculation 2 2 4 2 2 2 7" xfId="1174"/>
    <cellStyle name="Calculation 2 2 4 2 2 2 8" xfId="1175"/>
    <cellStyle name="Calculation 2 2 4 2 2 3" xfId="1176"/>
    <cellStyle name="Calculation 2 2 4 2 2 3 2" xfId="1177"/>
    <cellStyle name="Calculation 2 2 4 2 2 3 3" xfId="1178"/>
    <cellStyle name="Calculation 2 2 4 2 2 3 4" xfId="1179"/>
    <cellStyle name="Calculation 2 2 4 2 2 3 5" xfId="1180"/>
    <cellStyle name="Calculation 2 2 4 2 2 3 6" xfId="1181"/>
    <cellStyle name="Calculation 2 2 4 2 2 4" xfId="1182"/>
    <cellStyle name="Calculation 2 2 4 2 2 4 2" xfId="1183"/>
    <cellStyle name="Calculation 2 2 4 2 2 4 3" xfId="1184"/>
    <cellStyle name="Calculation 2 2 4 2 2 4 4" xfId="1185"/>
    <cellStyle name="Calculation 2 2 4 2 2 4 5" xfId="1186"/>
    <cellStyle name="Calculation 2 2 4 2 2 4 6" xfId="1187"/>
    <cellStyle name="Calculation 2 2 4 2 2 5" xfId="1188"/>
    <cellStyle name="Calculation 2 2 4 2 2 6" xfId="1189"/>
    <cellStyle name="Calculation 2 2 4 2 2 7" xfId="1190"/>
    <cellStyle name="Calculation 2 2 4 2 2 8" xfId="1191"/>
    <cellStyle name="Calculation 2 2 4 2 2 9" xfId="1192"/>
    <cellStyle name="Calculation 2 2 4 2 3" xfId="1193"/>
    <cellStyle name="Calculation 2 2 4 2 3 2" xfId="1194"/>
    <cellStyle name="Calculation 2 2 4 2 3 2 2" xfId="1195"/>
    <cellStyle name="Calculation 2 2 4 2 3 2 3" xfId="1196"/>
    <cellStyle name="Calculation 2 2 4 2 3 2 4" xfId="1197"/>
    <cellStyle name="Calculation 2 2 4 2 3 2 5" xfId="1198"/>
    <cellStyle name="Calculation 2 2 4 2 3 2 6" xfId="1199"/>
    <cellStyle name="Calculation 2 2 4 2 3 3" xfId="1200"/>
    <cellStyle name="Calculation 2 2 4 2 3 3 2" xfId="1201"/>
    <cellStyle name="Calculation 2 2 4 2 3 3 3" xfId="1202"/>
    <cellStyle name="Calculation 2 2 4 2 3 3 4" xfId="1203"/>
    <cellStyle name="Calculation 2 2 4 2 3 3 5" xfId="1204"/>
    <cellStyle name="Calculation 2 2 4 2 3 3 6" xfId="1205"/>
    <cellStyle name="Calculation 2 2 4 2 3 4" xfId="1206"/>
    <cellStyle name="Calculation 2 2 4 2 3 5" xfId="1207"/>
    <cellStyle name="Calculation 2 2 4 2 3 6" xfId="1208"/>
    <cellStyle name="Calculation 2 2 4 2 3 7" xfId="1209"/>
    <cellStyle name="Calculation 2 2 4 2 3 8" xfId="1210"/>
    <cellStyle name="Calculation 2 2 4 2 4" xfId="1211"/>
    <cellStyle name="Calculation 2 2 4 2 4 2" xfId="1212"/>
    <cellStyle name="Calculation 2 2 4 2 4 3" xfId="1213"/>
    <cellStyle name="Calculation 2 2 4 2 4 4" xfId="1214"/>
    <cellStyle name="Calculation 2 2 4 2 4 5" xfId="1215"/>
    <cellStyle name="Calculation 2 2 4 2 4 6" xfId="1216"/>
    <cellStyle name="Calculation 2 2 4 2 5" xfId="1217"/>
    <cellStyle name="Calculation 2 2 4 2 5 2" xfId="1218"/>
    <cellStyle name="Calculation 2 2 4 2 5 3" xfId="1219"/>
    <cellStyle name="Calculation 2 2 4 2 5 4" xfId="1220"/>
    <cellStyle name="Calculation 2 2 4 2 5 5" xfId="1221"/>
    <cellStyle name="Calculation 2 2 4 2 5 6" xfId="1222"/>
    <cellStyle name="Calculation 2 2 4 2 6" xfId="1223"/>
    <cellStyle name="Calculation 2 2 4 2 7" xfId="1224"/>
    <cellStyle name="Calculation 2 2 4 2 8" xfId="1225"/>
    <cellStyle name="Calculation 2 2 4 2 9" xfId="1226"/>
    <cellStyle name="Calculation 2 2 4 3" xfId="1227"/>
    <cellStyle name="Calculation 2 2 4 3 2" xfId="1228"/>
    <cellStyle name="Calculation 2 2 4 3 2 2" xfId="1229"/>
    <cellStyle name="Calculation 2 2 4 3 2 2 2" xfId="1230"/>
    <cellStyle name="Calculation 2 2 4 3 2 2 3" xfId="1231"/>
    <cellStyle name="Calculation 2 2 4 3 2 2 4" xfId="1232"/>
    <cellStyle name="Calculation 2 2 4 3 2 2 5" xfId="1233"/>
    <cellStyle name="Calculation 2 2 4 3 2 2 6" xfId="1234"/>
    <cellStyle name="Calculation 2 2 4 3 2 3" xfId="1235"/>
    <cellStyle name="Calculation 2 2 4 3 2 3 2" xfId="1236"/>
    <cellStyle name="Calculation 2 2 4 3 2 3 3" xfId="1237"/>
    <cellStyle name="Calculation 2 2 4 3 2 3 4" xfId="1238"/>
    <cellStyle name="Calculation 2 2 4 3 2 3 5" xfId="1239"/>
    <cellStyle name="Calculation 2 2 4 3 2 3 6" xfId="1240"/>
    <cellStyle name="Calculation 2 2 4 3 2 4" xfId="1241"/>
    <cellStyle name="Calculation 2 2 4 3 2 5" xfId="1242"/>
    <cellStyle name="Calculation 2 2 4 3 2 6" xfId="1243"/>
    <cellStyle name="Calculation 2 2 4 3 2 7" xfId="1244"/>
    <cellStyle name="Calculation 2 2 4 3 2 8" xfId="1245"/>
    <cellStyle name="Calculation 2 2 4 3 3" xfId="1246"/>
    <cellStyle name="Calculation 2 2 4 3 3 2" xfId="1247"/>
    <cellStyle name="Calculation 2 2 4 3 3 3" xfId="1248"/>
    <cellStyle name="Calculation 2 2 4 3 3 4" xfId="1249"/>
    <cellStyle name="Calculation 2 2 4 3 3 5" xfId="1250"/>
    <cellStyle name="Calculation 2 2 4 3 3 6" xfId="1251"/>
    <cellStyle name="Calculation 2 2 4 3 4" xfId="1252"/>
    <cellStyle name="Calculation 2 2 4 3 4 2" xfId="1253"/>
    <cellStyle name="Calculation 2 2 4 3 4 3" xfId="1254"/>
    <cellStyle name="Calculation 2 2 4 3 4 4" xfId="1255"/>
    <cellStyle name="Calculation 2 2 4 3 4 5" xfId="1256"/>
    <cellStyle name="Calculation 2 2 4 3 4 6" xfId="1257"/>
    <cellStyle name="Calculation 2 2 4 3 5" xfId="1258"/>
    <cellStyle name="Calculation 2 2 4 3 6" xfId="1259"/>
    <cellStyle name="Calculation 2 2 4 3 7" xfId="1260"/>
    <cellStyle name="Calculation 2 2 4 3 8" xfId="1261"/>
    <cellStyle name="Calculation 2 2 4 3 9" xfId="1262"/>
    <cellStyle name="Calculation 2 2 4 4" xfId="1263"/>
    <cellStyle name="Calculation 2 2 4 4 2" xfId="1264"/>
    <cellStyle name="Calculation 2 2 4 4 2 2" xfId="1265"/>
    <cellStyle name="Calculation 2 2 4 4 2 3" xfId="1266"/>
    <cellStyle name="Calculation 2 2 4 4 2 4" xfId="1267"/>
    <cellStyle name="Calculation 2 2 4 4 2 5" xfId="1268"/>
    <cellStyle name="Calculation 2 2 4 4 2 6" xfId="1269"/>
    <cellStyle name="Calculation 2 2 4 4 3" xfId="1270"/>
    <cellStyle name="Calculation 2 2 4 4 3 2" xfId="1271"/>
    <cellStyle name="Calculation 2 2 4 4 3 3" xfId="1272"/>
    <cellStyle name="Calculation 2 2 4 4 3 4" xfId="1273"/>
    <cellStyle name="Calculation 2 2 4 4 3 5" xfId="1274"/>
    <cellStyle name="Calculation 2 2 4 4 3 6" xfId="1275"/>
    <cellStyle name="Calculation 2 2 4 4 4" xfId="1276"/>
    <cellStyle name="Calculation 2 2 4 4 5" xfId="1277"/>
    <cellStyle name="Calculation 2 2 4 4 6" xfId="1278"/>
    <cellStyle name="Calculation 2 2 4 4 7" xfId="1279"/>
    <cellStyle name="Calculation 2 2 4 4 8" xfId="1280"/>
    <cellStyle name="Calculation 2 2 4 5" xfId="1281"/>
    <cellStyle name="Calculation 2 2 4 5 2" xfId="1282"/>
    <cellStyle name="Calculation 2 2 4 5 3" xfId="1283"/>
    <cellStyle name="Calculation 2 2 4 5 4" xfId="1284"/>
    <cellStyle name="Calculation 2 2 4 5 5" xfId="1285"/>
    <cellStyle name="Calculation 2 2 4 5 6" xfId="1286"/>
    <cellStyle name="Calculation 2 2 4 6" xfId="1287"/>
    <cellStyle name="Calculation 2 2 4 6 2" xfId="1288"/>
    <cellStyle name="Calculation 2 2 4 6 3" xfId="1289"/>
    <cellStyle name="Calculation 2 2 4 6 4" xfId="1290"/>
    <cellStyle name="Calculation 2 2 4 6 5" xfId="1291"/>
    <cellStyle name="Calculation 2 2 4 6 6" xfId="1292"/>
    <cellStyle name="Calculation 2 2 4 7" xfId="1293"/>
    <cellStyle name="Calculation 2 2 4 8" xfId="1294"/>
    <cellStyle name="Calculation 2 2 4 9" xfId="1295"/>
    <cellStyle name="Calculation 2 2 5" xfId="1296"/>
    <cellStyle name="Calculation 2 2 5 10" xfId="1297"/>
    <cellStyle name="Calculation 2 2 5 2" xfId="1298"/>
    <cellStyle name="Calculation 2 2 5 2 2" xfId="1299"/>
    <cellStyle name="Calculation 2 2 5 2 2 2" xfId="1300"/>
    <cellStyle name="Calculation 2 2 5 2 2 2 2" xfId="1301"/>
    <cellStyle name="Calculation 2 2 5 2 2 2 3" xfId="1302"/>
    <cellStyle name="Calculation 2 2 5 2 2 2 4" xfId="1303"/>
    <cellStyle name="Calculation 2 2 5 2 2 2 5" xfId="1304"/>
    <cellStyle name="Calculation 2 2 5 2 2 2 6" xfId="1305"/>
    <cellStyle name="Calculation 2 2 5 2 2 3" xfId="1306"/>
    <cellStyle name="Calculation 2 2 5 2 2 3 2" xfId="1307"/>
    <cellStyle name="Calculation 2 2 5 2 2 3 3" xfId="1308"/>
    <cellStyle name="Calculation 2 2 5 2 2 3 4" xfId="1309"/>
    <cellStyle name="Calculation 2 2 5 2 2 3 5" xfId="1310"/>
    <cellStyle name="Calculation 2 2 5 2 2 3 6" xfId="1311"/>
    <cellStyle name="Calculation 2 2 5 2 2 4" xfId="1312"/>
    <cellStyle name="Calculation 2 2 5 2 2 5" xfId="1313"/>
    <cellStyle name="Calculation 2 2 5 2 2 6" xfId="1314"/>
    <cellStyle name="Calculation 2 2 5 2 2 7" xfId="1315"/>
    <cellStyle name="Calculation 2 2 5 2 2 8" xfId="1316"/>
    <cellStyle name="Calculation 2 2 5 2 3" xfId="1317"/>
    <cellStyle name="Calculation 2 2 5 2 3 2" xfId="1318"/>
    <cellStyle name="Calculation 2 2 5 2 3 3" xfId="1319"/>
    <cellStyle name="Calculation 2 2 5 2 3 4" xfId="1320"/>
    <cellStyle name="Calculation 2 2 5 2 3 5" xfId="1321"/>
    <cellStyle name="Calculation 2 2 5 2 3 6" xfId="1322"/>
    <cellStyle name="Calculation 2 2 5 2 4" xfId="1323"/>
    <cellStyle name="Calculation 2 2 5 2 4 2" xfId="1324"/>
    <cellStyle name="Calculation 2 2 5 2 4 3" xfId="1325"/>
    <cellStyle name="Calculation 2 2 5 2 4 4" xfId="1326"/>
    <cellStyle name="Calculation 2 2 5 2 4 5" xfId="1327"/>
    <cellStyle name="Calculation 2 2 5 2 4 6" xfId="1328"/>
    <cellStyle name="Calculation 2 2 5 2 5" xfId="1329"/>
    <cellStyle name="Calculation 2 2 5 2 6" xfId="1330"/>
    <cellStyle name="Calculation 2 2 5 2 7" xfId="1331"/>
    <cellStyle name="Calculation 2 2 5 2 8" xfId="1332"/>
    <cellStyle name="Calculation 2 2 5 2 9" xfId="1333"/>
    <cellStyle name="Calculation 2 2 5 3" xfId="1334"/>
    <cellStyle name="Calculation 2 2 5 3 2" xfId="1335"/>
    <cellStyle name="Calculation 2 2 5 3 2 2" xfId="1336"/>
    <cellStyle name="Calculation 2 2 5 3 2 3" xfId="1337"/>
    <cellStyle name="Calculation 2 2 5 3 2 4" xfId="1338"/>
    <cellStyle name="Calculation 2 2 5 3 2 5" xfId="1339"/>
    <cellStyle name="Calculation 2 2 5 3 2 6" xfId="1340"/>
    <cellStyle name="Calculation 2 2 5 3 3" xfId="1341"/>
    <cellStyle name="Calculation 2 2 5 3 3 2" xfId="1342"/>
    <cellStyle name="Calculation 2 2 5 3 3 3" xfId="1343"/>
    <cellStyle name="Calculation 2 2 5 3 3 4" xfId="1344"/>
    <cellStyle name="Calculation 2 2 5 3 3 5" xfId="1345"/>
    <cellStyle name="Calculation 2 2 5 3 3 6" xfId="1346"/>
    <cellStyle name="Calculation 2 2 5 3 4" xfId="1347"/>
    <cellStyle name="Calculation 2 2 5 3 5" xfId="1348"/>
    <cellStyle name="Calculation 2 2 5 3 6" xfId="1349"/>
    <cellStyle name="Calculation 2 2 5 3 7" xfId="1350"/>
    <cellStyle name="Calculation 2 2 5 3 8" xfId="1351"/>
    <cellStyle name="Calculation 2 2 5 4" xfId="1352"/>
    <cellStyle name="Calculation 2 2 5 4 2" xfId="1353"/>
    <cellStyle name="Calculation 2 2 5 4 3" xfId="1354"/>
    <cellStyle name="Calculation 2 2 5 4 4" xfId="1355"/>
    <cellStyle name="Calculation 2 2 5 4 5" xfId="1356"/>
    <cellStyle name="Calculation 2 2 5 4 6" xfId="1357"/>
    <cellStyle name="Calculation 2 2 5 5" xfId="1358"/>
    <cellStyle name="Calculation 2 2 5 5 2" xfId="1359"/>
    <cellStyle name="Calculation 2 2 5 5 3" xfId="1360"/>
    <cellStyle name="Calculation 2 2 5 5 4" xfId="1361"/>
    <cellStyle name="Calculation 2 2 5 5 5" xfId="1362"/>
    <cellStyle name="Calculation 2 2 5 5 6" xfId="1363"/>
    <cellStyle name="Calculation 2 2 5 6" xfId="1364"/>
    <cellStyle name="Calculation 2 2 5 7" xfId="1365"/>
    <cellStyle name="Calculation 2 2 5 8" xfId="1366"/>
    <cellStyle name="Calculation 2 2 5 9" xfId="1367"/>
    <cellStyle name="Calculation 2 2 6" xfId="1368"/>
    <cellStyle name="Calculation 2 2 6 2" xfId="1369"/>
    <cellStyle name="Calculation 2 2 6 2 2" xfId="1370"/>
    <cellStyle name="Calculation 2 2 6 2 2 2" xfId="1371"/>
    <cellStyle name="Calculation 2 2 6 2 2 3" xfId="1372"/>
    <cellStyle name="Calculation 2 2 6 2 2 4" xfId="1373"/>
    <cellStyle name="Calculation 2 2 6 2 2 5" xfId="1374"/>
    <cellStyle name="Calculation 2 2 6 2 2 6" xfId="1375"/>
    <cellStyle name="Calculation 2 2 6 2 3" xfId="1376"/>
    <cellStyle name="Calculation 2 2 6 2 3 2" xfId="1377"/>
    <cellStyle name="Calculation 2 2 6 2 3 3" xfId="1378"/>
    <cellStyle name="Calculation 2 2 6 2 3 4" xfId="1379"/>
    <cellStyle name="Calculation 2 2 6 2 3 5" xfId="1380"/>
    <cellStyle name="Calculation 2 2 6 2 3 6" xfId="1381"/>
    <cellStyle name="Calculation 2 2 6 2 4" xfId="1382"/>
    <cellStyle name="Calculation 2 2 6 2 5" xfId="1383"/>
    <cellStyle name="Calculation 2 2 6 2 6" xfId="1384"/>
    <cellStyle name="Calculation 2 2 6 2 7" xfId="1385"/>
    <cellStyle name="Calculation 2 2 6 2 8" xfId="1386"/>
    <cellStyle name="Calculation 2 2 6 3" xfId="1387"/>
    <cellStyle name="Calculation 2 2 6 3 2" xfId="1388"/>
    <cellStyle name="Calculation 2 2 6 3 3" xfId="1389"/>
    <cellStyle name="Calculation 2 2 6 3 4" xfId="1390"/>
    <cellStyle name="Calculation 2 2 6 3 5" xfId="1391"/>
    <cellStyle name="Calculation 2 2 6 3 6" xfId="1392"/>
    <cellStyle name="Calculation 2 2 6 4" xfId="1393"/>
    <cellStyle name="Calculation 2 2 6 4 2" xfId="1394"/>
    <cellStyle name="Calculation 2 2 6 4 3" xfId="1395"/>
    <cellStyle name="Calculation 2 2 6 4 4" xfId="1396"/>
    <cellStyle name="Calculation 2 2 6 4 5" xfId="1397"/>
    <cellStyle name="Calculation 2 2 6 4 6" xfId="1398"/>
    <cellStyle name="Calculation 2 2 6 5" xfId="1399"/>
    <cellStyle name="Calculation 2 2 6 6" xfId="1400"/>
    <cellStyle name="Calculation 2 2 6 7" xfId="1401"/>
    <cellStyle name="Calculation 2 2 6 8" xfId="1402"/>
    <cellStyle name="Calculation 2 2 6 9" xfId="1403"/>
    <cellStyle name="Calculation 2 2 7" xfId="1404"/>
    <cellStyle name="Calculation 2 2 7 2" xfId="1405"/>
    <cellStyle name="Calculation 2 2 7 2 2" xfId="1406"/>
    <cellStyle name="Calculation 2 2 7 2 3" xfId="1407"/>
    <cellStyle name="Calculation 2 2 7 2 4" xfId="1408"/>
    <cellStyle name="Calculation 2 2 7 2 5" xfId="1409"/>
    <cellStyle name="Calculation 2 2 7 2 6" xfId="1410"/>
    <cellStyle name="Calculation 2 2 7 3" xfId="1411"/>
    <cellStyle name="Calculation 2 2 7 3 2" xfId="1412"/>
    <cellStyle name="Calculation 2 2 7 3 3" xfId="1413"/>
    <cellStyle name="Calculation 2 2 7 3 4" xfId="1414"/>
    <cellStyle name="Calculation 2 2 7 3 5" xfId="1415"/>
    <cellStyle name="Calculation 2 2 7 3 6" xfId="1416"/>
    <cellStyle name="Calculation 2 2 7 4" xfId="1417"/>
    <cellStyle name="Calculation 2 2 7 5" xfId="1418"/>
    <cellStyle name="Calculation 2 2 7 6" xfId="1419"/>
    <cellStyle name="Calculation 2 2 7 7" xfId="1420"/>
    <cellStyle name="Calculation 2 2 7 8" xfId="1421"/>
    <cellStyle name="Calculation 2 2 8" xfId="1422"/>
    <cellStyle name="Calculation 2 2 8 2" xfId="1423"/>
    <cellStyle name="Calculation 2 2 8 3" xfId="1424"/>
    <cellStyle name="Calculation 2 2 8 4" xfId="1425"/>
    <cellStyle name="Calculation 2 2 8 5" xfId="1426"/>
    <cellStyle name="Calculation 2 2 8 6" xfId="1427"/>
    <cellStyle name="Calculation 2 2 9" xfId="1428"/>
    <cellStyle name="Calculation 2 2 9 2" xfId="1429"/>
    <cellStyle name="Calculation 2 2 9 3" xfId="1430"/>
    <cellStyle name="Calculation 2 2 9 4" xfId="1431"/>
    <cellStyle name="Calculation 2 2 9 5" xfId="1432"/>
    <cellStyle name="Calculation 2 2 9 6" xfId="1433"/>
    <cellStyle name="Calculation 2 3" xfId="1434"/>
    <cellStyle name="Calculation 2 3 10" xfId="1435"/>
    <cellStyle name="Calculation 2 3 11" xfId="1436"/>
    <cellStyle name="Calculation 2 3 12" xfId="1437"/>
    <cellStyle name="Calculation 2 3 13" xfId="1438"/>
    <cellStyle name="Calculation 2 3 14" xfId="1439"/>
    <cellStyle name="Calculation 2 3 2" xfId="1440"/>
    <cellStyle name="Calculation 2 3 2 10" xfId="1441"/>
    <cellStyle name="Calculation 2 3 2 11" xfId="1442"/>
    <cellStyle name="Calculation 2 3 2 12" xfId="1443"/>
    <cellStyle name="Calculation 2 3 2 13" xfId="1444"/>
    <cellStyle name="Calculation 2 3 2 2" xfId="1445"/>
    <cellStyle name="Calculation 2 3 2 2 10" xfId="1446"/>
    <cellStyle name="Calculation 2 3 2 2 11" xfId="1447"/>
    <cellStyle name="Calculation 2 3 2 2 12" xfId="1448"/>
    <cellStyle name="Calculation 2 3 2 2 2" xfId="1449"/>
    <cellStyle name="Calculation 2 3 2 2 2 10" xfId="1450"/>
    <cellStyle name="Calculation 2 3 2 2 2 11" xfId="1451"/>
    <cellStyle name="Calculation 2 3 2 2 2 2" xfId="1452"/>
    <cellStyle name="Calculation 2 3 2 2 2 2 10" xfId="1453"/>
    <cellStyle name="Calculation 2 3 2 2 2 2 2" xfId="1454"/>
    <cellStyle name="Calculation 2 3 2 2 2 2 2 2" xfId="1455"/>
    <cellStyle name="Calculation 2 3 2 2 2 2 2 2 2" xfId="1456"/>
    <cellStyle name="Calculation 2 3 2 2 2 2 2 2 2 2" xfId="1457"/>
    <cellStyle name="Calculation 2 3 2 2 2 2 2 2 2 3" xfId="1458"/>
    <cellStyle name="Calculation 2 3 2 2 2 2 2 2 2 4" xfId="1459"/>
    <cellStyle name="Calculation 2 3 2 2 2 2 2 2 2 5" xfId="1460"/>
    <cellStyle name="Calculation 2 3 2 2 2 2 2 2 2 6" xfId="1461"/>
    <cellStyle name="Calculation 2 3 2 2 2 2 2 2 3" xfId="1462"/>
    <cellStyle name="Calculation 2 3 2 2 2 2 2 2 3 2" xfId="1463"/>
    <cellStyle name="Calculation 2 3 2 2 2 2 2 2 3 3" xfId="1464"/>
    <cellStyle name="Calculation 2 3 2 2 2 2 2 2 3 4" xfId="1465"/>
    <cellStyle name="Calculation 2 3 2 2 2 2 2 2 3 5" xfId="1466"/>
    <cellStyle name="Calculation 2 3 2 2 2 2 2 2 3 6" xfId="1467"/>
    <cellStyle name="Calculation 2 3 2 2 2 2 2 2 4" xfId="1468"/>
    <cellStyle name="Calculation 2 3 2 2 2 2 2 2 5" xfId="1469"/>
    <cellStyle name="Calculation 2 3 2 2 2 2 2 2 6" xfId="1470"/>
    <cellStyle name="Calculation 2 3 2 2 2 2 2 2 7" xfId="1471"/>
    <cellStyle name="Calculation 2 3 2 2 2 2 2 2 8" xfId="1472"/>
    <cellStyle name="Calculation 2 3 2 2 2 2 2 3" xfId="1473"/>
    <cellStyle name="Calculation 2 3 2 2 2 2 2 3 2" xfId="1474"/>
    <cellStyle name="Calculation 2 3 2 2 2 2 2 3 3" xfId="1475"/>
    <cellStyle name="Calculation 2 3 2 2 2 2 2 3 4" xfId="1476"/>
    <cellStyle name="Calculation 2 3 2 2 2 2 2 3 5" xfId="1477"/>
    <cellStyle name="Calculation 2 3 2 2 2 2 2 3 6" xfId="1478"/>
    <cellStyle name="Calculation 2 3 2 2 2 2 2 4" xfId="1479"/>
    <cellStyle name="Calculation 2 3 2 2 2 2 2 4 2" xfId="1480"/>
    <cellStyle name="Calculation 2 3 2 2 2 2 2 4 3" xfId="1481"/>
    <cellStyle name="Calculation 2 3 2 2 2 2 2 4 4" xfId="1482"/>
    <cellStyle name="Calculation 2 3 2 2 2 2 2 4 5" xfId="1483"/>
    <cellStyle name="Calculation 2 3 2 2 2 2 2 4 6" xfId="1484"/>
    <cellStyle name="Calculation 2 3 2 2 2 2 2 5" xfId="1485"/>
    <cellStyle name="Calculation 2 3 2 2 2 2 2 6" xfId="1486"/>
    <cellStyle name="Calculation 2 3 2 2 2 2 2 7" xfId="1487"/>
    <cellStyle name="Calculation 2 3 2 2 2 2 2 8" xfId="1488"/>
    <cellStyle name="Calculation 2 3 2 2 2 2 2 9" xfId="1489"/>
    <cellStyle name="Calculation 2 3 2 2 2 2 3" xfId="1490"/>
    <cellStyle name="Calculation 2 3 2 2 2 2 3 2" xfId="1491"/>
    <cellStyle name="Calculation 2 3 2 2 2 2 3 2 2" xfId="1492"/>
    <cellStyle name="Calculation 2 3 2 2 2 2 3 2 3" xfId="1493"/>
    <cellStyle name="Calculation 2 3 2 2 2 2 3 2 4" xfId="1494"/>
    <cellStyle name="Calculation 2 3 2 2 2 2 3 2 5" xfId="1495"/>
    <cellStyle name="Calculation 2 3 2 2 2 2 3 2 6" xfId="1496"/>
    <cellStyle name="Calculation 2 3 2 2 2 2 3 3" xfId="1497"/>
    <cellStyle name="Calculation 2 3 2 2 2 2 3 3 2" xfId="1498"/>
    <cellStyle name="Calculation 2 3 2 2 2 2 3 3 3" xfId="1499"/>
    <cellStyle name="Calculation 2 3 2 2 2 2 3 3 4" xfId="1500"/>
    <cellStyle name="Calculation 2 3 2 2 2 2 3 3 5" xfId="1501"/>
    <cellStyle name="Calculation 2 3 2 2 2 2 3 3 6" xfId="1502"/>
    <cellStyle name="Calculation 2 3 2 2 2 2 3 4" xfId="1503"/>
    <cellStyle name="Calculation 2 3 2 2 2 2 3 5" xfId="1504"/>
    <cellStyle name="Calculation 2 3 2 2 2 2 3 6" xfId="1505"/>
    <cellStyle name="Calculation 2 3 2 2 2 2 3 7" xfId="1506"/>
    <cellStyle name="Calculation 2 3 2 2 2 2 3 8" xfId="1507"/>
    <cellStyle name="Calculation 2 3 2 2 2 2 4" xfId="1508"/>
    <cellStyle name="Calculation 2 3 2 2 2 2 4 2" xfId="1509"/>
    <cellStyle name="Calculation 2 3 2 2 2 2 4 3" xfId="1510"/>
    <cellStyle name="Calculation 2 3 2 2 2 2 4 4" xfId="1511"/>
    <cellStyle name="Calculation 2 3 2 2 2 2 4 5" xfId="1512"/>
    <cellStyle name="Calculation 2 3 2 2 2 2 4 6" xfId="1513"/>
    <cellStyle name="Calculation 2 3 2 2 2 2 5" xfId="1514"/>
    <cellStyle name="Calculation 2 3 2 2 2 2 5 2" xfId="1515"/>
    <cellStyle name="Calculation 2 3 2 2 2 2 5 3" xfId="1516"/>
    <cellStyle name="Calculation 2 3 2 2 2 2 5 4" xfId="1517"/>
    <cellStyle name="Calculation 2 3 2 2 2 2 5 5" xfId="1518"/>
    <cellStyle name="Calculation 2 3 2 2 2 2 5 6" xfId="1519"/>
    <cellStyle name="Calculation 2 3 2 2 2 2 6" xfId="1520"/>
    <cellStyle name="Calculation 2 3 2 2 2 2 7" xfId="1521"/>
    <cellStyle name="Calculation 2 3 2 2 2 2 8" xfId="1522"/>
    <cellStyle name="Calculation 2 3 2 2 2 2 9" xfId="1523"/>
    <cellStyle name="Calculation 2 3 2 2 2 3" xfId="1524"/>
    <cellStyle name="Calculation 2 3 2 2 2 3 2" xfId="1525"/>
    <cellStyle name="Calculation 2 3 2 2 2 3 2 2" xfId="1526"/>
    <cellStyle name="Calculation 2 3 2 2 2 3 2 2 2" xfId="1527"/>
    <cellStyle name="Calculation 2 3 2 2 2 3 2 2 3" xfId="1528"/>
    <cellStyle name="Calculation 2 3 2 2 2 3 2 2 4" xfId="1529"/>
    <cellStyle name="Calculation 2 3 2 2 2 3 2 2 5" xfId="1530"/>
    <cellStyle name="Calculation 2 3 2 2 2 3 2 2 6" xfId="1531"/>
    <cellStyle name="Calculation 2 3 2 2 2 3 2 3" xfId="1532"/>
    <cellStyle name="Calculation 2 3 2 2 2 3 2 3 2" xfId="1533"/>
    <cellStyle name="Calculation 2 3 2 2 2 3 2 3 3" xfId="1534"/>
    <cellStyle name="Calculation 2 3 2 2 2 3 2 3 4" xfId="1535"/>
    <cellStyle name="Calculation 2 3 2 2 2 3 2 3 5" xfId="1536"/>
    <cellStyle name="Calculation 2 3 2 2 2 3 2 3 6" xfId="1537"/>
    <cellStyle name="Calculation 2 3 2 2 2 3 2 4" xfId="1538"/>
    <cellStyle name="Calculation 2 3 2 2 2 3 2 5" xfId="1539"/>
    <cellStyle name="Calculation 2 3 2 2 2 3 2 6" xfId="1540"/>
    <cellStyle name="Calculation 2 3 2 2 2 3 2 7" xfId="1541"/>
    <cellStyle name="Calculation 2 3 2 2 2 3 2 8" xfId="1542"/>
    <cellStyle name="Calculation 2 3 2 2 2 3 3" xfId="1543"/>
    <cellStyle name="Calculation 2 3 2 2 2 3 3 2" xfId="1544"/>
    <cellStyle name="Calculation 2 3 2 2 2 3 3 3" xfId="1545"/>
    <cellStyle name="Calculation 2 3 2 2 2 3 3 4" xfId="1546"/>
    <cellStyle name="Calculation 2 3 2 2 2 3 3 5" xfId="1547"/>
    <cellStyle name="Calculation 2 3 2 2 2 3 3 6" xfId="1548"/>
    <cellStyle name="Calculation 2 3 2 2 2 3 4" xfId="1549"/>
    <cellStyle name="Calculation 2 3 2 2 2 3 4 2" xfId="1550"/>
    <cellStyle name="Calculation 2 3 2 2 2 3 4 3" xfId="1551"/>
    <cellStyle name="Calculation 2 3 2 2 2 3 4 4" xfId="1552"/>
    <cellStyle name="Calculation 2 3 2 2 2 3 4 5" xfId="1553"/>
    <cellStyle name="Calculation 2 3 2 2 2 3 4 6" xfId="1554"/>
    <cellStyle name="Calculation 2 3 2 2 2 3 5" xfId="1555"/>
    <cellStyle name="Calculation 2 3 2 2 2 3 6" xfId="1556"/>
    <cellStyle name="Calculation 2 3 2 2 2 3 7" xfId="1557"/>
    <cellStyle name="Calculation 2 3 2 2 2 3 8" xfId="1558"/>
    <cellStyle name="Calculation 2 3 2 2 2 3 9" xfId="1559"/>
    <cellStyle name="Calculation 2 3 2 2 2 4" xfId="1560"/>
    <cellStyle name="Calculation 2 3 2 2 2 4 2" xfId="1561"/>
    <cellStyle name="Calculation 2 3 2 2 2 4 2 2" xfId="1562"/>
    <cellStyle name="Calculation 2 3 2 2 2 4 2 3" xfId="1563"/>
    <cellStyle name="Calculation 2 3 2 2 2 4 2 4" xfId="1564"/>
    <cellStyle name="Calculation 2 3 2 2 2 4 2 5" xfId="1565"/>
    <cellStyle name="Calculation 2 3 2 2 2 4 2 6" xfId="1566"/>
    <cellStyle name="Calculation 2 3 2 2 2 4 3" xfId="1567"/>
    <cellStyle name="Calculation 2 3 2 2 2 4 3 2" xfId="1568"/>
    <cellStyle name="Calculation 2 3 2 2 2 4 3 3" xfId="1569"/>
    <cellStyle name="Calculation 2 3 2 2 2 4 3 4" xfId="1570"/>
    <cellStyle name="Calculation 2 3 2 2 2 4 3 5" xfId="1571"/>
    <cellStyle name="Calculation 2 3 2 2 2 4 3 6" xfId="1572"/>
    <cellStyle name="Calculation 2 3 2 2 2 4 4" xfId="1573"/>
    <cellStyle name="Calculation 2 3 2 2 2 4 5" xfId="1574"/>
    <cellStyle name="Calculation 2 3 2 2 2 4 6" xfId="1575"/>
    <cellStyle name="Calculation 2 3 2 2 2 4 7" xfId="1576"/>
    <cellStyle name="Calculation 2 3 2 2 2 4 8" xfId="1577"/>
    <cellStyle name="Calculation 2 3 2 2 2 5" xfId="1578"/>
    <cellStyle name="Calculation 2 3 2 2 2 5 2" xfId="1579"/>
    <cellStyle name="Calculation 2 3 2 2 2 5 3" xfId="1580"/>
    <cellStyle name="Calculation 2 3 2 2 2 5 4" xfId="1581"/>
    <cellStyle name="Calculation 2 3 2 2 2 5 5" xfId="1582"/>
    <cellStyle name="Calculation 2 3 2 2 2 5 6" xfId="1583"/>
    <cellStyle name="Calculation 2 3 2 2 2 6" xfId="1584"/>
    <cellStyle name="Calculation 2 3 2 2 2 6 2" xfId="1585"/>
    <cellStyle name="Calculation 2 3 2 2 2 6 3" xfId="1586"/>
    <cellStyle name="Calculation 2 3 2 2 2 6 4" xfId="1587"/>
    <cellStyle name="Calculation 2 3 2 2 2 6 5" xfId="1588"/>
    <cellStyle name="Calculation 2 3 2 2 2 6 6" xfId="1589"/>
    <cellStyle name="Calculation 2 3 2 2 2 7" xfId="1590"/>
    <cellStyle name="Calculation 2 3 2 2 2 8" xfId="1591"/>
    <cellStyle name="Calculation 2 3 2 2 2 9" xfId="1592"/>
    <cellStyle name="Calculation 2 3 2 2 3" xfId="1593"/>
    <cellStyle name="Calculation 2 3 2 2 3 10" xfId="1594"/>
    <cellStyle name="Calculation 2 3 2 2 3 2" xfId="1595"/>
    <cellStyle name="Calculation 2 3 2 2 3 2 2" xfId="1596"/>
    <cellStyle name="Calculation 2 3 2 2 3 2 2 2" xfId="1597"/>
    <cellStyle name="Calculation 2 3 2 2 3 2 2 2 2" xfId="1598"/>
    <cellStyle name="Calculation 2 3 2 2 3 2 2 2 3" xfId="1599"/>
    <cellStyle name="Calculation 2 3 2 2 3 2 2 2 4" xfId="1600"/>
    <cellStyle name="Calculation 2 3 2 2 3 2 2 2 5" xfId="1601"/>
    <cellStyle name="Calculation 2 3 2 2 3 2 2 2 6" xfId="1602"/>
    <cellStyle name="Calculation 2 3 2 2 3 2 2 3" xfId="1603"/>
    <cellStyle name="Calculation 2 3 2 2 3 2 2 3 2" xfId="1604"/>
    <cellStyle name="Calculation 2 3 2 2 3 2 2 3 3" xfId="1605"/>
    <cellStyle name="Calculation 2 3 2 2 3 2 2 3 4" xfId="1606"/>
    <cellStyle name="Calculation 2 3 2 2 3 2 2 3 5" xfId="1607"/>
    <cellStyle name="Calculation 2 3 2 2 3 2 2 3 6" xfId="1608"/>
    <cellStyle name="Calculation 2 3 2 2 3 2 2 4" xfId="1609"/>
    <cellStyle name="Calculation 2 3 2 2 3 2 2 5" xfId="1610"/>
    <cellStyle name="Calculation 2 3 2 2 3 2 2 6" xfId="1611"/>
    <cellStyle name="Calculation 2 3 2 2 3 2 2 7" xfId="1612"/>
    <cellStyle name="Calculation 2 3 2 2 3 2 2 8" xfId="1613"/>
    <cellStyle name="Calculation 2 3 2 2 3 2 3" xfId="1614"/>
    <cellStyle name="Calculation 2 3 2 2 3 2 3 2" xfId="1615"/>
    <cellStyle name="Calculation 2 3 2 2 3 2 3 3" xfId="1616"/>
    <cellStyle name="Calculation 2 3 2 2 3 2 3 4" xfId="1617"/>
    <cellStyle name="Calculation 2 3 2 2 3 2 3 5" xfId="1618"/>
    <cellStyle name="Calculation 2 3 2 2 3 2 3 6" xfId="1619"/>
    <cellStyle name="Calculation 2 3 2 2 3 2 4" xfId="1620"/>
    <cellStyle name="Calculation 2 3 2 2 3 2 4 2" xfId="1621"/>
    <cellStyle name="Calculation 2 3 2 2 3 2 4 3" xfId="1622"/>
    <cellStyle name="Calculation 2 3 2 2 3 2 4 4" xfId="1623"/>
    <cellStyle name="Calculation 2 3 2 2 3 2 4 5" xfId="1624"/>
    <cellStyle name="Calculation 2 3 2 2 3 2 4 6" xfId="1625"/>
    <cellStyle name="Calculation 2 3 2 2 3 2 5" xfId="1626"/>
    <cellStyle name="Calculation 2 3 2 2 3 2 6" xfId="1627"/>
    <cellStyle name="Calculation 2 3 2 2 3 2 7" xfId="1628"/>
    <cellStyle name="Calculation 2 3 2 2 3 2 8" xfId="1629"/>
    <cellStyle name="Calculation 2 3 2 2 3 2 9" xfId="1630"/>
    <cellStyle name="Calculation 2 3 2 2 3 3" xfId="1631"/>
    <cellStyle name="Calculation 2 3 2 2 3 3 2" xfId="1632"/>
    <cellStyle name="Calculation 2 3 2 2 3 3 2 2" xfId="1633"/>
    <cellStyle name="Calculation 2 3 2 2 3 3 2 3" xfId="1634"/>
    <cellStyle name="Calculation 2 3 2 2 3 3 2 4" xfId="1635"/>
    <cellStyle name="Calculation 2 3 2 2 3 3 2 5" xfId="1636"/>
    <cellStyle name="Calculation 2 3 2 2 3 3 2 6" xfId="1637"/>
    <cellStyle name="Calculation 2 3 2 2 3 3 3" xfId="1638"/>
    <cellStyle name="Calculation 2 3 2 2 3 3 3 2" xfId="1639"/>
    <cellStyle name="Calculation 2 3 2 2 3 3 3 3" xfId="1640"/>
    <cellStyle name="Calculation 2 3 2 2 3 3 3 4" xfId="1641"/>
    <cellStyle name="Calculation 2 3 2 2 3 3 3 5" xfId="1642"/>
    <cellStyle name="Calculation 2 3 2 2 3 3 3 6" xfId="1643"/>
    <cellStyle name="Calculation 2 3 2 2 3 3 4" xfId="1644"/>
    <cellStyle name="Calculation 2 3 2 2 3 3 5" xfId="1645"/>
    <cellStyle name="Calculation 2 3 2 2 3 3 6" xfId="1646"/>
    <cellStyle name="Calculation 2 3 2 2 3 3 7" xfId="1647"/>
    <cellStyle name="Calculation 2 3 2 2 3 3 8" xfId="1648"/>
    <cellStyle name="Calculation 2 3 2 2 3 4" xfId="1649"/>
    <cellStyle name="Calculation 2 3 2 2 3 4 2" xfId="1650"/>
    <cellStyle name="Calculation 2 3 2 2 3 4 3" xfId="1651"/>
    <cellStyle name="Calculation 2 3 2 2 3 4 4" xfId="1652"/>
    <cellStyle name="Calculation 2 3 2 2 3 4 5" xfId="1653"/>
    <cellStyle name="Calculation 2 3 2 2 3 4 6" xfId="1654"/>
    <cellStyle name="Calculation 2 3 2 2 3 5" xfId="1655"/>
    <cellStyle name="Calculation 2 3 2 2 3 5 2" xfId="1656"/>
    <cellStyle name="Calculation 2 3 2 2 3 5 3" xfId="1657"/>
    <cellStyle name="Calculation 2 3 2 2 3 5 4" xfId="1658"/>
    <cellStyle name="Calculation 2 3 2 2 3 5 5" xfId="1659"/>
    <cellStyle name="Calculation 2 3 2 2 3 5 6" xfId="1660"/>
    <cellStyle name="Calculation 2 3 2 2 3 6" xfId="1661"/>
    <cellStyle name="Calculation 2 3 2 2 3 7" xfId="1662"/>
    <cellStyle name="Calculation 2 3 2 2 3 8" xfId="1663"/>
    <cellStyle name="Calculation 2 3 2 2 3 9" xfId="1664"/>
    <cellStyle name="Calculation 2 3 2 2 4" xfId="1665"/>
    <cellStyle name="Calculation 2 3 2 2 4 2" xfId="1666"/>
    <cellStyle name="Calculation 2 3 2 2 4 2 2" xfId="1667"/>
    <cellStyle name="Calculation 2 3 2 2 4 2 2 2" xfId="1668"/>
    <cellStyle name="Calculation 2 3 2 2 4 2 2 3" xfId="1669"/>
    <cellStyle name="Calculation 2 3 2 2 4 2 2 4" xfId="1670"/>
    <cellStyle name="Calculation 2 3 2 2 4 2 2 5" xfId="1671"/>
    <cellStyle name="Calculation 2 3 2 2 4 2 2 6" xfId="1672"/>
    <cellStyle name="Calculation 2 3 2 2 4 2 3" xfId="1673"/>
    <cellStyle name="Calculation 2 3 2 2 4 2 3 2" xfId="1674"/>
    <cellStyle name="Calculation 2 3 2 2 4 2 3 3" xfId="1675"/>
    <cellStyle name="Calculation 2 3 2 2 4 2 3 4" xfId="1676"/>
    <cellStyle name="Calculation 2 3 2 2 4 2 3 5" xfId="1677"/>
    <cellStyle name="Calculation 2 3 2 2 4 2 3 6" xfId="1678"/>
    <cellStyle name="Calculation 2 3 2 2 4 2 4" xfId="1679"/>
    <cellStyle name="Calculation 2 3 2 2 4 2 5" xfId="1680"/>
    <cellStyle name="Calculation 2 3 2 2 4 2 6" xfId="1681"/>
    <cellStyle name="Calculation 2 3 2 2 4 2 7" xfId="1682"/>
    <cellStyle name="Calculation 2 3 2 2 4 2 8" xfId="1683"/>
    <cellStyle name="Calculation 2 3 2 2 4 3" xfId="1684"/>
    <cellStyle name="Calculation 2 3 2 2 4 3 2" xfId="1685"/>
    <cellStyle name="Calculation 2 3 2 2 4 3 3" xfId="1686"/>
    <cellStyle name="Calculation 2 3 2 2 4 3 4" xfId="1687"/>
    <cellStyle name="Calculation 2 3 2 2 4 3 5" xfId="1688"/>
    <cellStyle name="Calculation 2 3 2 2 4 3 6" xfId="1689"/>
    <cellStyle name="Calculation 2 3 2 2 4 4" xfId="1690"/>
    <cellStyle name="Calculation 2 3 2 2 4 4 2" xfId="1691"/>
    <cellStyle name="Calculation 2 3 2 2 4 4 3" xfId="1692"/>
    <cellStyle name="Calculation 2 3 2 2 4 4 4" xfId="1693"/>
    <cellStyle name="Calculation 2 3 2 2 4 4 5" xfId="1694"/>
    <cellStyle name="Calculation 2 3 2 2 4 4 6" xfId="1695"/>
    <cellStyle name="Calculation 2 3 2 2 4 5" xfId="1696"/>
    <cellStyle name="Calculation 2 3 2 2 4 6" xfId="1697"/>
    <cellStyle name="Calculation 2 3 2 2 4 7" xfId="1698"/>
    <cellStyle name="Calculation 2 3 2 2 4 8" xfId="1699"/>
    <cellStyle name="Calculation 2 3 2 2 4 9" xfId="1700"/>
    <cellStyle name="Calculation 2 3 2 2 5" xfId="1701"/>
    <cellStyle name="Calculation 2 3 2 2 5 2" xfId="1702"/>
    <cellStyle name="Calculation 2 3 2 2 5 2 2" xfId="1703"/>
    <cellStyle name="Calculation 2 3 2 2 5 2 3" xfId="1704"/>
    <cellStyle name="Calculation 2 3 2 2 5 2 4" xfId="1705"/>
    <cellStyle name="Calculation 2 3 2 2 5 2 5" xfId="1706"/>
    <cellStyle name="Calculation 2 3 2 2 5 2 6" xfId="1707"/>
    <cellStyle name="Calculation 2 3 2 2 5 3" xfId="1708"/>
    <cellStyle name="Calculation 2 3 2 2 5 3 2" xfId="1709"/>
    <cellStyle name="Calculation 2 3 2 2 5 3 3" xfId="1710"/>
    <cellStyle name="Calculation 2 3 2 2 5 3 4" xfId="1711"/>
    <cellStyle name="Calculation 2 3 2 2 5 3 5" xfId="1712"/>
    <cellStyle name="Calculation 2 3 2 2 5 3 6" xfId="1713"/>
    <cellStyle name="Calculation 2 3 2 2 5 4" xfId="1714"/>
    <cellStyle name="Calculation 2 3 2 2 5 5" xfId="1715"/>
    <cellStyle name="Calculation 2 3 2 2 5 6" xfId="1716"/>
    <cellStyle name="Calculation 2 3 2 2 5 7" xfId="1717"/>
    <cellStyle name="Calculation 2 3 2 2 5 8" xfId="1718"/>
    <cellStyle name="Calculation 2 3 2 2 6" xfId="1719"/>
    <cellStyle name="Calculation 2 3 2 2 6 2" xfId="1720"/>
    <cellStyle name="Calculation 2 3 2 2 6 3" xfId="1721"/>
    <cellStyle name="Calculation 2 3 2 2 6 4" xfId="1722"/>
    <cellStyle name="Calculation 2 3 2 2 6 5" xfId="1723"/>
    <cellStyle name="Calculation 2 3 2 2 6 6" xfId="1724"/>
    <cellStyle name="Calculation 2 3 2 2 7" xfId="1725"/>
    <cellStyle name="Calculation 2 3 2 2 7 2" xfId="1726"/>
    <cellStyle name="Calculation 2 3 2 2 7 3" xfId="1727"/>
    <cellStyle name="Calculation 2 3 2 2 7 4" xfId="1728"/>
    <cellStyle name="Calculation 2 3 2 2 7 5" xfId="1729"/>
    <cellStyle name="Calculation 2 3 2 2 7 6" xfId="1730"/>
    <cellStyle name="Calculation 2 3 2 2 8" xfId="1731"/>
    <cellStyle name="Calculation 2 3 2 2 9" xfId="1732"/>
    <cellStyle name="Calculation 2 3 2 3" xfId="1733"/>
    <cellStyle name="Calculation 2 3 2 3 10" xfId="1734"/>
    <cellStyle name="Calculation 2 3 2 3 11" xfId="1735"/>
    <cellStyle name="Calculation 2 3 2 3 2" xfId="1736"/>
    <cellStyle name="Calculation 2 3 2 3 2 10" xfId="1737"/>
    <cellStyle name="Calculation 2 3 2 3 2 2" xfId="1738"/>
    <cellStyle name="Calculation 2 3 2 3 2 2 2" xfId="1739"/>
    <cellStyle name="Calculation 2 3 2 3 2 2 2 2" xfId="1740"/>
    <cellStyle name="Calculation 2 3 2 3 2 2 2 2 2" xfId="1741"/>
    <cellStyle name="Calculation 2 3 2 3 2 2 2 2 3" xfId="1742"/>
    <cellStyle name="Calculation 2 3 2 3 2 2 2 2 4" xfId="1743"/>
    <cellStyle name="Calculation 2 3 2 3 2 2 2 2 5" xfId="1744"/>
    <cellStyle name="Calculation 2 3 2 3 2 2 2 2 6" xfId="1745"/>
    <cellStyle name="Calculation 2 3 2 3 2 2 2 3" xfId="1746"/>
    <cellStyle name="Calculation 2 3 2 3 2 2 2 3 2" xfId="1747"/>
    <cellStyle name="Calculation 2 3 2 3 2 2 2 3 3" xfId="1748"/>
    <cellStyle name="Calculation 2 3 2 3 2 2 2 3 4" xfId="1749"/>
    <cellStyle name="Calculation 2 3 2 3 2 2 2 3 5" xfId="1750"/>
    <cellStyle name="Calculation 2 3 2 3 2 2 2 3 6" xfId="1751"/>
    <cellStyle name="Calculation 2 3 2 3 2 2 2 4" xfId="1752"/>
    <cellStyle name="Calculation 2 3 2 3 2 2 2 5" xfId="1753"/>
    <cellStyle name="Calculation 2 3 2 3 2 2 2 6" xfId="1754"/>
    <cellStyle name="Calculation 2 3 2 3 2 2 2 7" xfId="1755"/>
    <cellStyle name="Calculation 2 3 2 3 2 2 2 8" xfId="1756"/>
    <cellStyle name="Calculation 2 3 2 3 2 2 3" xfId="1757"/>
    <cellStyle name="Calculation 2 3 2 3 2 2 3 2" xfId="1758"/>
    <cellStyle name="Calculation 2 3 2 3 2 2 3 3" xfId="1759"/>
    <cellStyle name="Calculation 2 3 2 3 2 2 3 4" xfId="1760"/>
    <cellStyle name="Calculation 2 3 2 3 2 2 3 5" xfId="1761"/>
    <cellStyle name="Calculation 2 3 2 3 2 2 3 6" xfId="1762"/>
    <cellStyle name="Calculation 2 3 2 3 2 2 4" xfId="1763"/>
    <cellStyle name="Calculation 2 3 2 3 2 2 4 2" xfId="1764"/>
    <cellStyle name="Calculation 2 3 2 3 2 2 4 3" xfId="1765"/>
    <cellStyle name="Calculation 2 3 2 3 2 2 4 4" xfId="1766"/>
    <cellStyle name="Calculation 2 3 2 3 2 2 4 5" xfId="1767"/>
    <cellStyle name="Calculation 2 3 2 3 2 2 4 6" xfId="1768"/>
    <cellStyle name="Calculation 2 3 2 3 2 2 5" xfId="1769"/>
    <cellStyle name="Calculation 2 3 2 3 2 2 6" xfId="1770"/>
    <cellStyle name="Calculation 2 3 2 3 2 2 7" xfId="1771"/>
    <cellStyle name="Calculation 2 3 2 3 2 2 8" xfId="1772"/>
    <cellStyle name="Calculation 2 3 2 3 2 2 9" xfId="1773"/>
    <cellStyle name="Calculation 2 3 2 3 2 3" xfId="1774"/>
    <cellStyle name="Calculation 2 3 2 3 2 3 2" xfId="1775"/>
    <cellStyle name="Calculation 2 3 2 3 2 3 2 2" xfId="1776"/>
    <cellStyle name="Calculation 2 3 2 3 2 3 2 3" xfId="1777"/>
    <cellStyle name="Calculation 2 3 2 3 2 3 2 4" xfId="1778"/>
    <cellStyle name="Calculation 2 3 2 3 2 3 2 5" xfId="1779"/>
    <cellStyle name="Calculation 2 3 2 3 2 3 2 6" xfId="1780"/>
    <cellStyle name="Calculation 2 3 2 3 2 3 3" xfId="1781"/>
    <cellStyle name="Calculation 2 3 2 3 2 3 3 2" xfId="1782"/>
    <cellStyle name="Calculation 2 3 2 3 2 3 3 3" xfId="1783"/>
    <cellStyle name="Calculation 2 3 2 3 2 3 3 4" xfId="1784"/>
    <cellStyle name="Calculation 2 3 2 3 2 3 3 5" xfId="1785"/>
    <cellStyle name="Calculation 2 3 2 3 2 3 3 6" xfId="1786"/>
    <cellStyle name="Calculation 2 3 2 3 2 3 4" xfId="1787"/>
    <cellStyle name="Calculation 2 3 2 3 2 3 5" xfId="1788"/>
    <cellStyle name="Calculation 2 3 2 3 2 3 6" xfId="1789"/>
    <cellStyle name="Calculation 2 3 2 3 2 3 7" xfId="1790"/>
    <cellStyle name="Calculation 2 3 2 3 2 3 8" xfId="1791"/>
    <cellStyle name="Calculation 2 3 2 3 2 4" xfId="1792"/>
    <cellStyle name="Calculation 2 3 2 3 2 4 2" xfId="1793"/>
    <cellStyle name="Calculation 2 3 2 3 2 4 3" xfId="1794"/>
    <cellStyle name="Calculation 2 3 2 3 2 4 4" xfId="1795"/>
    <cellStyle name="Calculation 2 3 2 3 2 4 5" xfId="1796"/>
    <cellStyle name="Calculation 2 3 2 3 2 4 6" xfId="1797"/>
    <cellStyle name="Calculation 2 3 2 3 2 5" xfId="1798"/>
    <cellStyle name="Calculation 2 3 2 3 2 5 2" xfId="1799"/>
    <cellStyle name="Calculation 2 3 2 3 2 5 3" xfId="1800"/>
    <cellStyle name="Calculation 2 3 2 3 2 5 4" xfId="1801"/>
    <cellStyle name="Calculation 2 3 2 3 2 5 5" xfId="1802"/>
    <cellStyle name="Calculation 2 3 2 3 2 5 6" xfId="1803"/>
    <cellStyle name="Calculation 2 3 2 3 2 6" xfId="1804"/>
    <cellStyle name="Calculation 2 3 2 3 2 7" xfId="1805"/>
    <cellStyle name="Calculation 2 3 2 3 2 8" xfId="1806"/>
    <cellStyle name="Calculation 2 3 2 3 2 9" xfId="1807"/>
    <cellStyle name="Calculation 2 3 2 3 3" xfId="1808"/>
    <cellStyle name="Calculation 2 3 2 3 3 2" xfId="1809"/>
    <cellStyle name="Calculation 2 3 2 3 3 2 2" xfId="1810"/>
    <cellStyle name="Calculation 2 3 2 3 3 2 2 2" xfId="1811"/>
    <cellStyle name="Calculation 2 3 2 3 3 2 2 3" xfId="1812"/>
    <cellStyle name="Calculation 2 3 2 3 3 2 2 4" xfId="1813"/>
    <cellStyle name="Calculation 2 3 2 3 3 2 2 5" xfId="1814"/>
    <cellStyle name="Calculation 2 3 2 3 3 2 2 6" xfId="1815"/>
    <cellStyle name="Calculation 2 3 2 3 3 2 3" xfId="1816"/>
    <cellStyle name="Calculation 2 3 2 3 3 2 3 2" xfId="1817"/>
    <cellStyle name="Calculation 2 3 2 3 3 2 3 3" xfId="1818"/>
    <cellStyle name="Calculation 2 3 2 3 3 2 3 4" xfId="1819"/>
    <cellStyle name="Calculation 2 3 2 3 3 2 3 5" xfId="1820"/>
    <cellStyle name="Calculation 2 3 2 3 3 2 3 6" xfId="1821"/>
    <cellStyle name="Calculation 2 3 2 3 3 2 4" xfId="1822"/>
    <cellStyle name="Calculation 2 3 2 3 3 2 5" xfId="1823"/>
    <cellStyle name="Calculation 2 3 2 3 3 2 6" xfId="1824"/>
    <cellStyle name="Calculation 2 3 2 3 3 2 7" xfId="1825"/>
    <cellStyle name="Calculation 2 3 2 3 3 2 8" xfId="1826"/>
    <cellStyle name="Calculation 2 3 2 3 3 3" xfId="1827"/>
    <cellStyle name="Calculation 2 3 2 3 3 3 2" xfId="1828"/>
    <cellStyle name="Calculation 2 3 2 3 3 3 3" xfId="1829"/>
    <cellStyle name="Calculation 2 3 2 3 3 3 4" xfId="1830"/>
    <cellStyle name="Calculation 2 3 2 3 3 3 5" xfId="1831"/>
    <cellStyle name="Calculation 2 3 2 3 3 3 6" xfId="1832"/>
    <cellStyle name="Calculation 2 3 2 3 3 4" xfId="1833"/>
    <cellStyle name="Calculation 2 3 2 3 3 4 2" xfId="1834"/>
    <cellStyle name="Calculation 2 3 2 3 3 4 3" xfId="1835"/>
    <cellStyle name="Calculation 2 3 2 3 3 4 4" xfId="1836"/>
    <cellStyle name="Calculation 2 3 2 3 3 4 5" xfId="1837"/>
    <cellStyle name="Calculation 2 3 2 3 3 4 6" xfId="1838"/>
    <cellStyle name="Calculation 2 3 2 3 3 5" xfId="1839"/>
    <cellStyle name="Calculation 2 3 2 3 3 6" xfId="1840"/>
    <cellStyle name="Calculation 2 3 2 3 3 7" xfId="1841"/>
    <cellStyle name="Calculation 2 3 2 3 3 8" xfId="1842"/>
    <cellStyle name="Calculation 2 3 2 3 3 9" xfId="1843"/>
    <cellStyle name="Calculation 2 3 2 3 4" xfId="1844"/>
    <cellStyle name="Calculation 2 3 2 3 4 2" xfId="1845"/>
    <cellStyle name="Calculation 2 3 2 3 4 2 2" xfId="1846"/>
    <cellStyle name="Calculation 2 3 2 3 4 2 3" xfId="1847"/>
    <cellStyle name="Calculation 2 3 2 3 4 2 4" xfId="1848"/>
    <cellStyle name="Calculation 2 3 2 3 4 2 5" xfId="1849"/>
    <cellStyle name="Calculation 2 3 2 3 4 2 6" xfId="1850"/>
    <cellStyle name="Calculation 2 3 2 3 4 3" xfId="1851"/>
    <cellStyle name="Calculation 2 3 2 3 4 3 2" xfId="1852"/>
    <cellStyle name="Calculation 2 3 2 3 4 3 3" xfId="1853"/>
    <cellStyle name="Calculation 2 3 2 3 4 3 4" xfId="1854"/>
    <cellStyle name="Calculation 2 3 2 3 4 3 5" xfId="1855"/>
    <cellStyle name="Calculation 2 3 2 3 4 3 6" xfId="1856"/>
    <cellStyle name="Calculation 2 3 2 3 4 4" xfId="1857"/>
    <cellStyle name="Calculation 2 3 2 3 4 5" xfId="1858"/>
    <cellStyle name="Calculation 2 3 2 3 4 6" xfId="1859"/>
    <cellStyle name="Calculation 2 3 2 3 4 7" xfId="1860"/>
    <cellStyle name="Calculation 2 3 2 3 4 8" xfId="1861"/>
    <cellStyle name="Calculation 2 3 2 3 5" xfId="1862"/>
    <cellStyle name="Calculation 2 3 2 3 5 2" xfId="1863"/>
    <cellStyle name="Calculation 2 3 2 3 5 3" xfId="1864"/>
    <cellStyle name="Calculation 2 3 2 3 5 4" xfId="1865"/>
    <cellStyle name="Calculation 2 3 2 3 5 5" xfId="1866"/>
    <cellStyle name="Calculation 2 3 2 3 5 6" xfId="1867"/>
    <cellStyle name="Calculation 2 3 2 3 6" xfId="1868"/>
    <cellStyle name="Calculation 2 3 2 3 6 2" xfId="1869"/>
    <cellStyle name="Calculation 2 3 2 3 6 3" xfId="1870"/>
    <cellStyle name="Calculation 2 3 2 3 6 4" xfId="1871"/>
    <cellStyle name="Calculation 2 3 2 3 6 5" xfId="1872"/>
    <cellStyle name="Calculation 2 3 2 3 6 6" xfId="1873"/>
    <cellStyle name="Calculation 2 3 2 3 7" xfId="1874"/>
    <cellStyle name="Calculation 2 3 2 3 8" xfId="1875"/>
    <cellStyle name="Calculation 2 3 2 3 9" xfId="1876"/>
    <cellStyle name="Calculation 2 3 2 4" xfId="1877"/>
    <cellStyle name="Calculation 2 3 2 4 10" xfId="1878"/>
    <cellStyle name="Calculation 2 3 2 4 2" xfId="1879"/>
    <cellStyle name="Calculation 2 3 2 4 2 2" xfId="1880"/>
    <cellStyle name="Calculation 2 3 2 4 2 2 2" xfId="1881"/>
    <cellStyle name="Calculation 2 3 2 4 2 2 2 2" xfId="1882"/>
    <cellStyle name="Calculation 2 3 2 4 2 2 2 3" xfId="1883"/>
    <cellStyle name="Calculation 2 3 2 4 2 2 2 4" xfId="1884"/>
    <cellStyle name="Calculation 2 3 2 4 2 2 2 5" xfId="1885"/>
    <cellStyle name="Calculation 2 3 2 4 2 2 2 6" xfId="1886"/>
    <cellStyle name="Calculation 2 3 2 4 2 2 3" xfId="1887"/>
    <cellStyle name="Calculation 2 3 2 4 2 2 3 2" xfId="1888"/>
    <cellStyle name="Calculation 2 3 2 4 2 2 3 3" xfId="1889"/>
    <cellStyle name="Calculation 2 3 2 4 2 2 3 4" xfId="1890"/>
    <cellStyle name="Calculation 2 3 2 4 2 2 3 5" xfId="1891"/>
    <cellStyle name="Calculation 2 3 2 4 2 2 3 6" xfId="1892"/>
    <cellStyle name="Calculation 2 3 2 4 2 2 4" xfId="1893"/>
    <cellStyle name="Calculation 2 3 2 4 2 2 5" xfId="1894"/>
    <cellStyle name="Calculation 2 3 2 4 2 2 6" xfId="1895"/>
    <cellStyle name="Calculation 2 3 2 4 2 2 7" xfId="1896"/>
    <cellStyle name="Calculation 2 3 2 4 2 2 8" xfId="1897"/>
    <cellStyle name="Calculation 2 3 2 4 2 3" xfId="1898"/>
    <cellStyle name="Calculation 2 3 2 4 2 3 2" xfId="1899"/>
    <cellStyle name="Calculation 2 3 2 4 2 3 3" xfId="1900"/>
    <cellStyle name="Calculation 2 3 2 4 2 3 4" xfId="1901"/>
    <cellStyle name="Calculation 2 3 2 4 2 3 5" xfId="1902"/>
    <cellStyle name="Calculation 2 3 2 4 2 3 6" xfId="1903"/>
    <cellStyle name="Calculation 2 3 2 4 2 4" xfId="1904"/>
    <cellStyle name="Calculation 2 3 2 4 2 4 2" xfId="1905"/>
    <cellStyle name="Calculation 2 3 2 4 2 4 3" xfId="1906"/>
    <cellStyle name="Calculation 2 3 2 4 2 4 4" xfId="1907"/>
    <cellStyle name="Calculation 2 3 2 4 2 4 5" xfId="1908"/>
    <cellStyle name="Calculation 2 3 2 4 2 4 6" xfId="1909"/>
    <cellStyle name="Calculation 2 3 2 4 2 5" xfId="1910"/>
    <cellStyle name="Calculation 2 3 2 4 2 6" xfId="1911"/>
    <cellStyle name="Calculation 2 3 2 4 2 7" xfId="1912"/>
    <cellStyle name="Calculation 2 3 2 4 2 8" xfId="1913"/>
    <cellStyle name="Calculation 2 3 2 4 2 9" xfId="1914"/>
    <cellStyle name="Calculation 2 3 2 4 3" xfId="1915"/>
    <cellStyle name="Calculation 2 3 2 4 3 2" xfId="1916"/>
    <cellStyle name="Calculation 2 3 2 4 3 2 2" xfId="1917"/>
    <cellStyle name="Calculation 2 3 2 4 3 2 3" xfId="1918"/>
    <cellStyle name="Calculation 2 3 2 4 3 2 4" xfId="1919"/>
    <cellStyle name="Calculation 2 3 2 4 3 2 5" xfId="1920"/>
    <cellStyle name="Calculation 2 3 2 4 3 2 6" xfId="1921"/>
    <cellStyle name="Calculation 2 3 2 4 3 3" xfId="1922"/>
    <cellStyle name="Calculation 2 3 2 4 3 3 2" xfId="1923"/>
    <cellStyle name="Calculation 2 3 2 4 3 3 3" xfId="1924"/>
    <cellStyle name="Calculation 2 3 2 4 3 3 4" xfId="1925"/>
    <cellStyle name="Calculation 2 3 2 4 3 3 5" xfId="1926"/>
    <cellStyle name="Calculation 2 3 2 4 3 3 6" xfId="1927"/>
    <cellStyle name="Calculation 2 3 2 4 3 4" xfId="1928"/>
    <cellStyle name="Calculation 2 3 2 4 3 5" xfId="1929"/>
    <cellStyle name="Calculation 2 3 2 4 3 6" xfId="1930"/>
    <cellStyle name="Calculation 2 3 2 4 3 7" xfId="1931"/>
    <cellStyle name="Calculation 2 3 2 4 3 8" xfId="1932"/>
    <cellStyle name="Calculation 2 3 2 4 4" xfId="1933"/>
    <cellStyle name="Calculation 2 3 2 4 4 2" xfId="1934"/>
    <cellStyle name="Calculation 2 3 2 4 4 3" xfId="1935"/>
    <cellStyle name="Calculation 2 3 2 4 4 4" xfId="1936"/>
    <cellStyle name="Calculation 2 3 2 4 4 5" xfId="1937"/>
    <cellStyle name="Calculation 2 3 2 4 4 6" xfId="1938"/>
    <cellStyle name="Calculation 2 3 2 4 5" xfId="1939"/>
    <cellStyle name="Calculation 2 3 2 4 5 2" xfId="1940"/>
    <cellStyle name="Calculation 2 3 2 4 5 3" xfId="1941"/>
    <cellStyle name="Calculation 2 3 2 4 5 4" xfId="1942"/>
    <cellStyle name="Calculation 2 3 2 4 5 5" xfId="1943"/>
    <cellStyle name="Calculation 2 3 2 4 5 6" xfId="1944"/>
    <cellStyle name="Calculation 2 3 2 4 6" xfId="1945"/>
    <cellStyle name="Calculation 2 3 2 4 7" xfId="1946"/>
    <cellStyle name="Calculation 2 3 2 4 8" xfId="1947"/>
    <cellStyle name="Calculation 2 3 2 4 9" xfId="1948"/>
    <cellStyle name="Calculation 2 3 2 5" xfId="1949"/>
    <cellStyle name="Calculation 2 3 2 5 2" xfId="1950"/>
    <cellStyle name="Calculation 2 3 2 5 2 2" xfId="1951"/>
    <cellStyle name="Calculation 2 3 2 5 2 2 2" xfId="1952"/>
    <cellStyle name="Calculation 2 3 2 5 2 2 3" xfId="1953"/>
    <cellStyle name="Calculation 2 3 2 5 2 2 4" xfId="1954"/>
    <cellStyle name="Calculation 2 3 2 5 2 2 5" xfId="1955"/>
    <cellStyle name="Calculation 2 3 2 5 2 2 6" xfId="1956"/>
    <cellStyle name="Calculation 2 3 2 5 2 3" xfId="1957"/>
    <cellStyle name="Calculation 2 3 2 5 2 3 2" xfId="1958"/>
    <cellStyle name="Calculation 2 3 2 5 2 3 3" xfId="1959"/>
    <cellStyle name="Calculation 2 3 2 5 2 3 4" xfId="1960"/>
    <cellStyle name="Calculation 2 3 2 5 2 3 5" xfId="1961"/>
    <cellStyle name="Calculation 2 3 2 5 2 3 6" xfId="1962"/>
    <cellStyle name="Calculation 2 3 2 5 2 4" xfId="1963"/>
    <cellStyle name="Calculation 2 3 2 5 2 5" xfId="1964"/>
    <cellStyle name="Calculation 2 3 2 5 2 6" xfId="1965"/>
    <cellStyle name="Calculation 2 3 2 5 2 7" xfId="1966"/>
    <cellStyle name="Calculation 2 3 2 5 2 8" xfId="1967"/>
    <cellStyle name="Calculation 2 3 2 5 3" xfId="1968"/>
    <cellStyle name="Calculation 2 3 2 5 3 2" xfId="1969"/>
    <cellStyle name="Calculation 2 3 2 5 3 3" xfId="1970"/>
    <cellStyle name="Calculation 2 3 2 5 3 4" xfId="1971"/>
    <cellStyle name="Calculation 2 3 2 5 3 5" xfId="1972"/>
    <cellStyle name="Calculation 2 3 2 5 3 6" xfId="1973"/>
    <cellStyle name="Calculation 2 3 2 5 4" xfId="1974"/>
    <cellStyle name="Calculation 2 3 2 5 4 2" xfId="1975"/>
    <cellStyle name="Calculation 2 3 2 5 4 3" xfId="1976"/>
    <cellStyle name="Calculation 2 3 2 5 4 4" xfId="1977"/>
    <cellStyle name="Calculation 2 3 2 5 4 5" xfId="1978"/>
    <cellStyle name="Calculation 2 3 2 5 4 6" xfId="1979"/>
    <cellStyle name="Calculation 2 3 2 5 5" xfId="1980"/>
    <cellStyle name="Calculation 2 3 2 5 6" xfId="1981"/>
    <cellStyle name="Calculation 2 3 2 5 7" xfId="1982"/>
    <cellStyle name="Calculation 2 3 2 5 8" xfId="1983"/>
    <cellStyle name="Calculation 2 3 2 5 9" xfId="1984"/>
    <cellStyle name="Calculation 2 3 2 6" xfId="1985"/>
    <cellStyle name="Calculation 2 3 2 6 2" xfId="1986"/>
    <cellStyle name="Calculation 2 3 2 6 2 2" xfId="1987"/>
    <cellStyle name="Calculation 2 3 2 6 2 3" xfId="1988"/>
    <cellStyle name="Calculation 2 3 2 6 2 4" xfId="1989"/>
    <cellStyle name="Calculation 2 3 2 6 2 5" xfId="1990"/>
    <cellStyle name="Calculation 2 3 2 6 2 6" xfId="1991"/>
    <cellStyle name="Calculation 2 3 2 6 3" xfId="1992"/>
    <cellStyle name="Calculation 2 3 2 6 3 2" xfId="1993"/>
    <cellStyle name="Calculation 2 3 2 6 3 3" xfId="1994"/>
    <cellStyle name="Calculation 2 3 2 6 3 4" xfId="1995"/>
    <cellStyle name="Calculation 2 3 2 6 3 5" xfId="1996"/>
    <cellStyle name="Calculation 2 3 2 6 3 6" xfId="1997"/>
    <cellStyle name="Calculation 2 3 2 6 4" xfId="1998"/>
    <cellStyle name="Calculation 2 3 2 6 5" xfId="1999"/>
    <cellStyle name="Calculation 2 3 2 6 6" xfId="2000"/>
    <cellStyle name="Calculation 2 3 2 6 7" xfId="2001"/>
    <cellStyle name="Calculation 2 3 2 6 8" xfId="2002"/>
    <cellStyle name="Calculation 2 3 2 7" xfId="2003"/>
    <cellStyle name="Calculation 2 3 2 7 2" xfId="2004"/>
    <cellStyle name="Calculation 2 3 2 7 3" xfId="2005"/>
    <cellStyle name="Calculation 2 3 2 7 4" xfId="2006"/>
    <cellStyle name="Calculation 2 3 2 7 5" xfId="2007"/>
    <cellStyle name="Calculation 2 3 2 7 6" xfId="2008"/>
    <cellStyle name="Calculation 2 3 2 8" xfId="2009"/>
    <cellStyle name="Calculation 2 3 2 8 2" xfId="2010"/>
    <cellStyle name="Calculation 2 3 2 8 3" xfId="2011"/>
    <cellStyle name="Calculation 2 3 2 8 4" xfId="2012"/>
    <cellStyle name="Calculation 2 3 2 8 5" xfId="2013"/>
    <cellStyle name="Calculation 2 3 2 8 6" xfId="2014"/>
    <cellStyle name="Calculation 2 3 2 9" xfId="2015"/>
    <cellStyle name="Calculation 2 3 3" xfId="2016"/>
    <cellStyle name="Calculation 2 3 3 10" xfId="2017"/>
    <cellStyle name="Calculation 2 3 3 11" xfId="2018"/>
    <cellStyle name="Calculation 2 3 3 12" xfId="2019"/>
    <cellStyle name="Calculation 2 3 3 2" xfId="2020"/>
    <cellStyle name="Calculation 2 3 3 2 10" xfId="2021"/>
    <cellStyle name="Calculation 2 3 3 2 11" xfId="2022"/>
    <cellStyle name="Calculation 2 3 3 2 2" xfId="2023"/>
    <cellStyle name="Calculation 2 3 3 2 2 10" xfId="2024"/>
    <cellStyle name="Calculation 2 3 3 2 2 2" xfId="2025"/>
    <cellStyle name="Calculation 2 3 3 2 2 2 2" xfId="2026"/>
    <cellStyle name="Calculation 2 3 3 2 2 2 2 2" xfId="2027"/>
    <cellStyle name="Calculation 2 3 3 2 2 2 2 2 2" xfId="2028"/>
    <cellStyle name="Calculation 2 3 3 2 2 2 2 2 3" xfId="2029"/>
    <cellStyle name="Calculation 2 3 3 2 2 2 2 2 4" xfId="2030"/>
    <cellStyle name="Calculation 2 3 3 2 2 2 2 2 5" xfId="2031"/>
    <cellStyle name="Calculation 2 3 3 2 2 2 2 2 6" xfId="2032"/>
    <cellStyle name="Calculation 2 3 3 2 2 2 2 3" xfId="2033"/>
    <cellStyle name="Calculation 2 3 3 2 2 2 2 3 2" xfId="2034"/>
    <cellStyle name="Calculation 2 3 3 2 2 2 2 3 3" xfId="2035"/>
    <cellStyle name="Calculation 2 3 3 2 2 2 2 3 4" xfId="2036"/>
    <cellStyle name="Calculation 2 3 3 2 2 2 2 3 5" xfId="2037"/>
    <cellStyle name="Calculation 2 3 3 2 2 2 2 3 6" xfId="2038"/>
    <cellStyle name="Calculation 2 3 3 2 2 2 2 4" xfId="2039"/>
    <cellStyle name="Calculation 2 3 3 2 2 2 2 5" xfId="2040"/>
    <cellStyle name="Calculation 2 3 3 2 2 2 2 6" xfId="2041"/>
    <cellStyle name="Calculation 2 3 3 2 2 2 2 7" xfId="2042"/>
    <cellStyle name="Calculation 2 3 3 2 2 2 2 8" xfId="2043"/>
    <cellStyle name="Calculation 2 3 3 2 2 2 3" xfId="2044"/>
    <cellStyle name="Calculation 2 3 3 2 2 2 3 2" xfId="2045"/>
    <cellStyle name="Calculation 2 3 3 2 2 2 3 3" xfId="2046"/>
    <cellStyle name="Calculation 2 3 3 2 2 2 3 4" xfId="2047"/>
    <cellStyle name="Calculation 2 3 3 2 2 2 3 5" xfId="2048"/>
    <cellStyle name="Calculation 2 3 3 2 2 2 3 6" xfId="2049"/>
    <cellStyle name="Calculation 2 3 3 2 2 2 4" xfId="2050"/>
    <cellStyle name="Calculation 2 3 3 2 2 2 4 2" xfId="2051"/>
    <cellStyle name="Calculation 2 3 3 2 2 2 4 3" xfId="2052"/>
    <cellStyle name="Calculation 2 3 3 2 2 2 4 4" xfId="2053"/>
    <cellStyle name="Calculation 2 3 3 2 2 2 4 5" xfId="2054"/>
    <cellStyle name="Calculation 2 3 3 2 2 2 4 6" xfId="2055"/>
    <cellStyle name="Calculation 2 3 3 2 2 2 5" xfId="2056"/>
    <cellStyle name="Calculation 2 3 3 2 2 2 6" xfId="2057"/>
    <cellStyle name="Calculation 2 3 3 2 2 2 7" xfId="2058"/>
    <cellStyle name="Calculation 2 3 3 2 2 2 8" xfId="2059"/>
    <cellStyle name="Calculation 2 3 3 2 2 2 9" xfId="2060"/>
    <cellStyle name="Calculation 2 3 3 2 2 3" xfId="2061"/>
    <cellStyle name="Calculation 2 3 3 2 2 3 2" xfId="2062"/>
    <cellStyle name="Calculation 2 3 3 2 2 3 2 2" xfId="2063"/>
    <cellStyle name="Calculation 2 3 3 2 2 3 2 3" xfId="2064"/>
    <cellStyle name="Calculation 2 3 3 2 2 3 2 4" xfId="2065"/>
    <cellStyle name="Calculation 2 3 3 2 2 3 2 5" xfId="2066"/>
    <cellStyle name="Calculation 2 3 3 2 2 3 2 6" xfId="2067"/>
    <cellStyle name="Calculation 2 3 3 2 2 3 3" xfId="2068"/>
    <cellStyle name="Calculation 2 3 3 2 2 3 3 2" xfId="2069"/>
    <cellStyle name="Calculation 2 3 3 2 2 3 3 3" xfId="2070"/>
    <cellStyle name="Calculation 2 3 3 2 2 3 3 4" xfId="2071"/>
    <cellStyle name="Calculation 2 3 3 2 2 3 3 5" xfId="2072"/>
    <cellStyle name="Calculation 2 3 3 2 2 3 3 6" xfId="2073"/>
    <cellStyle name="Calculation 2 3 3 2 2 3 4" xfId="2074"/>
    <cellStyle name="Calculation 2 3 3 2 2 3 5" xfId="2075"/>
    <cellStyle name="Calculation 2 3 3 2 2 3 6" xfId="2076"/>
    <cellStyle name="Calculation 2 3 3 2 2 3 7" xfId="2077"/>
    <cellStyle name="Calculation 2 3 3 2 2 3 8" xfId="2078"/>
    <cellStyle name="Calculation 2 3 3 2 2 4" xfId="2079"/>
    <cellStyle name="Calculation 2 3 3 2 2 4 2" xfId="2080"/>
    <cellStyle name="Calculation 2 3 3 2 2 4 3" xfId="2081"/>
    <cellStyle name="Calculation 2 3 3 2 2 4 4" xfId="2082"/>
    <cellStyle name="Calculation 2 3 3 2 2 4 5" xfId="2083"/>
    <cellStyle name="Calculation 2 3 3 2 2 4 6" xfId="2084"/>
    <cellStyle name="Calculation 2 3 3 2 2 5" xfId="2085"/>
    <cellStyle name="Calculation 2 3 3 2 2 5 2" xfId="2086"/>
    <cellStyle name="Calculation 2 3 3 2 2 5 3" xfId="2087"/>
    <cellStyle name="Calculation 2 3 3 2 2 5 4" xfId="2088"/>
    <cellStyle name="Calculation 2 3 3 2 2 5 5" xfId="2089"/>
    <cellStyle name="Calculation 2 3 3 2 2 5 6" xfId="2090"/>
    <cellStyle name="Calculation 2 3 3 2 2 6" xfId="2091"/>
    <cellStyle name="Calculation 2 3 3 2 2 7" xfId="2092"/>
    <cellStyle name="Calculation 2 3 3 2 2 8" xfId="2093"/>
    <cellStyle name="Calculation 2 3 3 2 2 9" xfId="2094"/>
    <cellStyle name="Calculation 2 3 3 2 3" xfId="2095"/>
    <cellStyle name="Calculation 2 3 3 2 3 2" xfId="2096"/>
    <cellStyle name="Calculation 2 3 3 2 3 2 2" xfId="2097"/>
    <cellStyle name="Calculation 2 3 3 2 3 2 2 2" xfId="2098"/>
    <cellStyle name="Calculation 2 3 3 2 3 2 2 3" xfId="2099"/>
    <cellStyle name="Calculation 2 3 3 2 3 2 2 4" xfId="2100"/>
    <cellStyle name="Calculation 2 3 3 2 3 2 2 5" xfId="2101"/>
    <cellStyle name="Calculation 2 3 3 2 3 2 2 6" xfId="2102"/>
    <cellStyle name="Calculation 2 3 3 2 3 2 3" xfId="2103"/>
    <cellStyle name="Calculation 2 3 3 2 3 2 3 2" xfId="2104"/>
    <cellStyle name="Calculation 2 3 3 2 3 2 3 3" xfId="2105"/>
    <cellStyle name="Calculation 2 3 3 2 3 2 3 4" xfId="2106"/>
    <cellStyle name="Calculation 2 3 3 2 3 2 3 5" xfId="2107"/>
    <cellStyle name="Calculation 2 3 3 2 3 2 3 6" xfId="2108"/>
    <cellStyle name="Calculation 2 3 3 2 3 2 4" xfId="2109"/>
    <cellStyle name="Calculation 2 3 3 2 3 2 5" xfId="2110"/>
    <cellStyle name="Calculation 2 3 3 2 3 2 6" xfId="2111"/>
    <cellStyle name="Calculation 2 3 3 2 3 2 7" xfId="2112"/>
    <cellStyle name="Calculation 2 3 3 2 3 2 8" xfId="2113"/>
    <cellStyle name="Calculation 2 3 3 2 3 3" xfId="2114"/>
    <cellStyle name="Calculation 2 3 3 2 3 3 2" xfId="2115"/>
    <cellStyle name="Calculation 2 3 3 2 3 3 3" xfId="2116"/>
    <cellStyle name="Calculation 2 3 3 2 3 3 4" xfId="2117"/>
    <cellStyle name="Calculation 2 3 3 2 3 3 5" xfId="2118"/>
    <cellStyle name="Calculation 2 3 3 2 3 3 6" xfId="2119"/>
    <cellStyle name="Calculation 2 3 3 2 3 4" xfId="2120"/>
    <cellStyle name="Calculation 2 3 3 2 3 4 2" xfId="2121"/>
    <cellStyle name="Calculation 2 3 3 2 3 4 3" xfId="2122"/>
    <cellStyle name="Calculation 2 3 3 2 3 4 4" xfId="2123"/>
    <cellStyle name="Calculation 2 3 3 2 3 4 5" xfId="2124"/>
    <cellStyle name="Calculation 2 3 3 2 3 4 6" xfId="2125"/>
    <cellStyle name="Calculation 2 3 3 2 3 5" xfId="2126"/>
    <cellStyle name="Calculation 2 3 3 2 3 6" xfId="2127"/>
    <cellStyle name="Calculation 2 3 3 2 3 7" xfId="2128"/>
    <cellStyle name="Calculation 2 3 3 2 3 8" xfId="2129"/>
    <cellStyle name="Calculation 2 3 3 2 3 9" xfId="2130"/>
    <cellStyle name="Calculation 2 3 3 2 4" xfId="2131"/>
    <cellStyle name="Calculation 2 3 3 2 4 2" xfId="2132"/>
    <cellStyle name="Calculation 2 3 3 2 4 2 2" xfId="2133"/>
    <cellStyle name="Calculation 2 3 3 2 4 2 3" xfId="2134"/>
    <cellStyle name="Calculation 2 3 3 2 4 2 4" xfId="2135"/>
    <cellStyle name="Calculation 2 3 3 2 4 2 5" xfId="2136"/>
    <cellStyle name="Calculation 2 3 3 2 4 2 6" xfId="2137"/>
    <cellStyle name="Calculation 2 3 3 2 4 3" xfId="2138"/>
    <cellStyle name="Calculation 2 3 3 2 4 3 2" xfId="2139"/>
    <cellStyle name="Calculation 2 3 3 2 4 3 3" xfId="2140"/>
    <cellStyle name="Calculation 2 3 3 2 4 3 4" xfId="2141"/>
    <cellStyle name="Calculation 2 3 3 2 4 3 5" xfId="2142"/>
    <cellStyle name="Calculation 2 3 3 2 4 3 6" xfId="2143"/>
    <cellStyle name="Calculation 2 3 3 2 4 4" xfId="2144"/>
    <cellStyle name="Calculation 2 3 3 2 4 5" xfId="2145"/>
    <cellStyle name="Calculation 2 3 3 2 4 6" xfId="2146"/>
    <cellStyle name="Calculation 2 3 3 2 4 7" xfId="2147"/>
    <cellStyle name="Calculation 2 3 3 2 4 8" xfId="2148"/>
    <cellStyle name="Calculation 2 3 3 2 5" xfId="2149"/>
    <cellStyle name="Calculation 2 3 3 2 5 2" xfId="2150"/>
    <cellStyle name="Calculation 2 3 3 2 5 3" xfId="2151"/>
    <cellStyle name="Calculation 2 3 3 2 5 4" xfId="2152"/>
    <cellStyle name="Calculation 2 3 3 2 5 5" xfId="2153"/>
    <cellStyle name="Calculation 2 3 3 2 5 6" xfId="2154"/>
    <cellStyle name="Calculation 2 3 3 2 6" xfId="2155"/>
    <cellStyle name="Calculation 2 3 3 2 6 2" xfId="2156"/>
    <cellStyle name="Calculation 2 3 3 2 6 3" xfId="2157"/>
    <cellStyle name="Calculation 2 3 3 2 6 4" xfId="2158"/>
    <cellStyle name="Calculation 2 3 3 2 6 5" xfId="2159"/>
    <cellStyle name="Calculation 2 3 3 2 6 6" xfId="2160"/>
    <cellStyle name="Calculation 2 3 3 2 7" xfId="2161"/>
    <cellStyle name="Calculation 2 3 3 2 8" xfId="2162"/>
    <cellStyle name="Calculation 2 3 3 2 9" xfId="2163"/>
    <cellStyle name="Calculation 2 3 3 3" xfId="2164"/>
    <cellStyle name="Calculation 2 3 3 3 10" xfId="2165"/>
    <cellStyle name="Calculation 2 3 3 3 2" xfId="2166"/>
    <cellStyle name="Calculation 2 3 3 3 2 2" xfId="2167"/>
    <cellStyle name="Calculation 2 3 3 3 2 2 2" xfId="2168"/>
    <cellStyle name="Calculation 2 3 3 3 2 2 2 2" xfId="2169"/>
    <cellStyle name="Calculation 2 3 3 3 2 2 2 3" xfId="2170"/>
    <cellStyle name="Calculation 2 3 3 3 2 2 2 4" xfId="2171"/>
    <cellStyle name="Calculation 2 3 3 3 2 2 2 5" xfId="2172"/>
    <cellStyle name="Calculation 2 3 3 3 2 2 2 6" xfId="2173"/>
    <cellStyle name="Calculation 2 3 3 3 2 2 3" xfId="2174"/>
    <cellStyle name="Calculation 2 3 3 3 2 2 3 2" xfId="2175"/>
    <cellStyle name="Calculation 2 3 3 3 2 2 3 3" xfId="2176"/>
    <cellStyle name="Calculation 2 3 3 3 2 2 3 4" xfId="2177"/>
    <cellStyle name="Calculation 2 3 3 3 2 2 3 5" xfId="2178"/>
    <cellStyle name="Calculation 2 3 3 3 2 2 3 6" xfId="2179"/>
    <cellStyle name="Calculation 2 3 3 3 2 2 4" xfId="2180"/>
    <cellStyle name="Calculation 2 3 3 3 2 2 5" xfId="2181"/>
    <cellStyle name="Calculation 2 3 3 3 2 2 6" xfId="2182"/>
    <cellStyle name="Calculation 2 3 3 3 2 2 7" xfId="2183"/>
    <cellStyle name="Calculation 2 3 3 3 2 2 8" xfId="2184"/>
    <cellStyle name="Calculation 2 3 3 3 2 3" xfId="2185"/>
    <cellStyle name="Calculation 2 3 3 3 2 3 2" xfId="2186"/>
    <cellStyle name="Calculation 2 3 3 3 2 3 3" xfId="2187"/>
    <cellStyle name="Calculation 2 3 3 3 2 3 4" xfId="2188"/>
    <cellStyle name="Calculation 2 3 3 3 2 3 5" xfId="2189"/>
    <cellStyle name="Calculation 2 3 3 3 2 3 6" xfId="2190"/>
    <cellStyle name="Calculation 2 3 3 3 2 4" xfId="2191"/>
    <cellStyle name="Calculation 2 3 3 3 2 4 2" xfId="2192"/>
    <cellStyle name="Calculation 2 3 3 3 2 4 3" xfId="2193"/>
    <cellStyle name="Calculation 2 3 3 3 2 4 4" xfId="2194"/>
    <cellStyle name="Calculation 2 3 3 3 2 4 5" xfId="2195"/>
    <cellStyle name="Calculation 2 3 3 3 2 4 6" xfId="2196"/>
    <cellStyle name="Calculation 2 3 3 3 2 5" xfId="2197"/>
    <cellStyle name="Calculation 2 3 3 3 2 6" xfId="2198"/>
    <cellStyle name="Calculation 2 3 3 3 2 7" xfId="2199"/>
    <cellStyle name="Calculation 2 3 3 3 2 8" xfId="2200"/>
    <cellStyle name="Calculation 2 3 3 3 2 9" xfId="2201"/>
    <cellStyle name="Calculation 2 3 3 3 3" xfId="2202"/>
    <cellStyle name="Calculation 2 3 3 3 3 2" xfId="2203"/>
    <cellStyle name="Calculation 2 3 3 3 3 2 2" xfId="2204"/>
    <cellStyle name="Calculation 2 3 3 3 3 2 3" xfId="2205"/>
    <cellStyle name="Calculation 2 3 3 3 3 2 4" xfId="2206"/>
    <cellStyle name="Calculation 2 3 3 3 3 2 5" xfId="2207"/>
    <cellStyle name="Calculation 2 3 3 3 3 2 6" xfId="2208"/>
    <cellStyle name="Calculation 2 3 3 3 3 3" xfId="2209"/>
    <cellStyle name="Calculation 2 3 3 3 3 3 2" xfId="2210"/>
    <cellStyle name="Calculation 2 3 3 3 3 3 3" xfId="2211"/>
    <cellStyle name="Calculation 2 3 3 3 3 3 4" xfId="2212"/>
    <cellStyle name="Calculation 2 3 3 3 3 3 5" xfId="2213"/>
    <cellStyle name="Calculation 2 3 3 3 3 3 6" xfId="2214"/>
    <cellStyle name="Calculation 2 3 3 3 3 4" xfId="2215"/>
    <cellStyle name="Calculation 2 3 3 3 3 5" xfId="2216"/>
    <cellStyle name="Calculation 2 3 3 3 3 6" xfId="2217"/>
    <cellStyle name="Calculation 2 3 3 3 3 7" xfId="2218"/>
    <cellStyle name="Calculation 2 3 3 3 3 8" xfId="2219"/>
    <cellStyle name="Calculation 2 3 3 3 4" xfId="2220"/>
    <cellStyle name="Calculation 2 3 3 3 4 2" xfId="2221"/>
    <cellStyle name="Calculation 2 3 3 3 4 3" xfId="2222"/>
    <cellStyle name="Calculation 2 3 3 3 4 4" xfId="2223"/>
    <cellStyle name="Calculation 2 3 3 3 4 5" xfId="2224"/>
    <cellStyle name="Calculation 2 3 3 3 4 6" xfId="2225"/>
    <cellStyle name="Calculation 2 3 3 3 5" xfId="2226"/>
    <cellStyle name="Calculation 2 3 3 3 5 2" xfId="2227"/>
    <cellStyle name="Calculation 2 3 3 3 5 3" xfId="2228"/>
    <cellStyle name="Calculation 2 3 3 3 5 4" xfId="2229"/>
    <cellStyle name="Calculation 2 3 3 3 5 5" xfId="2230"/>
    <cellStyle name="Calculation 2 3 3 3 5 6" xfId="2231"/>
    <cellStyle name="Calculation 2 3 3 3 6" xfId="2232"/>
    <cellStyle name="Calculation 2 3 3 3 7" xfId="2233"/>
    <cellStyle name="Calculation 2 3 3 3 8" xfId="2234"/>
    <cellStyle name="Calculation 2 3 3 3 9" xfId="2235"/>
    <cellStyle name="Calculation 2 3 3 4" xfId="2236"/>
    <cellStyle name="Calculation 2 3 3 4 2" xfId="2237"/>
    <cellStyle name="Calculation 2 3 3 4 2 2" xfId="2238"/>
    <cellStyle name="Calculation 2 3 3 4 2 2 2" xfId="2239"/>
    <cellStyle name="Calculation 2 3 3 4 2 2 3" xfId="2240"/>
    <cellStyle name="Calculation 2 3 3 4 2 2 4" xfId="2241"/>
    <cellStyle name="Calculation 2 3 3 4 2 2 5" xfId="2242"/>
    <cellStyle name="Calculation 2 3 3 4 2 2 6" xfId="2243"/>
    <cellStyle name="Calculation 2 3 3 4 2 3" xfId="2244"/>
    <cellStyle name="Calculation 2 3 3 4 2 3 2" xfId="2245"/>
    <cellStyle name="Calculation 2 3 3 4 2 3 3" xfId="2246"/>
    <cellStyle name="Calculation 2 3 3 4 2 3 4" xfId="2247"/>
    <cellStyle name="Calculation 2 3 3 4 2 3 5" xfId="2248"/>
    <cellStyle name="Calculation 2 3 3 4 2 3 6" xfId="2249"/>
    <cellStyle name="Calculation 2 3 3 4 2 4" xfId="2250"/>
    <cellStyle name="Calculation 2 3 3 4 2 5" xfId="2251"/>
    <cellStyle name="Calculation 2 3 3 4 2 6" xfId="2252"/>
    <cellStyle name="Calculation 2 3 3 4 2 7" xfId="2253"/>
    <cellStyle name="Calculation 2 3 3 4 2 8" xfId="2254"/>
    <cellStyle name="Calculation 2 3 3 4 3" xfId="2255"/>
    <cellStyle name="Calculation 2 3 3 4 3 2" xfId="2256"/>
    <cellStyle name="Calculation 2 3 3 4 3 3" xfId="2257"/>
    <cellStyle name="Calculation 2 3 3 4 3 4" xfId="2258"/>
    <cellStyle name="Calculation 2 3 3 4 3 5" xfId="2259"/>
    <cellStyle name="Calculation 2 3 3 4 3 6" xfId="2260"/>
    <cellStyle name="Calculation 2 3 3 4 4" xfId="2261"/>
    <cellStyle name="Calculation 2 3 3 4 4 2" xfId="2262"/>
    <cellStyle name="Calculation 2 3 3 4 4 3" xfId="2263"/>
    <cellStyle name="Calculation 2 3 3 4 4 4" xfId="2264"/>
    <cellStyle name="Calculation 2 3 3 4 4 5" xfId="2265"/>
    <cellStyle name="Calculation 2 3 3 4 4 6" xfId="2266"/>
    <cellStyle name="Calculation 2 3 3 4 5" xfId="2267"/>
    <cellStyle name="Calculation 2 3 3 4 6" xfId="2268"/>
    <cellStyle name="Calculation 2 3 3 4 7" xfId="2269"/>
    <cellStyle name="Calculation 2 3 3 4 8" xfId="2270"/>
    <cellStyle name="Calculation 2 3 3 4 9" xfId="2271"/>
    <cellStyle name="Calculation 2 3 3 5" xfId="2272"/>
    <cellStyle name="Calculation 2 3 3 5 2" xfId="2273"/>
    <cellStyle name="Calculation 2 3 3 5 2 2" xfId="2274"/>
    <cellStyle name="Calculation 2 3 3 5 2 3" xfId="2275"/>
    <cellStyle name="Calculation 2 3 3 5 2 4" xfId="2276"/>
    <cellStyle name="Calculation 2 3 3 5 2 5" xfId="2277"/>
    <cellStyle name="Calculation 2 3 3 5 2 6" xfId="2278"/>
    <cellStyle name="Calculation 2 3 3 5 3" xfId="2279"/>
    <cellStyle name="Calculation 2 3 3 5 3 2" xfId="2280"/>
    <cellStyle name="Calculation 2 3 3 5 3 3" xfId="2281"/>
    <cellStyle name="Calculation 2 3 3 5 3 4" xfId="2282"/>
    <cellStyle name="Calculation 2 3 3 5 3 5" xfId="2283"/>
    <cellStyle name="Calculation 2 3 3 5 3 6" xfId="2284"/>
    <cellStyle name="Calculation 2 3 3 5 4" xfId="2285"/>
    <cellStyle name="Calculation 2 3 3 5 5" xfId="2286"/>
    <cellStyle name="Calculation 2 3 3 5 6" xfId="2287"/>
    <cellStyle name="Calculation 2 3 3 5 7" xfId="2288"/>
    <cellStyle name="Calculation 2 3 3 5 8" xfId="2289"/>
    <cellStyle name="Calculation 2 3 3 6" xfId="2290"/>
    <cellStyle name="Calculation 2 3 3 6 2" xfId="2291"/>
    <cellStyle name="Calculation 2 3 3 6 3" xfId="2292"/>
    <cellStyle name="Calculation 2 3 3 6 4" xfId="2293"/>
    <cellStyle name="Calculation 2 3 3 6 5" xfId="2294"/>
    <cellStyle name="Calculation 2 3 3 6 6" xfId="2295"/>
    <cellStyle name="Calculation 2 3 3 7" xfId="2296"/>
    <cellStyle name="Calculation 2 3 3 7 2" xfId="2297"/>
    <cellStyle name="Calculation 2 3 3 7 3" xfId="2298"/>
    <cellStyle name="Calculation 2 3 3 7 4" xfId="2299"/>
    <cellStyle name="Calculation 2 3 3 7 5" xfId="2300"/>
    <cellStyle name="Calculation 2 3 3 7 6" xfId="2301"/>
    <cellStyle name="Calculation 2 3 3 8" xfId="2302"/>
    <cellStyle name="Calculation 2 3 3 9" xfId="2303"/>
    <cellStyle name="Calculation 2 3 4" xfId="2304"/>
    <cellStyle name="Calculation 2 3 4 10" xfId="2305"/>
    <cellStyle name="Calculation 2 3 4 11" xfId="2306"/>
    <cellStyle name="Calculation 2 3 4 2" xfId="2307"/>
    <cellStyle name="Calculation 2 3 4 2 10" xfId="2308"/>
    <cellStyle name="Calculation 2 3 4 2 2" xfId="2309"/>
    <cellStyle name="Calculation 2 3 4 2 2 2" xfId="2310"/>
    <cellStyle name="Calculation 2 3 4 2 2 2 2" xfId="2311"/>
    <cellStyle name="Calculation 2 3 4 2 2 2 2 2" xfId="2312"/>
    <cellStyle name="Calculation 2 3 4 2 2 2 2 3" xfId="2313"/>
    <cellStyle name="Calculation 2 3 4 2 2 2 2 4" xfId="2314"/>
    <cellStyle name="Calculation 2 3 4 2 2 2 2 5" xfId="2315"/>
    <cellStyle name="Calculation 2 3 4 2 2 2 2 6" xfId="2316"/>
    <cellStyle name="Calculation 2 3 4 2 2 2 3" xfId="2317"/>
    <cellStyle name="Calculation 2 3 4 2 2 2 3 2" xfId="2318"/>
    <cellStyle name="Calculation 2 3 4 2 2 2 3 3" xfId="2319"/>
    <cellStyle name="Calculation 2 3 4 2 2 2 3 4" xfId="2320"/>
    <cellStyle name="Calculation 2 3 4 2 2 2 3 5" xfId="2321"/>
    <cellStyle name="Calculation 2 3 4 2 2 2 3 6" xfId="2322"/>
    <cellStyle name="Calculation 2 3 4 2 2 2 4" xfId="2323"/>
    <cellStyle name="Calculation 2 3 4 2 2 2 5" xfId="2324"/>
    <cellStyle name="Calculation 2 3 4 2 2 2 6" xfId="2325"/>
    <cellStyle name="Calculation 2 3 4 2 2 2 7" xfId="2326"/>
    <cellStyle name="Calculation 2 3 4 2 2 2 8" xfId="2327"/>
    <cellStyle name="Calculation 2 3 4 2 2 3" xfId="2328"/>
    <cellStyle name="Calculation 2 3 4 2 2 3 2" xfId="2329"/>
    <cellStyle name="Calculation 2 3 4 2 2 3 3" xfId="2330"/>
    <cellStyle name="Calculation 2 3 4 2 2 3 4" xfId="2331"/>
    <cellStyle name="Calculation 2 3 4 2 2 3 5" xfId="2332"/>
    <cellStyle name="Calculation 2 3 4 2 2 3 6" xfId="2333"/>
    <cellStyle name="Calculation 2 3 4 2 2 4" xfId="2334"/>
    <cellStyle name="Calculation 2 3 4 2 2 4 2" xfId="2335"/>
    <cellStyle name="Calculation 2 3 4 2 2 4 3" xfId="2336"/>
    <cellStyle name="Calculation 2 3 4 2 2 4 4" xfId="2337"/>
    <cellStyle name="Calculation 2 3 4 2 2 4 5" xfId="2338"/>
    <cellStyle name="Calculation 2 3 4 2 2 4 6" xfId="2339"/>
    <cellStyle name="Calculation 2 3 4 2 2 5" xfId="2340"/>
    <cellStyle name="Calculation 2 3 4 2 2 6" xfId="2341"/>
    <cellStyle name="Calculation 2 3 4 2 2 7" xfId="2342"/>
    <cellStyle name="Calculation 2 3 4 2 2 8" xfId="2343"/>
    <cellStyle name="Calculation 2 3 4 2 2 9" xfId="2344"/>
    <cellStyle name="Calculation 2 3 4 2 3" xfId="2345"/>
    <cellStyle name="Calculation 2 3 4 2 3 2" xfId="2346"/>
    <cellStyle name="Calculation 2 3 4 2 3 2 2" xfId="2347"/>
    <cellStyle name="Calculation 2 3 4 2 3 2 3" xfId="2348"/>
    <cellStyle name="Calculation 2 3 4 2 3 2 4" xfId="2349"/>
    <cellStyle name="Calculation 2 3 4 2 3 2 5" xfId="2350"/>
    <cellStyle name="Calculation 2 3 4 2 3 2 6" xfId="2351"/>
    <cellStyle name="Calculation 2 3 4 2 3 3" xfId="2352"/>
    <cellStyle name="Calculation 2 3 4 2 3 3 2" xfId="2353"/>
    <cellStyle name="Calculation 2 3 4 2 3 3 3" xfId="2354"/>
    <cellStyle name="Calculation 2 3 4 2 3 3 4" xfId="2355"/>
    <cellStyle name="Calculation 2 3 4 2 3 3 5" xfId="2356"/>
    <cellStyle name="Calculation 2 3 4 2 3 3 6" xfId="2357"/>
    <cellStyle name="Calculation 2 3 4 2 3 4" xfId="2358"/>
    <cellStyle name="Calculation 2 3 4 2 3 5" xfId="2359"/>
    <cellStyle name="Calculation 2 3 4 2 3 6" xfId="2360"/>
    <cellStyle name="Calculation 2 3 4 2 3 7" xfId="2361"/>
    <cellStyle name="Calculation 2 3 4 2 3 8" xfId="2362"/>
    <cellStyle name="Calculation 2 3 4 2 4" xfId="2363"/>
    <cellStyle name="Calculation 2 3 4 2 4 2" xfId="2364"/>
    <cellStyle name="Calculation 2 3 4 2 4 3" xfId="2365"/>
    <cellStyle name="Calculation 2 3 4 2 4 4" xfId="2366"/>
    <cellStyle name="Calculation 2 3 4 2 4 5" xfId="2367"/>
    <cellStyle name="Calculation 2 3 4 2 4 6" xfId="2368"/>
    <cellStyle name="Calculation 2 3 4 2 5" xfId="2369"/>
    <cellStyle name="Calculation 2 3 4 2 5 2" xfId="2370"/>
    <cellStyle name="Calculation 2 3 4 2 5 3" xfId="2371"/>
    <cellStyle name="Calculation 2 3 4 2 5 4" xfId="2372"/>
    <cellStyle name="Calculation 2 3 4 2 5 5" xfId="2373"/>
    <cellStyle name="Calculation 2 3 4 2 5 6" xfId="2374"/>
    <cellStyle name="Calculation 2 3 4 2 6" xfId="2375"/>
    <cellStyle name="Calculation 2 3 4 2 7" xfId="2376"/>
    <cellStyle name="Calculation 2 3 4 2 8" xfId="2377"/>
    <cellStyle name="Calculation 2 3 4 2 9" xfId="2378"/>
    <cellStyle name="Calculation 2 3 4 3" xfId="2379"/>
    <cellStyle name="Calculation 2 3 4 3 2" xfId="2380"/>
    <cellStyle name="Calculation 2 3 4 3 2 2" xfId="2381"/>
    <cellStyle name="Calculation 2 3 4 3 2 2 2" xfId="2382"/>
    <cellStyle name="Calculation 2 3 4 3 2 2 3" xfId="2383"/>
    <cellStyle name="Calculation 2 3 4 3 2 2 4" xfId="2384"/>
    <cellStyle name="Calculation 2 3 4 3 2 2 5" xfId="2385"/>
    <cellStyle name="Calculation 2 3 4 3 2 2 6" xfId="2386"/>
    <cellStyle name="Calculation 2 3 4 3 2 3" xfId="2387"/>
    <cellStyle name="Calculation 2 3 4 3 2 3 2" xfId="2388"/>
    <cellStyle name="Calculation 2 3 4 3 2 3 3" xfId="2389"/>
    <cellStyle name="Calculation 2 3 4 3 2 3 4" xfId="2390"/>
    <cellStyle name="Calculation 2 3 4 3 2 3 5" xfId="2391"/>
    <cellStyle name="Calculation 2 3 4 3 2 3 6" xfId="2392"/>
    <cellStyle name="Calculation 2 3 4 3 2 4" xfId="2393"/>
    <cellStyle name="Calculation 2 3 4 3 2 5" xfId="2394"/>
    <cellStyle name="Calculation 2 3 4 3 2 6" xfId="2395"/>
    <cellStyle name="Calculation 2 3 4 3 2 7" xfId="2396"/>
    <cellStyle name="Calculation 2 3 4 3 2 8" xfId="2397"/>
    <cellStyle name="Calculation 2 3 4 3 3" xfId="2398"/>
    <cellStyle name="Calculation 2 3 4 3 3 2" xfId="2399"/>
    <cellStyle name="Calculation 2 3 4 3 3 3" xfId="2400"/>
    <cellStyle name="Calculation 2 3 4 3 3 4" xfId="2401"/>
    <cellStyle name="Calculation 2 3 4 3 3 5" xfId="2402"/>
    <cellStyle name="Calculation 2 3 4 3 3 6" xfId="2403"/>
    <cellStyle name="Calculation 2 3 4 3 4" xfId="2404"/>
    <cellStyle name="Calculation 2 3 4 3 4 2" xfId="2405"/>
    <cellStyle name="Calculation 2 3 4 3 4 3" xfId="2406"/>
    <cellStyle name="Calculation 2 3 4 3 4 4" xfId="2407"/>
    <cellStyle name="Calculation 2 3 4 3 4 5" xfId="2408"/>
    <cellStyle name="Calculation 2 3 4 3 4 6" xfId="2409"/>
    <cellStyle name="Calculation 2 3 4 3 5" xfId="2410"/>
    <cellStyle name="Calculation 2 3 4 3 6" xfId="2411"/>
    <cellStyle name="Calculation 2 3 4 3 7" xfId="2412"/>
    <cellStyle name="Calculation 2 3 4 3 8" xfId="2413"/>
    <cellStyle name="Calculation 2 3 4 3 9" xfId="2414"/>
    <cellStyle name="Calculation 2 3 4 4" xfId="2415"/>
    <cellStyle name="Calculation 2 3 4 4 2" xfId="2416"/>
    <cellStyle name="Calculation 2 3 4 4 2 2" xfId="2417"/>
    <cellStyle name="Calculation 2 3 4 4 2 3" xfId="2418"/>
    <cellStyle name="Calculation 2 3 4 4 2 4" xfId="2419"/>
    <cellStyle name="Calculation 2 3 4 4 2 5" xfId="2420"/>
    <cellStyle name="Calculation 2 3 4 4 2 6" xfId="2421"/>
    <cellStyle name="Calculation 2 3 4 4 3" xfId="2422"/>
    <cellStyle name="Calculation 2 3 4 4 3 2" xfId="2423"/>
    <cellStyle name="Calculation 2 3 4 4 3 3" xfId="2424"/>
    <cellStyle name="Calculation 2 3 4 4 3 4" xfId="2425"/>
    <cellStyle name="Calculation 2 3 4 4 3 5" xfId="2426"/>
    <cellStyle name="Calculation 2 3 4 4 3 6" xfId="2427"/>
    <cellStyle name="Calculation 2 3 4 4 4" xfId="2428"/>
    <cellStyle name="Calculation 2 3 4 4 5" xfId="2429"/>
    <cellStyle name="Calculation 2 3 4 4 6" xfId="2430"/>
    <cellStyle name="Calculation 2 3 4 4 7" xfId="2431"/>
    <cellStyle name="Calculation 2 3 4 4 8" xfId="2432"/>
    <cellStyle name="Calculation 2 3 4 5" xfId="2433"/>
    <cellStyle name="Calculation 2 3 4 5 2" xfId="2434"/>
    <cellStyle name="Calculation 2 3 4 5 3" xfId="2435"/>
    <cellStyle name="Calculation 2 3 4 5 4" xfId="2436"/>
    <cellStyle name="Calculation 2 3 4 5 5" xfId="2437"/>
    <cellStyle name="Calculation 2 3 4 5 6" xfId="2438"/>
    <cellStyle name="Calculation 2 3 4 6" xfId="2439"/>
    <cellStyle name="Calculation 2 3 4 6 2" xfId="2440"/>
    <cellStyle name="Calculation 2 3 4 6 3" xfId="2441"/>
    <cellStyle name="Calculation 2 3 4 6 4" xfId="2442"/>
    <cellStyle name="Calculation 2 3 4 6 5" xfId="2443"/>
    <cellStyle name="Calculation 2 3 4 6 6" xfId="2444"/>
    <cellStyle name="Calculation 2 3 4 7" xfId="2445"/>
    <cellStyle name="Calculation 2 3 4 8" xfId="2446"/>
    <cellStyle name="Calculation 2 3 4 9" xfId="2447"/>
    <cellStyle name="Calculation 2 3 5" xfId="2448"/>
    <cellStyle name="Calculation 2 3 5 10" xfId="2449"/>
    <cellStyle name="Calculation 2 3 5 2" xfId="2450"/>
    <cellStyle name="Calculation 2 3 5 2 2" xfId="2451"/>
    <cellStyle name="Calculation 2 3 5 2 2 2" xfId="2452"/>
    <cellStyle name="Calculation 2 3 5 2 2 2 2" xfId="2453"/>
    <cellStyle name="Calculation 2 3 5 2 2 2 3" xfId="2454"/>
    <cellStyle name="Calculation 2 3 5 2 2 2 4" xfId="2455"/>
    <cellStyle name="Calculation 2 3 5 2 2 2 5" xfId="2456"/>
    <cellStyle name="Calculation 2 3 5 2 2 2 6" xfId="2457"/>
    <cellStyle name="Calculation 2 3 5 2 2 3" xfId="2458"/>
    <cellStyle name="Calculation 2 3 5 2 2 3 2" xfId="2459"/>
    <cellStyle name="Calculation 2 3 5 2 2 3 3" xfId="2460"/>
    <cellStyle name="Calculation 2 3 5 2 2 3 4" xfId="2461"/>
    <cellStyle name="Calculation 2 3 5 2 2 3 5" xfId="2462"/>
    <cellStyle name="Calculation 2 3 5 2 2 3 6" xfId="2463"/>
    <cellStyle name="Calculation 2 3 5 2 2 4" xfId="2464"/>
    <cellStyle name="Calculation 2 3 5 2 2 5" xfId="2465"/>
    <cellStyle name="Calculation 2 3 5 2 2 6" xfId="2466"/>
    <cellStyle name="Calculation 2 3 5 2 2 7" xfId="2467"/>
    <cellStyle name="Calculation 2 3 5 2 2 8" xfId="2468"/>
    <cellStyle name="Calculation 2 3 5 2 3" xfId="2469"/>
    <cellStyle name="Calculation 2 3 5 2 3 2" xfId="2470"/>
    <cellStyle name="Calculation 2 3 5 2 3 3" xfId="2471"/>
    <cellStyle name="Calculation 2 3 5 2 3 4" xfId="2472"/>
    <cellStyle name="Calculation 2 3 5 2 3 5" xfId="2473"/>
    <cellStyle name="Calculation 2 3 5 2 3 6" xfId="2474"/>
    <cellStyle name="Calculation 2 3 5 2 4" xfId="2475"/>
    <cellStyle name="Calculation 2 3 5 2 4 2" xfId="2476"/>
    <cellStyle name="Calculation 2 3 5 2 4 3" xfId="2477"/>
    <cellStyle name="Calculation 2 3 5 2 4 4" xfId="2478"/>
    <cellStyle name="Calculation 2 3 5 2 4 5" xfId="2479"/>
    <cellStyle name="Calculation 2 3 5 2 4 6" xfId="2480"/>
    <cellStyle name="Calculation 2 3 5 2 5" xfId="2481"/>
    <cellStyle name="Calculation 2 3 5 2 6" xfId="2482"/>
    <cellStyle name="Calculation 2 3 5 2 7" xfId="2483"/>
    <cellStyle name="Calculation 2 3 5 2 8" xfId="2484"/>
    <cellStyle name="Calculation 2 3 5 2 9" xfId="2485"/>
    <cellStyle name="Calculation 2 3 5 3" xfId="2486"/>
    <cellStyle name="Calculation 2 3 5 3 2" xfId="2487"/>
    <cellStyle name="Calculation 2 3 5 3 2 2" xfId="2488"/>
    <cellStyle name="Calculation 2 3 5 3 2 3" xfId="2489"/>
    <cellStyle name="Calculation 2 3 5 3 2 4" xfId="2490"/>
    <cellStyle name="Calculation 2 3 5 3 2 5" xfId="2491"/>
    <cellStyle name="Calculation 2 3 5 3 2 6" xfId="2492"/>
    <cellStyle name="Calculation 2 3 5 3 3" xfId="2493"/>
    <cellStyle name="Calculation 2 3 5 3 3 2" xfId="2494"/>
    <cellStyle name="Calculation 2 3 5 3 3 3" xfId="2495"/>
    <cellStyle name="Calculation 2 3 5 3 3 4" xfId="2496"/>
    <cellStyle name="Calculation 2 3 5 3 3 5" xfId="2497"/>
    <cellStyle name="Calculation 2 3 5 3 3 6" xfId="2498"/>
    <cellStyle name="Calculation 2 3 5 3 4" xfId="2499"/>
    <cellStyle name="Calculation 2 3 5 3 5" xfId="2500"/>
    <cellStyle name="Calculation 2 3 5 3 6" xfId="2501"/>
    <cellStyle name="Calculation 2 3 5 3 7" xfId="2502"/>
    <cellStyle name="Calculation 2 3 5 3 8" xfId="2503"/>
    <cellStyle name="Calculation 2 3 5 4" xfId="2504"/>
    <cellStyle name="Calculation 2 3 5 4 2" xfId="2505"/>
    <cellStyle name="Calculation 2 3 5 4 3" xfId="2506"/>
    <cellStyle name="Calculation 2 3 5 4 4" xfId="2507"/>
    <cellStyle name="Calculation 2 3 5 4 5" xfId="2508"/>
    <cellStyle name="Calculation 2 3 5 4 6" xfId="2509"/>
    <cellStyle name="Calculation 2 3 5 5" xfId="2510"/>
    <cellStyle name="Calculation 2 3 5 5 2" xfId="2511"/>
    <cellStyle name="Calculation 2 3 5 5 3" xfId="2512"/>
    <cellStyle name="Calculation 2 3 5 5 4" xfId="2513"/>
    <cellStyle name="Calculation 2 3 5 5 5" xfId="2514"/>
    <cellStyle name="Calculation 2 3 5 5 6" xfId="2515"/>
    <cellStyle name="Calculation 2 3 5 6" xfId="2516"/>
    <cellStyle name="Calculation 2 3 5 7" xfId="2517"/>
    <cellStyle name="Calculation 2 3 5 8" xfId="2518"/>
    <cellStyle name="Calculation 2 3 5 9" xfId="2519"/>
    <cellStyle name="Calculation 2 3 6" xfId="2520"/>
    <cellStyle name="Calculation 2 3 6 2" xfId="2521"/>
    <cellStyle name="Calculation 2 3 6 2 2" xfId="2522"/>
    <cellStyle name="Calculation 2 3 6 2 2 2" xfId="2523"/>
    <cellStyle name="Calculation 2 3 6 2 2 3" xfId="2524"/>
    <cellStyle name="Calculation 2 3 6 2 2 4" xfId="2525"/>
    <cellStyle name="Calculation 2 3 6 2 2 5" xfId="2526"/>
    <cellStyle name="Calculation 2 3 6 2 2 6" xfId="2527"/>
    <cellStyle name="Calculation 2 3 6 2 3" xfId="2528"/>
    <cellStyle name="Calculation 2 3 6 2 3 2" xfId="2529"/>
    <cellStyle name="Calculation 2 3 6 2 3 3" xfId="2530"/>
    <cellStyle name="Calculation 2 3 6 2 3 4" xfId="2531"/>
    <cellStyle name="Calculation 2 3 6 2 3 5" xfId="2532"/>
    <cellStyle name="Calculation 2 3 6 2 3 6" xfId="2533"/>
    <cellStyle name="Calculation 2 3 6 2 4" xfId="2534"/>
    <cellStyle name="Calculation 2 3 6 2 5" xfId="2535"/>
    <cellStyle name="Calculation 2 3 6 2 6" xfId="2536"/>
    <cellStyle name="Calculation 2 3 6 2 7" xfId="2537"/>
    <cellStyle name="Calculation 2 3 6 2 8" xfId="2538"/>
    <cellStyle name="Calculation 2 3 6 3" xfId="2539"/>
    <cellStyle name="Calculation 2 3 6 3 2" xfId="2540"/>
    <cellStyle name="Calculation 2 3 6 3 3" xfId="2541"/>
    <cellStyle name="Calculation 2 3 6 3 4" xfId="2542"/>
    <cellStyle name="Calculation 2 3 6 3 5" xfId="2543"/>
    <cellStyle name="Calculation 2 3 6 3 6" xfId="2544"/>
    <cellStyle name="Calculation 2 3 6 4" xfId="2545"/>
    <cellStyle name="Calculation 2 3 6 4 2" xfId="2546"/>
    <cellStyle name="Calculation 2 3 6 4 3" xfId="2547"/>
    <cellStyle name="Calculation 2 3 6 4 4" xfId="2548"/>
    <cellStyle name="Calculation 2 3 6 4 5" xfId="2549"/>
    <cellStyle name="Calculation 2 3 6 4 6" xfId="2550"/>
    <cellStyle name="Calculation 2 3 6 5" xfId="2551"/>
    <cellStyle name="Calculation 2 3 6 6" xfId="2552"/>
    <cellStyle name="Calculation 2 3 6 7" xfId="2553"/>
    <cellStyle name="Calculation 2 3 6 8" xfId="2554"/>
    <cellStyle name="Calculation 2 3 6 9" xfId="2555"/>
    <cellStyle name="Calculation 2 3 7" xfId="2556"/>
    <cellStyle name="Calculation 2 3 7 2" xfId="2557"/>
    <cellStyle name="Calculation 2 3 7 2 2" xfId="2558"/>
    <cellStyle name="Calculation 2 3 7 2 3" xfId="2559"/>
    <cellStyle name="Calculation 2 3 7 2 4" xfId="2560"/>
    <cellStyle name="Calculation 2 3 7 2 5" xfId="2561"/>
    <cellStyle name="Calculation 2 3 7 2 6" xfId="2562"/>
    <cellStyle name="Calculation 2 3 7 3" xfId="2563"/>
    <cellStyle name="Calculation 2 3 7 3 2" xfId="2564"/>
    <cellStyle name="Calculation 2 3 7 3 3" xfId="2565"/>
    <cellStyle name="Calculation 2 3 7 3 4" xfId="2566"/>
    <cellStyle name="Calculation 2 3 7 3 5" xfId="2567"/>
    <cellStyle name="Calculation 2 3 7 3 6" xfId="2568"/>
    <cellStyle name="Calculation 2 3 7 4" xfId="2569"/>
    <cellStyle name="Calculation 2 3 7 5" xfId="2570"/>
    <cellStyle name="Calculation 2 3 7 6" xfId="2571"/>
    <cellStyle name="Calculation 2 3 7 7" xfId="2572"/>
    <cellStyle name="Calculation 2 3 7 8" xfId="2573"/>
    <cellStyle name="Calculation 2 3 8" xfId="2574"/>
    <cellStyle name="Calculation 2 3 8 2" xfId="2575"/>
    <cellStyle name="Calculation 2 3 8 3" xfId="2576"/>
    <cellStyle name="Calculation 2 3 8 4" xfId="2577"/>
    <cellStyle name="Calculation 2 3 8 5" xfId="2578"/>
    <cellStyle name="Calculation 2 3 8 6" xfId="2579"/>
    <cellStyle name="Calculation 2 3 9" xfId="2580"/>
    <cellStyle name="Calculation 2 3 9 2" xfId="2581"/>
    <cellStyle name="Calculation 2 3 9 3" xfId="2582"/>
    <cellStyle name="Calculation 2 3 9 4" xfId="2583"/>
    <cellStyle name="Calculation 2 3 9 5" xfId="2584"/>
    <cellStyle name="Calculation 2 3 9 6" xfId="2585"/>
    <cellStyle name="Calculation 2 4" xfId="2586"/>
    <cellStyle name="Calculation 2 4 10" xfId="2587"/>
    <cellStyle name="Calculation 2 4 11" xfId="2588"/>
    <cellStyle name="Calculation 2 4 12" xfId="2589"/>
    <cellStyle name="Calculation 2 4 13" xfId="2590"/>
    <cellStyle name="Calculation 2 4 2" xfId="2591"/>
    <cellStyle name="Calculation 2 4 2 10" xfId="2592"/>
    <cellStyle name="Calculation 2 4 2 11" xfId="2593"/>
    <cellStyle name="Calculation 2 4 2 12" xfId="2594"/>
    <cellStyle name="Calculation 2 4 2 2" xfId="2595"/>
    <cellStyle name="Calculation 2 4 2 2 10" xfId="2596"/>
    <cellStyle name="Calculation 2 4 2 2 11" xfId="2597"/>
    <cellStyle name="Calculation 2 4 2 2 2" xfId="2598"/>
    <cellStyle name="Calculation 2 4 2 2 2 10" xfId="2599"/>
    <cellStyle name="Calculation 2 4 2 2 2 2" xfId="2600"/>
    <cellStyle name="Calculation 2 4 2 2 2 2 2" xfId="2601"/>
    <cellStyle name="Calculation 2 4 2 2 2 2 2 2" xfId="2602"/>
    <cellStyle name="Calculation 2 4 2 2 2 2 2 2 2" xfId="2603"/>
    <cellStyle name="Calculation 2 4 2 2 2 2 2 2 3" xfId="2604"/>
    <cellStyle name="Calculation 2 4 2 2 2 2 2 2 4" xfId="2605"/>
    <cellStyle name="Calculation 2 4 2 2 2 2 2 2 5" xfId="2606"/>
    <cellStyle name="Calculation 2 4 2 2 2 2 2 2 6" xfId="2607"/>
    <cellStyle name="Calculation 2 4 2 2 2 2 2 3" xfId="2608"/>
    <cellStyle name="Calculation 2 4 2 2 2 2 2 3 2" xfId="2609"/>
    <cellStyle name="Calculation 2 4 2 2 2 2 2 3 3" xfId="2610"/>
    <cellStyle name="Calculation 2 4 2 2 2 2 2 3 4" xfId="2611"/>
    <cellStyle name="Calculation 2 4 2 2 2 2 2 3 5" xfId="2612"/>
    <cellStyle name="Calculation 2 4 2 2 2 2 2 3 6" xfId="2613"/>
    <cellStyle name="Calculation 2 4 2 2 2 2 2 4" xfId="2614"/>
    <cellStyle name="Calculation 2 4 2 2 2 2 2 5" xfId="2615"/>
    <cellStyle name="Calculation 2 4 2 2 2 2 2 6" xfId="2616"/>
    <cellStyle name="Calculation 2 4 2 2 2 2 2 7" xfId="2617"/>
    <cellStyle name="Calculation 2 4 2 2 2 2 2 8" xfId="2618"/>
    <cellStyle name="Calculation 2 4 2 2 2 2 3" xfId="2619"/>
    <cellStyle name="Calculation 2 4 2 2 2 2 3 2" xfId="2620"/>
    <cellStyle name="Calculation 2 4 2 2 2 2 3 3" xfId="2621"/>
    <cellStyle name="Calculation 2 4 2 2 2 2 3 4" xfId="2622"/>
    <cellStyle name="Calculation 2 4 2 2 2 2 3 5" xfId="2623"/>
    <cellStyle name="Calculation 2 4 2 2 2 2 3 6" xfId="2624"/>
    <cellStyle name="Calculation 2 4 2 2 2 2 4" xfId="2625"/>
    <cellStyle name="Calculation 2 4 2 2 2 2 4 2" xfId="2626"/>
    <cellStyle name="Calculation 2 4 2 2 2 2 4 3" xfId="2627"/>
    <cellStyle name="Calculation 2 4 2 2 2 2 4 4" xfId="2628"/>
    <cellStyle name="Calculation 2 4 2 2 2 2 4 5" xfId="2629"/>
    <cellStyle name="Calculation 2 4 2 2 2 2 4 6" xfId="2630"/>
    <cellStyle name="Calculation 2 4 2 2 2 2 5" xfId="2631"/>
    <cellStyle name="Calculation 2 4 2 2 2 2 6" xfId="2632"/>
    <cellStyle name="Calculation 2 4 2 2 2 2 7" xfId="2633"/>
    <cellStyle name="Calculation 2 4 2 2 2 2 8" xfId="2634"/>
    <cellStyle name="Calculation 2 4 2 2 2 2 9" xfId="2635"/>
    <cellStyle name="Calculation 2 4 2 2 2 3" xfId="2636"/>
    <cellStyle name="Calculation 2 4 2 2 2 3 2" xfId="2637"/>
    <cellStyle name="Calculation 2 4 2 2 2 3 2 2" xfId="2638"/>
    <cellStyle name="Calculation 2 4 2 2 2 3 2 3" xfId="2639"/>
    <cellStyle name="Calculation 2 4 2 2 2 3 2 4" xfId="2640"/>
    <cellStyle name="Calculation 2 4 2 2 2 3 2 5" xfId="2641"/>
    <cellStyle name="Calculation 2 4 2 2 2 3 2 6" xfId="2642"/>
    <cellStyle name="Calculation 2 4 2 2 2 3 3" xfId="2643"/>
    <cellStyle name="Calculation 2 4 2 2 2 3 3 2" xfId="2644"/>
    <cellStyle name="Calculation 2 4 2 2 2 3 3 3" xfId="2645"/>
    <cellStyle name="Calculation 2 4 2 2 2 3 3 4" xfId="2646"/>
    <cellStyle name="Calculation 2 4 2 2 2 3 3 5" xfId="2647"/>
    <cellStyle name="Calculation 2 4 2 2 2 3 3 6" xfId="2648"/>
    <cellStyle name="Calculation 2 4 2 2 2 3 4" xfId="2649"/>
    <cellStyle name="Calculation 2 4 2 2 2 3 5" xfId="2650"/>
    <cellStyle name="Calculation 2 4 2 2 2 3 6" xfId="2651"/>
    <cellStyle name="Calculation 2 4 2 2 2 3 7" xfId="2652"/>
    <cellStyle name="Calculation 2 4 2 2 2 3 8" xfId="2653"/>
    <cellStyle name="Calculation 2 4 2 2 2 4" xfId="2654"/>
    <cellStyle name="Calculation 2 4 2 2 2 4 2" xfId="2655"/>
    <cellStyle name="Calculation 2 4 2 2 2 4 3" xfId="2656"/>
    <cellStyle name="Calculation 2 4 2 2 2 4 4" xfId="2657"/>
    <cellStyle name="Calculation 2 4 2 2 2 4 5" xfId="2658"/>
    <cellStyle name="Calculation 2 4 2 2 2 4 6" xfId="2659"/>
    <cellStyle name="Calculation 2 4 2 2 2 5" xfId="2660"/>
    <cellStyle name="Calculation 2 4 2 2 2 5 2" xfId="2661"/>
    <cellStyle name="Calculation 2 4 2 2 2 5 3" xfId="2662"/>
    <cellStyle name="Calculation 2 4 2 2 2 5 4" xfId="2663"/>
    <cellStyle name="Calculation 2 4 2 2 2 5 5" xfId="2664"/>
    <cellStyle name="Calculation 2 4 2 2 2 5 6" xfId="2665"/>
    <cellStyle name="Calculation 2 4 2 2 2 6" xfId="2666"/>
    <cellStyle name="Calculation 2 4 2 2 2 7" xfId="2667"/>
    <cellStyle name="Calculation 2 4 2 2 2 8" xfId="2668"/>
    <cellStyle name="Calculation 2 4 2 2 2 9" xfId="2669"/>
    <cellStyle name="Calculation 2 4 2 2 3" xfId="2670"/>
    <cellStyle name="Calculation 2 4 2 2 3 2" xfId="2671"/>
    <cellStyle name="Calculation 2 4 2 2 3 2 2" xfId="2672"/>
    <cellStyle name="Calculation 2 4 2 2 3 2 2 2" xfId="2673"/>
    <cellStyle name="Calculation 2 4 2 2 3 2 2 3" xfId="2674"/>
    <cellStyle name="Calculation 2 4 2 2 3 2 2 4" xfId="2675"/>
    <cellStyle name="Calculation 2 4 2 2 3 2 2 5" xfId="2676"/>
    <cellStyle name="Calculation 2 4 2 2 3 2 2 6" xfId="2677"/>
    <cellStyle name="Calculation 2 4 2 2 3 2 3" xfId="2678"/>
    <cellStyle name="Calculation 2 4 2 2 3 2 3 2" xfId="2679"/>
    <cellStyle name="Calculation 2 4 2 2 3 2 3 3" xfId="2680"/>
    <cellStyle name="Calculation 2 4 2 2 3 2 3 4" xfId="2681"/>
    <cellStyle name="Calculation 2 4 2 2 3 2 3 5" xfId="2682"/>
    <cellStyle name="Calculation 2 4 2 2 3 2 3 6" xfId="2683"/>
    <cellStyle name="Calculation 2 4 2 2 3 2 4" xfId="2684"/>
    <cellStyle name="Calculation 2 4 2 2 3 2 5" xfId="2685"/>
    <cellStyle name="Calculation 2 4 2 2 3 2 6" xfId="2686"/>
    <cellStyle name="Calculation 2 4 2 2 3 2 7" xfId="2687"/>
    <cellStyle name="Calculation 2 4 2 2 3 2 8" xfId="2688"/>
    <cellStyle name="Calculation 2 4 2 2 3 3" xfId="2689"/>
    <cellStyle name="Calculation 2 4 2 2 3 3 2" xfId="2690"/>
    <cellStyle name="Calculation 2 4 2 2 3 3 3" xfId="2691"/>
    <cellStyle name="Calculation 2 4 2 2 3 3 4" xfId="2692"/>
    <cellStyle name="Calculation 2 4 2 2 3 3 5" xfId="2693"/>
    <cellStyle name="Calculation 2 4 2 2 3 3 6" xfId="2694"/>
    <cellStyle name="Calculation 2 4 2 2 3 4" xfId="2695"/>
    <cellStyle name="Calculation 2 4 2 2 3 4 2" xfId="2696"/>
    <cellStyle name="Calculation 2 4 2 2 3 4 3" xfId="2697"/>
    <cellStyle name="Calculation 2 4 2 2 3 4 4" xfId="2698"/>
    <cellStyle name="Calculation 2 4 2 2 3 4 5" xfId="2699"/>
    <cellStyle name="Calculation 2 4 2 2 3 4 6" xfId="2700"/>
    <cellStyle name="Calculation 2 4 2 2 3 5" xfId="2701"/>
    <cellStyle name="Calculation 2 4 2 2 3 6" xfId="2702"/>
    <cellStyle name="Calculation 2 4 2 2 3 7" xfId="2703"/>
    <cellStyle name="Calculation 2 4 2 2 3 8" xfId="2704"/>
    <cellStyle name="Calculation 2 4 2 2 3 9" xfId="2705"/>
    <cellStyle name="Calculation 2 4 2 2 4" xfId="2706"/>
    <cellStyle name="Calculation 2 4 2 2 4 2" xfId="2707"/>
    <cellStyle name="Calculation 2 4 2 2 4 2 2" xfId="2708"/>
    <cellStyle name="Calculation 2 4 2 2 4 2 3" xfId="2709"/>
    <cellStyle name="Calculation 2 4 2 2 4 2 4" xfId="2710"/>
    <cellStyle name="Calculation 2 4 2 2 4 2 5" xfId="2711"/>
    <cellStyle name="Calculation 2 4 2 2 4 2 6" xfId="2712"/>
    <cellStyle name="Calculation 2 4 2 2 4 3" xfId="2713"/>
    <cellStyle name="Calculation 2 4 2 2 4 3 2" xfId="2714"/>
    <cellStyle name="Calculation 2 4 2 2 4 3 3" xfId="2715"/>
    <cellStyle name="Calculation 2 4 2 2 4 3 4" xfId="2716"/>
    <cellStyle name="Calculation 2 4 2 2 4 3 5" xfId="2717"/>
    <cellStyle name="Calculation 2 4 2 2 4 3 6" xfId="2718"/>
    <cellStyle name="Calculation 2 4 2 2 4 4" xfId="2719"/>
    <cellStyle name="Calculation 2 4 2 2 4 5" xfId="2720"/>
    <cellStyle name="Calculation 2 4 2 2 4 6" xfId="2721"/>
    <cellStyle name="Calculation 2 4 2 2 4 7" xfId="2722"/>
    <cellStyle name="Calculation 2 4 2 2 4 8" xfId="2723"/>
    <cellStyle name="Calculation 2 4 2 2 5" xfId="2724"/>
    <cellStyle name="Calculation 2 4 2 2 5 2" xfId="2725"/>
    <cellStyle name="Calculation 2 4 2 2 5 3" xfId="2726"/>
    <cellStyle name="Calculation 2 4 2 2 5 4" xfId="2727"/>
    <cellStyle name="Calculation 2 4 2 2 5 5" xfId="2728"/>
    <cellStyle name="Calculation 2 4 2 2 5 6" xfId="2729"/>
    <cellStyle name="Calculation 2 4 2 2 6" xfId="2730"/>
    <cellStyle name="Calculation 2 4 2 2 6 2" xfId="2731"/>
    <cellStyle name="Calculation 2 4 2 2 6 3" xfId="2732"/>
    <cellStyle name="Calculation 2 4 2 2 6 4" xfId="2733"/>
    <cellStyle name="Calculation 2 4 2 2 6 5" xfId="2734"/>
    <cellStyle name="Calculation 2 4 2 2 6 6" xfId="2735"/>
    <cellStyle name="Calculation 2 4 2 2 7" xfId="2736"/>
    <cellStyle name="Calculation 2 4 2 2 8" xfId="2737"/>
    <cellStyle name="Calculation 2 4 2 2 9" xfId="2738"/>
    <cellStyle name="Calculation 2 4 2 3" xfId="2739"/>
    <cellStyle name="Calculation 2 4 2 3 10" xfId="2740"/>
    <cellStyle name="Calculation 2 4 2 3 2" xfId="2741"/>
    <cellStyle name="Calculation 2 4 2 3 2 2" xfId="2742"/>
    <cellStyle name="Calculation 2 4 2 3 2 2 2" xfId="2743"/>
    <cellStyle name="Calculation 2 4 2 3 2 2 2 2" xfId="2744"/>
    <cellStyle name="Calculation 2 4 2 3 2 2 2 3" xfId="2745"/>
    <cellStyle name="Calculation 2 4 2 3 2 2 2 4" xfId="2746"/>
    <cellStyle name="Calculation 2 4 2 3 2 2 2 5" xfId="2747"/>
    <cellStyle name="Calculation 2 4 2 3 2 2 2 6" xfId="2748"/>
    <cellStyle name="Calculation 2 4 2 3 2 2 3" xfId="2749"/>
    <cellStyle name="Calculation 2 4 2 3 2 2 3 2" xfId="2750"/>
    <cellStyle name="Calculation 2 4 2 3 2 2 3 3" xfId="2751"/>
    <cellStyle name="Calculation 2 4 2 3 2 2 3 4" xfId="2752"/>
    <cellStyle name="Calculation 2 4 2 3 2 2 3 5" xfId="2753"/>
    <cellStyle name="Calculation 2 4 2 3 2 2 3 6" xfId="2754"/>
    <cellStyle name="Calculation 2 4 2 3 2 2 4" xfId="2755"/>
    <cellStyle name="Calculation 2 4 2 3 2 2 5" xfId="2756"/>
    <cellStyle name="Calculation 2 4 2 3 2 2 6" xfId="2757"/>
    <cellStyle name="Calculation 2 4 2 3 2 2 7" xfId="2758"/>
    <cellStyle name="Calculation 2 4 2 3 2 2 8" xfId="2759"/>
    <cellStyle name="Calculation 2 4 2 3 2 3" xfId="2760"/>
    <cellStyle name="Calculation 2 4 2 3 2 3 2" xfId="2761"/>
    <cellStyle name="Calculation 2 4 2 3 2 3 3" xfId="2762"/>
    <cellStyle name="Calculation 2 4 2 3 2 3 4" xfId="2763"/>
    <cellStyle name="Calculation 2 4 2 3 2 3 5" xfId="2764"/>
    <cellStyle name="Calculation 2 4 2 3 2 3 6" xfId="2765"/>
    <cellStyle name="Calculation 2 4 2 3 2 4" xfId="2766"/>
    <cellStyle name="Calculation 2 4 2 3 2 4 2" xfId="2767"/>
    <cellStyle name="Calculation 2 4 2 3 2 4 3" xfId="2768"/>
    <cellStyle name="Calculation 2 4 2 3 2 4 4" xfId="2769"/>
    <cellStyle name="Calculation 2 4 2 3 2 4 5" xfId="2770"/>
    <cellStyle name="Calculation 2 4 2 3 2 4 6" xfId="2771"/>
    <cellStyle name="Calculation 2 4 2 3 2 5" xfId="2772"/>
    <cellStyle name="Calculation 2 4 2 3 2 6" xfId="2773"/>
    <cellStyle name="Calculation 2 4 2 3 2 7" xfId="2774"/>
    <cellStyle name="Calculation 2 4 2 3 2 8" xfId="2775"/>
    <cellStyle name="Calculation 2 4 2 3 2 9" xfId="2776"/>
    <cellStyle name="Calculation 2 4 2 3 3" xfId="2777"/>
    <cellStyle name="Calculation 2 4 2 3 3 2" xfId="2778"/>
    <cellStyle name="Calculation 2 4 2 3 3 2 2" xfId="2779"/>
    <cellStyle name="Calculation 2 4 2 3 3 2 3" xfId="2780"/>
    <cellStyle name="Calculation 2 4 2 3 3 2 4" xfId="2781"/>
    <cellStyle name="Calculation 2 4 2 3 3 2 5" xfId="2782"/>
    <cellStyle name="Calculation 2 4 2 3 3 2 6" xfId="2783"/>
    <cellStyle name="Calculation 2 4 2 3 3 3" xfId="2784"/>
    <cellStyle name="Calculation 2 4 2 3 3 3 2" xfId="2785"/>
    <cellStyle name="Calculation 2 4 2 3 3 3 3" xfId="2786"/>
    <cellStyle name="Calculation 2 4 2 3 3 3 4" xfId="2787"/>
    <cellStyle name="Calculation 2 4 2 3 3 3 5" xfId="2788"/>
    <cellStyle name="Calculation 2 4 2 3 3 3 6" xfId="2789"/>
    <cellStyle name="Calculation 2 4 2 3 3 4" xfId="2790"/>
    <cellStyle name="Calculation 2 4 2 3 3 5" xfId="2791"/>
    <cellStyle name="Calculation 2 4 2 3 3 6" xfId="2792"/>
    <cellStyle name="Calculation 2 4 2 3 3 7" xfId="2793"/>
    <cellStyle name="Calculation 2 4 2 3 3 8" xfId="2794"/>
    <cellStyle name="Calculation 2 4 2 3 4" xfId="2795"/>
    <cellStyle name="Calculation 2 4 2 3 4 2" xfId="2796"/>
    <cellStyle name="Calculation 2 4 2 3 4 3" xfId="2797"/>
    <cellStyle name="Calculation 2 4 2 3 4 4" xfId="2798"/>
    <cellStyle name="Calculation 2 4 2 3 4 5" xfId="2799"/>
    <cellStyle name="Calculation 2 4 2 3 4 6" xfId="2800"/>
    <cellStyle name="Calculation 2 4 2 3 5" xfId="2801"/>
    <cellStyle name="Calculation 2 4 2 3 5 2" xfId="2802"/>
    <cellStyle name="Calculation 2 4 2 3 5 3" xfId="2803"/>
    <cellStyle name="Calculation 2 4 2 3 5 4" xfId="2804"/>
    <cellStyle name="Calculation 2 4 2 3 5 5" xfId="2805"/>
    <cellStyle name="Calculation 2 4 2 3 5 6" xfId="2806"/>
    <cellStyle name="Calculation 2 4 2 3 6" xfId="2807"/>
    <cellStyle name="Calculation 2 4 2 3 7" xfId="2808"/>
    <cellStyle name="Calculation 2 4 2 3 8" xfId="2809"/>
    <cellStyle name="Calculation 2 4 2 3 9" xfId="2810"/>
    <cellStyle name="Calculation 2 4 2 4" xfId="2811"/>
    <cellStyle name="Calculation 2 4 2 4 2" xfId="2812"/>
    <cellStyle name="Calculation 2 4 2 4 2 2" xfId="2813"/>
    <cellStyle name="Calculation 2 4 2 4 2 2 2" xfId="2814"/>
    <cellStyle name="Calculation 2 4 2 4 2 2 3" xfId="2815"/>
    <cellStyle name="Calculation 2 4 2 4 2 2 4" xfId="2816"/>
    <cellStyle name="Calculation 2 4 2 4 2 2 5" xfId="2817"/>
    <cellStyle name="Calculation 2 4 2 4 2 2 6" xfId="2818"/>
    <cellStyle name="Calculation 2 4 2 4 2 3" xfId="2819"/>
    <cellStyle name="Calculation 2 4 2 4 2 3 2" xfId="2820"/>
    <cellStyle name="Calculation 2 4 2 4 2 3 3" xfId="2821"/>
    <cellStyle name="Calculation 2 4 2 4 2 3 4" xfId="2822"/>
    <cellStyle name="Calculation 2 4 2 4 2 3 5" xfId="2823"/>
    <cellStyle name="Calculation 2 4 2 4 2 3 6" xfId="2824"/>
    <cellStyle name="Calculation 2 4 2 4 2 4" xfId="2825"/>
    <cellStyle name="Calculation 2 4 2 4 2 5" xfId="2826"/>
    <cellStyle name="Calculation 2 4 2 4 2 6" xfId="2827"/>
    <cellStyle name="Calculation 2 4 2 4 2 7" xfId="2828"/>
    <cellStyle name="Calculation 2 4 2 4 2 8" xfId="2829"/>
    <cellStyle name="Calculation 2 4 2 4 3" xfId="2830"/>
    <cellStyle name="Calculation 2 4 2 4 3 2" xfId="2831"/>
    <cellStyle name="Calculation 2 4 2 4 3 3" xfId="2832"/>
    <cellStyle name="Calculation 2 4 2 4 3 4" xfId="2833"/>
    <cellStyle name="Calculation 2 4 2 4 3 5" xfId="2834"/>
    <cellStyle name="Calculation 2 4 2 4 3 6" xfId="2835"/>
    <cellStyle name="Calculation 2 4 2 4 4" xfId="2836"/>
    <cellStyle name="Calculation 2 4 2 4 4 2" xfId="2837"/>
    <cellStyle name="Calculation 2 4 2 4 4 3" xfId="2838"/>
    <cellStyle name="Calculation 2 4 2 4 4 4" xfId="2839"/>
    <cellStyle name="Calculation 2 4 2 4 4 5" xfId="2840"/>
    <cellStyle name="Calculation 2 4 2 4 4 6" xfId="2841"/>
    <cellStyle name="Calculation 2 4 2 4 5" xfId="2842"/>
    <cellStyle name="Calculation 2 4 2 4 6" xfId="2843"/>
    <cellStyle name="Calculation 2 4 2 4 7" xfId="2844"/>
    <cellStyle name="Calculation 2 4 2 4 8" xfId="2845"/>
    <cellStyle name="Calculation 2 4 2 4 9" xfId="2846"/>
    <cellStyle name="Calculation 2 4 2 5" xfId="2847"/>
    <cellStyle name="Calculation 2 4 2 5 2" xfId="2848"/>
    <cellStyle name="Calculation 2 4 2 5 2 2" xfId="2849"/>
    <cellStyle name="Calculation 2 4 2 5 2 3" xfId="2850"/>
    <cellStyle name="Calculation 2 4 2 5 2 4" xfId="2851"/>
    <cellStyle name="Calculation 2 4 2 5 2 5" xfId="2852"/>
    <cellStyle name="Calculation 2 4 2 5 2 6" xfId="2853"/>
    <cellStyle name="Calculation 2 4 2 5 3" xfId="2854"/>
    <cellStyle name="Calculation 2 4 2 5 3 2" xfId="2855"/>
    <cellStyle name="Calculation 2 4 2 5 3 3" xfId="2856"/>
    <cellStyle name="Calculation 2 4 2 5 3 4" xfId="2857"/>
    <cellStyle name="Calculation 2 4 2 5 3 5" xfId="2858"/>
    <cellStyle name="Calculation 2 4 2 5 3 6" xfId="2859"/>
    <cellStyle name="Calculation 2 4 2 5 4" xfId="2860"/>
    <cellStyle name="Calculation 2 4 2 5 5" xfId="2861"/>
    <cellStyle name="Calculation 2 4 2 5 6" xfId="2862"/>
    <cellStyle name="Calculation 2 4 2 5 7" xfId="2863"/>
    <cellStyle name="Calculation 2 4 2 5 8" xfId="2864"/>
    <cellStyle name="Calculation 2 4 2 6" xfId="2865"/>
    <cellStyle name="Calculation 2 4 2 6 2" xfId="2866"/>
    <cellStyle name="Calculation 2 4 2 6 3" xfId="2867"/>
    <cellStyle name="Calculation 2 4 2 6 4" xfId="2868"/>
    <cellStyle name="Calculation 2 4 2 6 5" xfId="2869"/>
    <cellStyle name="Calculation 2 4 2 6 6" xfId="2870"/>
    <cellStyle name="Calculation 2 4 2 7" xfId="2871"/>
    <cellStyle name="Calculation 2 4 2 7 2" xfId="2872"/>
    <cellStyle name="Calculation 2 4 2 7 3" xfId="2873"/>
    <cellStyle name="Calculation 2 4 2 7 4" xfId="2874"/>
    <cellStyle name="Calculation 2 4 2 7 5" xfId="2875"/>
    <cellStyle name="Calculation 2 4 2 7 6" xfId="2876"/>
    <cellStyle name="Calculation 2 4 2 8" xfId="2877"/>
    <cellStyle name="Calculation 2 4 2 9" xfId="2878"/>
    <cellStyle name="Calculation 2 4 3" xfId="2879"/>
    <cellStyle name="Calculation 2 4 3 10" xfId="2880"/>
    <cellStyle name="Calculation 2 4 3 11" xfId="2881"/>
    <cellStyle name="Calculation 2 4 3 2" xfId="2882"/>
    <cellStyle name="Calculation 2 4 3 2 10" xfId="2883"/>
    <cellStyle name="Calculation 2 4 3 2 2" xfId="2884"/>
    <cellStyle name="Calculation 2 4 3 2 2 2" xfId="2885"/>
    <cellStyle name="Calculation 2 4 3 2 2 2 2" xfId="2886"/>
    <cellStyle name="Calculation 2 4 3 2 2 2 2 2" xfId="2887"/>
    <cellStyle name="Calculation 2 4 3 2 2 2 2 3" xfId="2888"/>
    <cellStyle name="Calculation 2 4 3 2 2 2 2 4" xfId="2889"/>
    <cellStyle name="Calculation 2 4 3 2 2 2 2 5" xfId="2890"/>
    <cellStyle name="Calculation 2 4 3 2 2 2 2 6" xfId="2891"/>
    <cellStyle name="Calculation 2 4 3 2 2 2 3" xfId="2892"/>
    <cellStyle name="Calculation 2 4 3 2 2 2 3 2" xfId="2893"/>
    <cellStyle name="Calculation 2 4 3 2 2 2 3 3" xfId="2894"/>
    <cellStyle name="Calculation 2 4 3 2 2 2 3 4" xfId="2895"/>
    <cellStyle name="Calculation 2 4 3 2 2 2 3 5" xfId="2896"/>
    <cellStyle name="Calculation 2 4 3 2 2 2 3 6" xfId="2897"/>
    <cellStyle name="Calculation 2 4 3 2 2 2 4" xfId="2898"/>
    <cellStyle name="Calculation 2 4 3 2 2 2 5" xfId="2899"/>
    <cellStyle name="Calculation 2 4 3 2 2 2 6" xfId="2900"/>
    <cellStyle name="Calculation 2 4 3 2 2 2 7" xfId="2901"/>
    <cellStyle name="Calculation 2 4 3 2 2 2 8" xfId="2902"/>
    <cellStyle name="Calculation 2 4 3 2 2 3" xfId="2903"/>
    <cellStyle name="Calculation 2 4 3 2 2 3 2" xfId="2904"/>
    <cellStyle name="Calculation 2 4 3 2 2 3 3" xfId="2905"/>
    <cellStyle name="Calculation 2 4 3 2 2 3 4" xfId="2906"/>
    <cellStyle name="Calculation 2 4 3 2 2 3 5" xfId="2907"/>
    <cellStyle name="Calculation 2 4 3 2 2 3 6" xfId="2908"/>
    <cellStyle name="Calculation 2 4 3 2 2 4" xfId="2909"/>
    <cellStyle name="Calculation 2 4 3 2 2 4 2" xfId="2910"/>
    <cellStyle name="Calculation 2 4 3 2 2 4 3" xfId="2911"/>
    <cellStyle name="Calculation 2 4 3 2 2 4 4" xfId="2912"/>
    <cellStyle name="Calculation 2 4 3 2 2 4 5" xfId="2913"/>
    <cellStyle name="Calculation 2 4 3 2 2 4 6" xfId="2914"/>
    <cellStyle name="Calculation 2 4 3 2 2 5" xfId="2915"/>
    <cellStyle name="Calculation 2 4 3 2 2 6" xfId="2916"/>
    <cellStyle name="Calculation 2 4 3 2 2 7" xfId="2917"/>
    <cellStyle name="Calculation 2 4 3 2 2 8" xfId="2918"/>
    <cellStyle name="Calculation 2 4 3 2 2 9" xfId="2919"/>
    <cellStyle name="Calculation 2 4 3 2 3" xfId="2920"/>
    <cellStyle name="Calculation 2 4 3 2 3 2" xfId="2921"/>
    <cellStyle name="Calculation 2 4 3 2 3 2 2" xfId="2922"/>
    <cellStyle name="Calculation 2 4 3 2 3 2 3" xfId="2923"/>
    <cellStyle name="Calculation 2 4 3 2 3 2 4" xfId="2924"/>
    <cellStyle name="Calculation 2 4 3 2 3 2 5" xfId="2925"/>
    <cellStyle name="Calculation 2 4 3 2 3 2 6" xfId="2926"/>
    <cellStyle name="Calculation 2 4 3 2 3 3" xfId="2927"/>
    <cellStyle name="Calculation 2 4 3 2 3 3 2" xfId="2928"/>
    <cellStyle name="Calculation 2 4 3 2 3 3 3" xfId="2929"/>
    <cellStyle name="Calculation 2 4 3 2 3 3 4" xfId="2930"/>
    <cellStyle name="Calculation 2 4 3 2 3 3 5" xfId="2931"/>
    <cellStyle name="Calculation 2 4 3 2 3 3 6" xfId="2932"/>
    <cellStyle name="Calculation 2 4 3 2 3 4" xfId="2933"/>
    <cellStyle name="Calculation 2 4 3 2 3 5" xfId="2934"/>
    <cellStyle name="Calculation 2 4 3 2 3 6" xfId="2935"/>
    <cellStyle name="Calculation 2 4 3 2 3 7" xfId="2936"/>
    <cellStyle name="Calculation 2 4 3 2 3 8" xfId="2937"/>
    <cellStyle name="Calculation 2 4 3 2 4" xfId="2938"/>
    <cellStyle name="Calculation 2 4 3 2 4 2" xfId="2939"/>
    <cellStyle name="Calculation 2 4 3 2 4 3" xfId="2940"/>
    <cellStyle name="Calculation 2 4 3 2 4 4" xfId="2941"/>
    <cellStyle name="Calculation 2 4 3 2 4 5" xfId="2942"/>
    <cellStyle name="Calculation 2 4 3 2 4 6" xfId="2943"/>
    <cellStyle name="Calculation 2 4 3 2 5" xfId="2944"/>
    <cellStyle name="Calculation 2 4 3 2 5 2" xfId="2945"/>
    <cellStyle name="Calculation 2 4 3 2 5 3" xfId="2946"/>
    <cellStyle name="Calculation 2 4 3 2 5 4" xfId="2947"/>
    <cellStyle name="Calculation 2 4 3 2 5 5" xfId="2948"/>
    <cellStyle name="Calculation 2 4 3 2 5 6" xfId="2949"/>
    <cellStyle name="Calculation 2 4 3 2 6" xfId="2950"/>
    <cellStyle name="Calculation 2 4 3 2 7" xfId="2951"/>
    <cellStyle name="Calculation 2 4 3 2 8" xfId="2952"/>
    <cellStyle name="Calculation 2 4 3 2 9" xfId="2953"/>
    <cellStyle name="Calculation 2 4 3 3" xfId="2954"/>
    <cellStyle name="Calculation 2 4 3 3 2" xfId="2955"/>
    <cellStyle name="Calculation 2 4 3 3 2 2" xfId="2956"/>
    <cellStyle name="Calculation 2 4 3 3 2 2 2" xfId="2957"/>
    <cellStyle name="Calculation 2 4 3 3 2 2 3" xfId="2958"/>
    <cellStyle name="Calculation 2 4 3 3 2 2 4" xfId="2959"/>
    <cellStyle name="Calculation 2 4 3 3 2 2 5" xfId="2960"/>
    <cellStyle name="Calculation 2 4 3 3 2 2 6" xfId="2961"/>
    <cellStyle name="Calculation 2 4 3 3 2 3" xfId="2962"/>
    <cellStyle name="Calculation 2 4 3 3 2 3 2" xfId="2963"/>
    <cellStyle name="Calculation 2 4 3 3 2 3 3" xfId="2964"/>
    <cellStyle name="Calculation 2 4 3 3 2 3 4" xfId="2965"/>
    <cellStyle name="Calculation 2 4 3 3 2 3 5" xfId="2966"/>
    <cellStyle name="Calculation 2 4 3 3 2 3 6" xfId="2967"/>
    <cellStyle name="Calculation 2 4 3 3 2 4" xfId="2968"/>
    <cellStyle name="Calculation 2 4 3 3 2 5" xfId="2969"/>
    <cellStyle name="Calculation 2 4 3 3 2 6" xfId="2970"/>
    <cellStyle name="Calculation 2 4 3 3 2 7" xfId="2971"/>
    <cellStyle name="Calculation 2 4 3 3 2 8" xfId="2972"/>
    <cellStyle name="Calculation 2 4 3 3 3" xfId="2973"/>
    <cellStyle name="Calculation 2 4 3 3 3 2" xfId="2974"/>
    <cellStyle name="Calculation 2 4 3 3 3 3" xfId="2975"/>
    <cellStyle name="Calculation 2 4 3 3 3 4" xfId="2976"/>
    <cellStyle name="Calculation 2 4 3 3 3 5" xfId="2977"/>
    <cellStyle name="Calculation 2 4 3 3 3 6" xfId="2978"/>
    <cellStyle name="Calculation 2 4 3 3 4" xfId="2979"/>
    <cellStyle name="Calculation 2 4 3 3 4 2" xfId="2980"/>
    <cellStyle name="Calculation 2 4 3 3 4 3" xfId="2981"/>
    <cellStyle name="Calculation 2 4 3 3 4 4" xfId="2982"/>
    <cellStyle name="Calculation 2 4 3 3 4 5" xfId="2983"/>
    <cellStyle name="Calculation 2 4 3 3 4 6" xfId="2984"/>
    <cellStyle name="Calculation 2 4 3 3 5" xfId="2985"/>
    <cellStyle name="Calculation 2 4 3 3 6" xfId="2986"/>
    <cellStyle name="Calculation 2 4 3 3 7" xfId="2987"/>
    <cellStyle name="Calculation 2 4 3 3 8" xfId="2988"/>
    <cellStyle name="Calculation 2 4 3 3 9" xfId="2989"/>
    <cellStyle name="Calculation 2 4 3 4" xfId="2990"/>
    <cellStyle name="Calculation 2 4 3 4 2" xfId="2991"/>
    <cellStyle name="Calculation 2 4 3 4 2 2" xfId="2992"/>
    <cellStyle name="Calculation 2 4 3 4 2 3" xfId="2993"/>
    <cellStyle name="Calculation 2 4 3 4 2 4" xfId="2994"/>
    <cellStyle name="Calculation 2 4 3 4 2 5" xfId="2995"/>
    <cellStyle name="Calculation 2 4 3 4 2 6" xfId="2996"/>
    <cellStyle name="Calculation 2 4 3 4 3" xfId="2997"/>
    <cellStyle name="Calculation 2 4 3 4 3 2" xfId="2998"/>
    <cellStyle name="Calculation 2 4 3 4 3 3" xfId="2999"/>
    <cellStyle name="Calculation 2 4 3 4 3 4" xfId="3000"/>
    <cellStyle name="Calculation 2 4 3 4 3 5" xfId="3001"/>
    <cellStyle name="Calculation 2 4 3 4 3 6" xfId="3002"/>
    <cellStyle name="Calculation 2 4 3 4 4" xfId="3003"/>
    <cellStyle name="Calculation 2 4 3 4 5" xfId="3004"/>
    <cellStyle name="Calculation 2 4 3 4 6" xfId="3005"/>
    <cellStyle name="Calculation 2 4 3 4 7" xfId="3006"/>
    <cellStyle name="Calculation 2 4 3 4 8" xfId="3007"/>
    <cellStyle name="Calculation 2 4 3 5" xfId="3008"/>
    <cellStyle name="Calculation 2 4 3 5 2" xfId="3009"/>
    <cellStyle name="Calculation 2 4 3 5 3" xfId="3010"/>
    <cellStyle name="Calculation 2 4 3 5 4" xfId="3011"/>
    <cellStyle name="Calculation 2 4 3 5 5" xfId="3012"/>
    <cellStyle name="Calculation 2 4 3 5 6" xfId="3013"/>
    <cellStyle name="Calculation 2 4 3 6" xfId="3014"/>
    <cellStyle name="Calculation 2 4 3 6 2" xfId="3015"/>
    <cellStyle name="Calculation 2 4 3 6 3" xfId="3016"/>
    <cellStyle name="Calculation 2 4 3 6 4" xfId="3017"/>
    <cellStyle name="Calculation 2 4 3 6 5" xfId="3018"/>
    <cellStyle name="Calculation 2 4 3 6 6" xfId="3019"/>
    <cellStyle name="Calculation 2 4 3 7" xfId="3020"/>
    <cellStyle name="Calculation 2 4 3 8" xfId="3021"/>
    <cellStyle name="Calculation 2 4 3 9" xfId="3022"/>
    <cellStyle name="Calculation 2 4 4" xfId="3023"/>
    <cellStyle name="Calculation 2 4 4 10" xfId="3024"/>
    <cellStyle name="Calculation 2 4 4 2" xfId="3025"/>
    <cellStyle name="Calculation 2 4 4 2 2" xfId="3026"/>
    <cellStyle name="Calculation 2 4 4 2 2 2" xfId="3027"/>
    <cellStyle name="Calculation 2 4 4 2 2 2 2" xfId="3028"/>
    <cellStyle name="Calculation 2 4 4 2 2 2 3" xfId="3029"/>
    <cellStyle name="Calculation 2 4 4 2 2 2 4" xfId="3030"/>
    <cellStyle name="Calculation 2 4 4 2 2 2 5" xfId="3031"/>
    <cellStyle name="Calculation 2 4 4 2 2 2 6" xfId="3032"/>
    <cellStyle name="Calculation 2 4 4 2 2 3" xfId="3033"/>
    <cellStyle name="Calculation 2 4 4 2 2 3 2" xfId="3034"/>
    <cellStyle name="Calculation 2 4 4 2 2 3 3" xfId="3035"/>
    <cellStyle name="Calculation 2 4 4 2 2 3 4" xfId="3036"/>
    <cellStyle name="Calculation 2 4 4 2 2 3 5" xfId="3037"/>
    <cellStyle name="Calculation 2 4 4 2 2 3 6" xfId="3038"/>
    <cellStyle name="Calculation 2 4 4 2 2 4" xfId="3039"/>
    <cellStyle name="Calculation 2 4 4 2 2 5" xfId="3040"/>
    <cellStyle name="Calculation 2 4 4 2 2 6" xfId="3041"/>
    <cellStyle name="Calculation 2 4 4 2 2 7" xfId="3042"/>
    <cellStyle name="Calculation 2 4 4 2 2 8" xfId="3043"/>
    <cellStyle name="Calculation 2 4 4 2 3" xfId="3044"/>
    <cellStyle name="Calculation 2 4 4 2 3 2" xfId="3045"/>
    <cellStyle name="Calculation 2 4 4 2 3 3" xfId="3046"/>
    <cellStyle name="Calculation 2 4 4 2 3 4" xfId="3047"/>
    <cellStyle name="Calculation 2 4 4 2 3 5" xfId="3048"/>
    <cellStyle name="Calculation 2 4 4 2 3 6" xfId="3049"/>
    <cellStyle name="Calculation 2 4 4 2 4" xfId="3050"/>
    <cellStyle name="Calculation 2 4 4 2 4 2" xfId="3051"/>
    <cellStyle name="Calculation 2 4 4 2 4 3" xfId="3052"/>
    <cellStyle name="Calculation 2 4 4 2 4 4" xfId="3053"/>
    <cellStyle name="Calculation 2 4 4 2 4 5" xfId="3054"/>
    <cellStyle name="Calculation 2 4 4 2 4 6" xfId="3055"/>
    <cellStyle name="Calculation 2 4 4 2 5" xfId="3056"/>
    <cellStyle name="Calculation 2 4 4 2 6" xfId="3057"/>
    <cellStyle name="Calculation 2 4 4 2 7" xfId="3058"/>
    <cellStyle name="Calculation 2 4 4 2 8" xfId="3059"/>
    <cellStyle name="Calculation 2 4 4 2 9" xfId="3060"/>
    <cellStyle name="Calculation 2 4 4 3" xfId="3061"/>
    <cellStyle name="Calculation 2 4 4 3 2" xfId="3062"/>
    <cellStyle name="Calculation 2 4 4 3 2 2" xfId="3063"/>
    <cellStyle name="Calculation 2 4 4 3 2 3" xfId="3064"/>
    <cellStyle name="Calculation 2 4 4 3 2 4" xfId="3065"/>
    <cellStyle name="Calculation 2 4 4 3 2 5" xfId="3066"/>
    <cellStyle name="Calculation 2 4 4 3 2 6" xfId="3067"/>
    <cellStyle name="Calculation 2 4 4 3 3" xfId="3068"/>
    <cellStyle name="Calculation 2 4 4 3 3 2" xfId="3069"/>
    <cellStyle name="Calculation 2 4 4 3 3 3" xfId="3070"/>
    <cellStyle name="Calculation 2 4 4 3 3 4" xfId="3071"/>
    <cellStyle name="Calculation 2 4 4 3 3 5" xfId="3072"/>
    <cellStyle name="Calculation 2 4 4 3 3 6" xfId="3073"/>
    <cellStyle name="Calculation 2 4 4 3 4" xfId="3074"/>
    <cellStyle name="Calculation 2 4 4 3 5" xfId="3075"/>
    <cellStyle name="Calculation 2 4 4 3 6" xfId="3076"/>
    <cellStyle name="Calculation 2 4 4 3 7" xfId="3077"/>
    <cellStyle name="Calculation 2 4 4 3 8" xfId="3078"/>
    <cellStyle name="Calculation 2 4 4 4" xfId="3079"/>
    <cellStyle name="Calculation 2 4 4 4 2" xfId="3080"/>
    <cellStyle name="Calculation 2 4 4 4 3" xfId="3081"/>
    <cellStyle name="Calculation 2 4 4 4 4" xfId="3082"/>
    <cellStyle name="Calculation 2 4 4 4 5" xfId="3083"/>
    <cellStyle name="Calculation 2 4 4 4 6" xfId="3084"/>
    <cellStyle name="Calculation 2 4 4 5" xfId="3085"/>
    <cellStyle name="Calculation 2 4 4 5 2" xfId="3086"/>
    <cellStyle name="Calculation 2 4 4 5 3" xfId="3087"/>
    <cellStyle name="Calculation 2 4 4 5 4" xfId="3088"/>
    <cellStyle name="Calculation 2 4 4 5 5" xfId="3089"/>
    <cellStyle name="Calculation 2 4 4 5 6" xfId="3090"/>
    <cellStyle name="Calculation 2 4 4 6" xfId="3091"/>
    <cellStyle name="Calculation 2 4 4 7" xfId="3092"/>
    <cellStyle name="Calculation 2 4 4 8" xfId="3093"/>
    <cellStyle name="Calculation 2 4 4 9" xfId="3094"/>
    <cellStyle name="Calculation 2 4 5" xfId="3095"/>
    <cellStyle name="Calculation 2 4 5 2" xfId="3096"/>
    <cellStyle name="Calculation 2 4 5 2 2" xfId="3097"/>
    <cellStyle name="Calculation 2 4 5 2 2 2" xfId="3098"/>
    <cellStyle name="Calculation 2 4 5 2 2 3" xfId="3099"/>
    <cellStyle name="Calculation 2 4 5 2 2 4" xfId="3100"/>
    <cellStyle name="Calculation 2 4 5 2 2 5" xfId="3101"/>
    <cellStyle name="Calculation 2 4 5 2 2 6" xfId="3102"/>
    <cellStyle name="Calculation 2 4 5 2 3" xfId="3103"/>
    <cellStyle name="Calculation 2 4 5 2 3 2" xfId="3104"/>
    <cellStyle name="Calculation 2 4 5 2 3 3" xfId="3105"/>
    <cellStyle name="Calculation 2 4 5 2 3 4" xfId="3106"/>
    <cellStyle name="Calculation 2 4 5 2 3 5" xfId="3107"/>
    <cellStyle name="Calculation 2 4 5 2 3 6" xfId="3108"/>
    <cellStyle name="Calculation 2 4 5 2 4" xfId="3109"/>
    <cellStyle name="Calculation 2 4 5 2 5" xfId="3110"/>
    <cellStyle name="Calculation 2 4 5 2 6" xfId="3111"/>
    <cellStyle name="Calculation 2 4 5 2 7" xfId="3112"/>
    <cellStyle name="Calculation 2 4 5 2 8" xfId="3113"/>
    <cellStyle name="Calculation 2 4 5 3" xfId="3114"/>
    <cellStyle name="Calculation 2 4 5 3 2" xfId="3115"/>
    <cellStyle name="Calculation 2 4 5 3 3" xfId="3116"/>
    <cellStyle name="Calculation 2 4 5 3 4" xfId="3117"/>
    <cellStyle name="Calculation 2 4 5 3 5" xfId="3118"/>
    <cellStyle name="Calculation 2 4 5 3 6" xfId="3119"/>
    <cellStyle name="Calculation 2 4 5 4" xfId="3120"/>
    <cellStyle name="Calculation 2 4 5 4 2" xfId="3121"/>
    <cellStyle name="Calculation 2 4 5 4 3" xfId="3122"/>
    <cellStyle name="Calculation 2 4 5 4 4" xfId="3123"/>
    <cellStyle name="Calculation 2 4 5 4 5" xfId="3124"/>
    <cellStyle name="Calculation 2 4 5 4 6" xfId="3125"/>
    <cellStyle name="Calculation 2 4 5 5" xfId="3126"/>
    <cellStyle name="Calculation 2 4 5 6" xfId="3127"/>
    <cellStyle name="Calculation 2 4 5 7" xfId="3128"/>
    <cellStyle name="Calculation 2 4 5 8" xfId="3129"/>
    <cellStyle name="Calculation 2 4 5 9" xfId="3130"/>
    <cellStyle name="Calculation 2 4 6" xfId="3131"/>
    <cellStyle name="Calculation 2 4 6 2" xfId="3132"/>
    <cellStyle name="Calculation 2 4 6 2 2" xfId="3133"/>
    <cellStyle name="Calculation 2 4 6 2 3" xfId="3134"/>
    <cellStyle name="Calculation 2 4 6 2 4" xfId="3135"/>
    <cellStyle name="Calculation 2 4 6 2 5" xfId="3136"/>
    <cellStyle name="Calculation 2 4 6 2 6" xfId="3137"/>
    <cellStyle name="Calculation 2 4 6 3" xfId="3138"/>
    <cellStyle name="Calculation 2 4 6 3 2" xfId="3139"/>
    <cellStyle name="Calculation 2 4 6 3 3" xfId="3140"/>
    <cellStyle name="Calculation 2 4 6 3 4" xfId="3141"/>
    <cellStyle name="Calculation 2 4 6 3 5" xfId="3142"/>
    <cellStyle name="Calculation 2 4 6 3 6" xfId="3143"/>
    <cellStyle name="Calculation 2 4 6 4" xfId="3144"/>
    <cellStyle name="Calculation 2 4 6 5" xfId="3145"/>
    <cellStyle name="Calculation 2 4 6 6" xfId="3146"/>
    <cellStyle name="Calculation 2 4 6 7" xfId="3147"/>
    <cellStyle name="Calculation 2 4 6 8" xfId="3148"/>
    <cellStyle name="Calculation 2 4 7" xfId="3149"/>
    <cellStyle name="Calculation 2 4 7 2" xfId="3150"/>
    <cellStyle name="Calculation 2 4 7 3" xfId="3151"/>
    <cellStyle name="Calculation 2 4 7 4" xfId="3152"/>
    <cellStyle name="Calculation 2 4 7 5" xfId="3153"/>
    <cellStyle name="Calculation 2 4 7 6" xfId="3154"/>
    <cellStyle name="Calculation 2 4 8" xfId="3155"/>
    <cellStyle name="Calculation 2 4 8 2" xfId="3156"/>
    <cellStyle name="Calculation 2 4 8 3" xfId="3157"/>
    <cellStyle name="Calculation 2 4 8 4" xfId="3158"/>
    <cellStyle name="Calculation 2 4 8 5" xfId="3159"/>
    <cellStyle name="Calculation 2 4 8 6" xfId="3160"/>
    <cellStyle name="Calculation 2 4 9" xfId="3161"/>
    <cellStyle name="Calculation 2 5" xfId="3162"/>
    <cellStyle name="Calculation 2 5 10" xfId="3163"/>
    <cellStyle name="Calculation 2 5 11" xfId="3164"/>
    <cellStyle name="Calculation 2 5 12" xfId="3165"/>
    <cellStyle name="Calculation 2 5 2" xfId="3166"/>
    <cellStyle name="Calculation 2 5 2 10" xfId="3167"/>
    <cellStyle name="Calculation 2 5 2 11" xfId="3168"/>
    <cellStyle name="Calculation 2 5 2 2" xfId="3169"/>
    <cellStyle name="Calculation 2 5 2 2 10" xfId="3170"/>
    <cellStyle name="Calculation 2 5 2 2 2" xfId="3171"/>
    <cellStyle name="Calculation 2 5 2 2 2 2" xfId="3172"/>
    <cellStyle name="Calculation 2 5 2 2 2 2 2" xfId="3173"/>
    <cellStyle name="Calculation 2 5 2 2 2 2 2 2" xfId="3174"/>
    <cellStyle name="Calculation 2 5 2 2 2 2 2 3" xfId="3175"/>
    <cellStyle name="Calculation 2 5 2 2 2 2 2 4" xfId="3176"/>
    <cellStyle name="Calculation 2 5 2 2 2 2 2 5" xfId="3177"/>
    <cellStyle name="Calculation 2 5 2 2 2 2 2 6" xfId="3178"/>
    <cellStyle name="Calculation 2 5 2 2 2 2 3" xfId="3179"/>
    <cellStyle name="Calculation 2 5 2 2 2 2 3 2" xfId="3180"/>
    <cellStyle name="Calculation 2 5 2 2 2 2 3 3" xfId="3181"/>
    <cellStyle name="Calculation 2 5 2 2 2 2 3 4" xfId="3182"/>
    <cellStyle name="Calculation 2 5 2 2 2 2 3 5" xfId="3183"/>
    <cellStyle name="Calculation 2 5 2 2 2 2 3 6" xfId="3184"/>
    <cellStyle name="Calculation 2 5 2 2 2 2 4" xfId="3185"/>
    <cellStyle name="Calculation 2 5 2 2 2 2 5" xfId="3186"/>
    <cellStyle name="Calculation 2 5 2 2 2 2 6" xfId="3187"/>
    <cellStyle name="Calculation 2 5 2 2 2 2 7" xfId="3188"/>
    <cellStyle name="Calculation 2 5 2 2 2 2 8" xfId="3189"/>
    <cellStyle name="Calculation 2 5 2 2 2 3" xfId="3190"/>
    <cellStyle name="Calculation 2 5 2 2 2 3 2" xfId="3191"/>
    <cellStyle name="Calculation 2 5 2 2 2 3 3" xfId="3192"/>
    <cellStyle name="Calculation 2 5 2 2 2 3 4" xfId="3193"/>
    <cellStyle name="Calculation 2 5 2 2 2 3 5" xfId="3194"/>
    <cellStyle name="Calculation 2 5 2 2 2 3 6" xfId="3195"/>
    <cellStyle name="Calculation 2 5 2 2 2 4" xfId="3196"/>
    <cellStyle name="Calculation 2 5 2 2 2 4 2" xfId="3197"/>
    <cellStyle name="Calculation 2 5 2 2 2 4 3" xfId="3198"/>
    <cellStyle name="Calculation 2 5 2 2 2 4 4" xfId="3199"/>
    <cellStyle name="Calculation 2 5 2 2 2 4 5" xfId="3200"/>
    <cellStyle name="Calculation 2 5 2 2 2 4 6" xfId="3201"/>
    <cellStyle name="Calculation 2 5 2 2 2 5" xfId="3202"/>
    <cellStyle name="Calculation 2 5 2 2 2 6" xfId="3203"/>
    <cellStyle name="Calculation 2 5 2 2 2 7" xfId="3204"/>
    <cellStyle name="Calculation 2 5 2 2 2 8" xfId="3205"/>
    <cellStyle name="Calculation 2 5 2 2 2 9" xfId="3206"/>
    <cellStyle name="Calculation 2 5 2 2 3" xfId="3207"/>
    <cellStyle name="Calculation 2 5 2 2 3 2" xfId="3208"/>
    <cellStyle name="Calculation 2 5 2 2 3 2 2" xfId="3209"/>
    <cellStyle name="Calculation 2 5 2 2 3 2 3" xfId="3210"/>
    <cellStyle name="Calculation 2 5 2 2 3 2 4" xfId="3211"/>
    <cellStyle name="Calculation 2 5 2 2 3 2 5" xfId="3212"/>
    <cellStyle name="Calculation 2 5 2 2 3 2 6" xfId="3213"/>
    <cellStyle name="Calculation 2 5 2 2 3 3" xfId="3214"/>
    <cellStyle name="Calculation 2 5 2 2 3 3 2" xfId="3215"/>
    <cellStyle name="Calculation 2 5 2 2 3 3 3" xfId="3216"/>
    <cellStyle name="Calculation 2 5 2 2 3 3 4" xfId="3217"/>
    <cellStyle name="Calculation 2 5 2 2 3 3 5" xfId="3218"/>
    <cellStyle name="Calculation 2 5 2 2 3 3 6" xfId="3219"/>
    <cellStyle name="Calculation 2 5 2 2 3 4" xfId="3220"/>
    <cellStyle name="Calculation 2 5 2 2 3 5" xfId="3221"/>
    <cellStyle name="Calculation 2 5 2 2 3 6" xfId="3222"/>
    <cellStyle name="Calculation 2 5 2 2 3 7" xfId="3223"/>
    <cellStyle name="Calculation 2 5 2 2 3 8" xfId="3224"/>
    <cellStyle name="Calculation 2 5 2 2 4" xfId="3225"/>
    <cellStyle name="Calculation 2 5 2 2 4 2" xfId="3226"/>
    <cellStyle name="Calculation 2 5 2 2 4 3" xfId="3227"/>
    <cellStyle name="Calculation 2 5 2 2 4 4" xfId="3228"/>
    <cellStyle name="Calculation 2 5 2 2 4 5" xfId="3229"/>
    <cellStyle name="Calculation 2 5 2 2 4 6" xfId="3230"/>
    <cellStyle name="Calculation 2 5 2 2 5" xfId="3231"/>
    <cellStyle name="Calculation 2 5 2 2 5 2" xfId="3232"/>
    <cellStyle name="Calculation 2 5 2 2 5 3" xfId="3233"/>
    <cellStyle name="Calculation 2 5 2 2 5 4" xfId="3234"/>
    <cellStyle name="Calculation 2 5 2 2 5 5" xfId="3235"/>
    <cellStyle name="Calculation 2 5 2 2 5 6" xfId="3236"/>
    <cellStyle name="Calculation 2 5 2 2 6" xfId="3237"/>
    <cellStyle name="Calculation 2 5 2 2 7" xfId="3238"/>
    <cellStyle name="Calculation 2 5 2 2 8" xfId="3239"/>
    <cellStyle name="Calculation 2 5 2 2 9" xfId="3240"/>
    <cellStyle name="Calculation 2 5 2 3" xfId="3241"/>
    <cellStyle name="Calculation 2 5 2 3 2" xfId="3242"/>
    <cellStyle name="Calculation 2 5 2 3 2 2" xfId="3243"/>
    <cellStyle name="Calculation 2 5 2 3 2 2 2" xfId="3244"/>
    <cellStyle name="Calculation 2 5 2 3 2 2 3" xfId="3245"/>
    <cellStyle name="Calculation 2 5 2 3 2 2 4" xfId="3246"/>
    <cellStyle name="Calculation 2 5 2 3 2 2 5" xfId="3247"/>
    <cellStyle name="Calculation 2 5 2 3 2 2 6" xfId="3248"/>
    <cellStyle name="Calculation 2 5 2 3 2 3" xfId="3249"/>
    <cellStyle name="Calculation 2 5 2 3 2 3 2" xfId="3250"/>
    <cellStyle name="Calculation 2 5 2 3 2 3 3" xfId="3251"/>
    <cellStyle name="Calculation 2 5 2 3 2 3 4" xfId="3252"/>
    <cellStyle name="Calculation 2 5 2 3 2 3 5" xfId="3253"/>
    <cellStyle name="Calculation 2 5 2 3 2 3 6" xfId="3254"/>
    <cellStyle name="Calculation 2 5 2 3 2 4" xfId="3255"/>
    <cellStyle name="Calculation 2 5 2 3 2 5" xfId="3256"/>
    <cellStyle name="Calculation 2 5 2 3 2 6" xfId="3257"/>
    <cellStyle name="Calculation 2 5 2 3 2 7" xfId="3258"/>
    <cellStyle name="Calculation 2 5 2 3 2 8" xfId="3259"/>
    <cellStyle name="Calculation 2 5 2 3 3" xfId="3260"/>
    <cellStyle name="Calculation 2 5 2 3 3 2" xfId="3261"/>
    <cellStyle name="Calculation 2 5 2 3 3 3" xfId="3262"/>
    <cellStyle name="Calculation 2 5 2 3 3 4" xfId="3263"/>
    <cellStyle name="Calculation 2 5 2 3 3 5" xfId="3264"/>
    <cellStyle name="Calculation 2 5 2 3 3 6" xfId="3265"/>
    <cellStyle name="Calculation 2 5 2 3 4" xfId="3266"/>
    <cellStyle name="Calculation 2 5 2 3 4 2" xfId="3267"/>
    <cellStyle name="Calculation 2 5 2 3 4 3" xfId="3268"/>
    <cellStyle name="Calculation 2 5 2 3 4 4" xfId="3269"/>
    <cellStyle name="Calculation 2 5 2 3 4 5" xfId="3270"/>
    <cellStyle name="Calculation 2 5 2 3 4 6" xfId="3271"/>
    <cellStyle name="Calculation 2 5 2 3 5" xfId="3272"/>
    <cellStyle name="Calculation 2 5 2 3 6" xfId="3273"/>
    <cellStyle name="Calculation 2 5 2 3 7" xfId="3274"/>
    <cellStyle name="Calculation 2 5 2 3 8" xfId="3275"/>
    <cellStyle name="Calculation 2 5 2 3 9" xfId="3276"/>
    <cellStyle name="Calculation 2 5 2 4" xfId="3277"/>
    <cellStyle name="Calculation 2 5 2 4 2" xfId="3278"/>
    <cellStyle name="Calculation 2 5 2 4 2 2" xfId="3279"/>
    <cellStyle name="Calculation 2 5 2 4 2 3" xfId="3280"/>
    <cellStyle name="Calculation 2 5 2 4 2 4" xfId="3281"/>
    <cellStyle name="Calculation 2 5 2 4 2 5" xfId="3282"/>
    <cellStyle name="Calculation 2 5 2 4 2 6" xfId="3283"/>
    <cellStyle name="Calculation 2 5 2 4 3" xfId="3284"/>
    <cellStyle name="Calculation 2 5 2 4 3 2" xfId="3285"/>
    <cellStyle name="Calculation 2 5 2 4 3 3" xfId="3286"/>
    <cellStyle name="Calculation 2 5 2 4 3 4" xfId="3287"/>
    <cellStyle name="Calculation 2 5 2 4 3 5" xfId="3288"/>
    <cellStyle name="Calculation 2 5 2 4 3 6" xfId="3289"/>
    <cellStyle name="Calculation 2 5 2 4 4" xfId="3290"/>
    <cellStyle name="Calculation 2 5 2 4 5" xfId="3291"/>
    <cellStyle name="Calculation 2 5 2 4 6" xfId="3292"/>
    <cellStyle name="Calculation 2 5 2 4 7" xfId="3293"/>
    <cellStyle name="Calculation 2 5 2 4 8" xfId="3294"/>
    <cellStyle name="Calculation 2 5 2 5" xfId="3295"/>
    <cellStyle name="Calculation 2 5 2 5 2" xfId="3296"/>
    <cellStyle name="Calculation 2 5 2 5 3" xfId="3297"/>
    <cellStyle name="Calculation 2 5 2 5 4" xfId="3298"/>
    <cellStyle name="Calculation 2 5 2 5 5" xfId="3299"/>
    <cellStyle name="Calculation 2 5 2 5 6" xfId="3300"/>
    <cellStyle name="Calculation 2 5 2 6" xfId="3301"/>
    <cellStyle name="Calculation 2 5 2 6 2" xfId="3302"/>
    <cellStyle name="Calculation 2 5 2 6 3" xfId="3303"/>
    <cellStyle name="Calculation 2 5 2 6 4" xfId="3304"/>
    <cellStyle name="Calculation 2 5 2 6 5" xfId="3305"/>
    <cellStyle name="Calculation 2 5 2 6 6" xfId="3306"/>
    <cellStyle name="Calculation 2 5 2 7" xfId="3307"/>
    <cellStyle name="Calculation 2 5 2 8" xfId="3308"/>
    <cellStyle name="Calculation 2 5 2 9" xfId="3309"/>
    <cellStyle name="Calculation 2 5 3" xfId="3310"/>
    <cellStyle name="Calculation 2 5 3 10" xfId="3311"/>
    <cellStyle name="Calculation 2 5 3 2" xfId="3312"/>
    <cellStyle name="Calculation 2 5 3 2 2" xfId="3313"/>
    <cellStyle name="Calculation 2 5 3 2 2 2" xfId="3314"/>
    <cellStyle name="Calculation 2 5 3 2 2 2 2" xfId="3315"/>
    <cellStyle name="Calculation 2 5 3 2 2 2 3" xfId="3316"/>
    <cellStyle name="Calculation 2 5 3 2 2 2 4" xfId="3317"/>
    <cellStyle name="Calculation 2 5 3 2 2 2 5" xfId="3318"/>
    <cellStyle name="Calculation 2 5 3 2 2 2 6" xfId="3319"/>
    <cellStyle name="Calculation 2 5 3 2 2 3" xfId="3320"/>
    <cellStyle name="Calculation 2 5 3 2 2 3 2" xfId="3321"/>
    <cellStyle name="Calculation 2 5 3 2 2 3 3" xfId="3322"/>
    <cellStyle name="Calculation 2 5 3 2 2 3 4" xfId="3323"/>
    <cellStyle name="Calculation 2 5 3 2 2 3 5" xfId="3324"/>
    <cellStyle name="Calculation 2 5 3 2 2 3 6" xfId="3325"/>
    <cellStyle name="Calculation 2 5 3 2 2 4" xfId="3326"/>
    <cellStyle name="Calculation 2 5 3 2 2 5" xfId="3327"/>
    <cellStyle name="Calculation 2 5 3 2 2 6" xfId="3328"/>
    <cellStyle name="Calculation 2 5 3 2 2 7" xfId="3329"/>
    <cellStyle name="Calculation 2 5 3 2 2 8" xfId="3330"/>
    <cellStyle name="Calculation 2 5 3 2 3" xfId="3331"/>
    <cellStyle name="Calculation 2 5 3 2 3 2" xfId="3332"/>
    <cellStyle name="Calculation 2 5 3 2 3 3" xfId="3333"/>
    <cellStyle name="Calculation 2 5 3 2 3 4" xfId="3334"/>
    <cellStyle name="Calculation 2 5 3 2 3 5" xfId="3335"/>
    <cellStyle name="Calculation 2 5 3 2 3 6" xfId="3336"/>
    <cellStyle name="Calculation 2 5 3 2 4" xfId="3337"/>
    <cellStyle name="Calculation 2 5 3 2 4 2" xfId="3338"/>
    <cellStyle name="Calculation 2 5 3 2 4 3" xfId="3339"/>
    <cellStyle name="Calculation 2 5 3 2 4 4" xfId="3340"/>
    <cellStyle name="Calculation 2 5 3 2 4 5" xfId="3341"/>
    <cellStyle name="Calculation 2 5 3 2 4 6" xfId="3342"/>
    <cellStyle name="Calculation 2 5 3 2 5" xfId="3343"/>
    <cellStyle name="Calculation 2 5 3 2 6" xfId="3344"/>
    <cellStyle name="Calculation 2 5 3 2 7" xfId="3345"/>
    <cellStyle name="Calculation 2 5 3 2 8" xfId="3346"/>
    <cellStyle name="Calculation 2 5 3 2 9" xfId="3347"/>
    <cellStyle name="Calculation 2 5 3 3" xfId="3348"/>
    <cellStyle name="Calculation 2 5 3 3 2" xfId="3349"/>
    <cellStyle name="Calculation 2 5 3 3 2 2" xfId="3350"/>
    <cellStyle name="Calculation 2 5 3 3 2 3" xfId="3351"/>
    <cellStyle name="Calculation 2 5 3 3 2 4" xfId="3352"/>
    <cellStyle name="Calculation 2 5 3 3 2 5" xfId="3353"/>
    <cellStyle name="Calculation 2 5 3 3 2 6" xfId="3354"/>
    <cellStyle name="Calculation 2 5 3 3 3" xfId="3355"/>
    <cellStyle name="Calculation 2 5 3 3 3 2" xfId="3356"/>
    <cellStyle name="Calculation 2 5 3 3 3 3" xfId="3357"/>
    <cellStyle name="Calculation 2 5 3 3 3 4" xfId="3358"/>
    <cellStyle name="Calculation 2 5 3 3 3 5" xfId="3359"/>
    <cellStyle name="Calculation 2 5 3 3 3 6" xfId="3360"/>
    <cellStyle name="Calculation 2 5 3 3 4" xfId="3361"/>
    <cellStyle name="Calculation 2 5 3 3 5" xfId="3362"/>
    <cellStyle name="Calculation 2 5 3 3 6" xfId="3363"/>
    <cellStyle name="Calculation 2 5 3 3 7" xfId="3364"/>
    <cellStyle name="Calculation 2 5 3 3 8" xfId="3365"/>
    <cellStyle name="Calculation 2 5 3 4" xfId="3366"/>
    <cellStyle name="Calculation 2 5 3 4 2" xfId="3367"/>
    <cellStyle name="Calculation 2 5 3 4 3" xfId="3368"/>
    <cellStyle name="Calculation 2 5 3 4 4" xfId="3369"/>
    <cellStyle name="Calculation 2 5 3 4 5" xfId="3370"/>
    <cellStyle name="Calculation 2 5 3 4 6" xfId="3371"/>
    <cellStyle name="Calculation 2 5 3 5" xfId="3372"/>
    <cellStyle name="Calculation 2 5 3 5 2" xfId="3373"/>
    <cellStyle name="Calculation 2 5 3 5 3" xfId="3374"/>
    <cellStyle name="Calculation 2 5 3 5 4" xfId="3375"/>
    <cellStyle name="Calculation 2 5 3 5 5" xfId="3376"/>
    <cellStyle name="Calculation 2 5 3 5 6" xfId="3377"/>
    <cellStyle name="Calculation 2 5 3 6" xfId="3378"/>
    <cellStyle name="Calculation 2 5 3 7" xfId="3379"/>
    <cellStyle name="Calculation 2 5 3 8" xfId="3380"/>
    <cellStyle name="Calculation 2 5 3 9" xfId="3381"/>
    <cellStyle name="Calculation 2 5 4" xfId="3382"/>
    <cellStyle name="Calculation 2 5 4 2" xfId="3383"/>
    <cellStyle name="Calculation 2 5 4 2 2" xfId="3384"/>
    <cellStyle name="Calculation 2 5 4 2 2 2" xfId="3385"/>
    <cellStyle name="Calculation 2 5 4 2 2 3" xfId="3386"/>
    <cellStyle name="Calculation 2 5 4 2 2 4" xfId="3387"/>
    <cellStyle name="Calculation 2 5 4 2 2 5" xfId="3388"/>
    <cellStyle name="Calculation 2 5 4 2 2 6" xfId="3389"/>
    <cellStyle name="Calculation 2 5 4 2 3" xfId="3390"/>
    <cellStyle name="Calculation 2 5 4 2 3 2" xfId="3391"/>
    <cellStyle name="Calculation 2 5 4 2 3 3" xfId="3392"/>
    <cellStyle name="Calculation 2 5 4 2 3 4" xfId="3393"/>
    <cellStyle name="Calculation 2 5 4 2 3 5" xfId="3394"/>
    <cellStyle name="Calculation 2 5 4 2 3 6" xfId="3395"/>
    <cellStyle name="Calculation 2 5 4 2 4" xfId="3396"/>
    <cellStyle name="Calculation 2 5 4 2 5" xfId="3397"/>
    <cellStyle name="Calculation 2 5 4 2 6" xfId="3398"/>
    <cellStyle name="Calculation 2 5 4 2 7" xfId="3399"/>
    <cellStyle name="Calculation 2 5 4 2 8" xfId="3400"/>
    <cellStyle name="Calculation 2 5 4 3" xfId="3401"/>
    <cellStyle name="Calculation 2 5 4 3 2" xfId="3402"/>
    <cellStyle name="Calculation 2 5 4 3 3" xfId="3403"/>
    <cellStyle name="Calculation 2 5 4 3 4" xfId="3404"/>
    <cellStyle name="Calculation 2 5 4 3 5" xfId="3405"/>
    <cellStyle name="Calculation 2 5 4 3 6" xfId="3406"/>
    <cellStyle name="Calculation 2 5 4 4" xfId="3407"/>
    <cellStyle name="Calculation 2 5 4 4 2" xfId="3408"/>
    <cellStyle name="Calculation 2 5 4 4 3" xfId="3409"/>
    <cellStyle name="Calculation 2 5 4 4 4" xfId="3410"/>
    <cellStyle name="Calculation 2 5 4 4 5" xfId="3411"/>
    <cellStyle name="Calculation 2 5 4 4 6" xfId="3412"/>
    <cellStyle name="Calculation 2 5 4 5" xfId="3413"/>
    <cellStyle name="Calculation 2 5 4 6" xfId="3414"/>
    <cellStyle name="Calculation 2 5 4 7" xfId="3415"/>
    <cellStyle name="Calculation 2 5 4 8" xfId="3416"/>
    <cellStyle name="Calculation 2 5 4 9" xfId="3417"/>
    <cellStyle name="Calculation 2 5 5" xfId="3418"/>
    <cellStyle name="Calculation 2 5 5 2" xfId="3419"/>
    <cellStyle name="Calculation 2 5 5 2 2" xfId="3420"/>
    <cellStyle name="Calculation 2 5 5 2 3" xfId="3421"/>
    <cellStyle name="Calculation 2 5 5 2 4" xfId="3422"/>
    <cellStyle name="Calculation 2 5 5 2 5" xfId="3423"/>
    <cellStyle name="Calculation 2 5 5 2 6" xfId="3424"/>
    <cellStyle name="Calculation 2 5 5 3" xfId="3425"/>
    <cellStyle name="Calculation 2 5 5 3 2" xfId="3426"/>
    <cellStyle name="Calculation 2 5 5 3 3" xfId="3427"/>
    <cellStyle name="Calculation 2 5 5 3 4" xfId="3428"/>
    <cellStyle name="Calculation 2 5 5 3 5" xfId="3429"/>
    <cellStyle name="Calculation 2 5 5 3 6" xfId="3430"/>
    <cellStyle name="Calculation 2 5 5 4" xfId="3431"/>
    <cellStyle name="Calculation 2 5 5 5" xfId="3432"/>
    <cellStyle name="Calculation 2 5 5 6" xfId="3433"/>
    <cellStyle name="Calculation 2 5 5 7" xfId="3434"/>
    <cellStyle name="Calculation 2 5 5 8" xfId="3435"/>
    <cellStyle name="Calculation 2 5 6" xfId="3436"/>
    <cellStyle name="Calculation 2 5 6 2" xfId="3437"/>
    <cellStyle name="Calculation 2 5 6 3" xfId="3438"/>
    <cellStyle name="Calculation 2 5 6 4" xfId="3439"/>
    <cellStyle name="Calculation 2 5 6 5" xfId="3440"/>
    <cellStyle name="Calculation 2 5 6 6" xfId="3441"/>
    <cellStyle name="Calculation 2 5 7" xfId="3442"/>
    <cellStyle name="Calculation 2 5 7 2" xfId="3443"/>
    <cellStyle name="Calculation 2 5 7 3" xfId="3444"/>
    <cellStyle name="Calculation 2 5 7 4" xfId="3445"/>
    <cellStyle name="Calculation 2 5 7 5" xfId="3446"/>
    <cellStyle name="Calculation 2 5 7 6" xfId="3447"/>
    <cellStyle name="Calculation 2 5 8" xfId="3448"/>
    <cellStyle name="Calculation 2 5 9" xfId="3449"/>
    <cellStyle name="Calculation 2 6" xfId="3450"/>
    <cellStyle name="Calculation 2 6 10" xfId="3451"/>
    <cellStyle name="Calculation 2 6 11" xfId="3452"/>
    <cellStyle name="Calculation 2 6 2" xfId="3453"/>
    <cellStyle name="Calculation 2 6 2 10" xfId="3454"/>
    <cellStyle name="Calculation 2 6 2 2" xfId="3455"/>
    <cellStyle name="Calculation 2 6 2 2 2" xfId="3456"/>
    <cellStyle name="Calculation 2 6 2 2 2 2" xfId="3457"/>
    <cellStyle name="Calculation 2 6 2 2 2 2 2" xfId="3458"/>
    <cellStyle name="Calculation 2 6 2 2 2 2 3" xfId="3459"/>
    <cellStyle name="Calculation 2 6 2 2 2 2 4" xfId="3460"/>
    <cellStyle name="Calculation 2 6 2 2 2 2 5" xfId="3461"/>
    <cellStyle name="Calculation 2 6 2 2 2 2 6" xfId="3462"/>
    <cellStyle name="Calculation 2 6 2 2 2 3" xfId="3463"/>
    <cellStyle name="Calculation 2 6 2 2 2 3 2" xfId="3464"/>
    <cellStyle name="Calculation 2 6 2 2 2 3 3" xfId="3465"/>
    <cellStyle name="Calculation 2 6 2 2 2 3 4" xfId="3466"/>
    <cellStyle name="Calculation 2 6 2 2 2 3 5" xfId="3467"/>
    <cellStyle name="Calculation 2 6 2 2 2 3 6" xfId="3468"/>
    <cellStyle name="Calculation 2 6 2 2 2 4" xfId="3469"/>
    <cellStyle name="Calculation 2 6 2 2 2 5" xfId="3470"/>
    <cellStyle name="Calculation 2 6 2 2 2 6" xfId="3471"/>
    <cellStyle name="Calculation 2 6 2 2 2 7" xfId="3472"/>
    <cellStyle name="Calculation 2 6 2 2 2 8" xfId="3473"/>
    <cellStyle name="Calculation 2 6 2 2 3" xfId="3474"/>
    <cellStyle name="Calculation 2 6 2 2 3 2" xfId="3475"/>
    <cellStyle name="Calculation 2 6 2 2 3 3" xfId="3476"/>
    <cellStyle name="Calculation 2 6 2 2 3 4" xfId="3477"/>
    <cellStyle name="Calculation 2 6 2 2 3 5" xfId="3478"/>
    <cellStyle name="Calculation 2 6 2 2 3 6" xfId="3479"/>
    <cellStyle name="Calculation 2 6 2 2 4" xfId="3480"/>
    <cellStyle name="Calculation 2 6 2 2 4 2" xfId="3481"/>
    <cellStyle name="Calculation 2 6 2 2 4 3" xfId="3482"/>
    <cellStyle name="Calculation 2 6 2 2 4 4" xfId="3483"/>
    <cellStyle name="Calculation 2 6 2 2 4 5" xfId="3484"/>
    <cellStyle name="Calculation 2 6 2 2 4 6" xfId="3485"/>
    <cellStyle name="Calculation 2 6 2 2 5" xfId="3486"/>
    <cellStyle name="Calculation 2 6 2 2 6" xfId="3487"/>
    <cellStyle name="Calculation 2 6 2 2 7" xfId="3488"/>
    <cellStyle name="Calculation 2 6 2 2 8" xfId="3489"/>
    <cellStyle name="Calculation 2 6 2 2 9" xfId="3490"/>
    <cellStyle name="Calculation 2 6 2 3" xfId="3491"/>
    <cellStyle name="Calculation 2 6 2 3 2" xfId="3492"/>
    <cellStyle name="Calculation 2 6 2 3 2 2" xfId="3493"/>
    <cellStyle name="Calculation 2 6 2 3 2 3" xfId="3494"/>
    <cellStyle name="Calculation 2 6 2 3 2 4" xfId="3495"/>
    <cellStyle name="Calculation 2 6 2 3 2 5" xfId="3496"/>
    <cellStyle name="Calculation 2 6 2 3 2 6" xfId="3497"/>
    <cellStyle name="Calculation 2 6 2 3 3" xfId="3498"/>
    <cellStyle name="Calculation 2 6 2 3 3 2" xfId="3499"/>
    <cellStyle name="Calculation 2 6 2 3 3 3" xfId="3500"/>
    <cellStyle name="Calculation 2 6 2 3 3 4" xfId="3501"/>
    <cellStyle name="Calculation 2 6 2 3 3 5" xfId="3502"/>
    <cellStyle name="Calculation 2 6 2 3 3 6" xfId="3503"/>
    <cellStyle name="Calculation 2 6 2 3 4" xfId="3504"/>
    <cellStyle name="Calculation 2 6 2 3 5" xfId="3505"/>
    <cellStyle name="Calculation 2 6 2 3 6" xfId="3506"/>
    <cellStyle name="Calculation 2 6 2 3 7" xfId="3507"/>
    <cellStyle name="Calculation 2 6 2 3 8" xfId="3508"/>
    <cellStyle name="Calculation 2 6 2 4" xfId="3509"/>
    <cellStyle name="Calculation 2 6 2 4 2" xfId="3510"/>
    <cellStyle name="Calculation 2 6 2 4 3" xfId="3511"/>
    <cellStyle name="Calculation 2 6 2 4 4" xfId="3512"/>
    <cellStyle name="Calculation 2 6 2 4 5" xfId="3513"/>
    <cellStyle name="Calculation 2 6 2 4 6" xfId="3514"/>
    <cellStyle name="Calculation 2 6 2 5" xfId="3515"/>
    <cellStyle name="Calculation 2 6 2 5 2" xfId="3516"/>
    <cellStyle name="Calculation 2 6 2 5 3" xfId="3517"/>
    <cellStyle name="Calculation 2 6 2 5 4" xfId="3518"/>
    <cellStyle name="Calculation 2 6 2 5 5" xfId="3519"/>
    <cellStyle name="Calculation 2 6 2 5 6" xfId="3520"/>
    <cellStyle name="Calculation 2 6 2 6" xfId="3521"/>
    <cellStyle name="Calculation 2 6 2 7" xfId="3522"/>
    <cellStyle name="Calculation 2 6 2 8" xfId="3523"/>
    <cellStyle name="Calculation 2 6 2 9" xfId="3524"/>
    <cellStyle name="Calculation 2 6 3" xfId="3525"/>
    <cellStyle name="Calculation 2 6 3 2" xfId="3526"/>
    <cellStyle name="Calculation 2 6 3 2 2" xfId="3527"/>
    <cellStyle name="Calculation 2 6 3 2 2 2" xfId="3528"/>
    <cellStyle name="Calculation 2 6 3 2 2 3" xfId="3529"/>
    <cellStyle name="Calculation 2 6 3 2 2 4" xfId="3530"/>
    <cellStyle name="Calculation 2 6 3 2 2 5" xfId="3531"/>
    <cellStyle name="Calculation 2 6 3 2 2 6" xfId="3532"/>
    <cellStyle name="Calculation 2 6 3 2 3" xfId="3533"/>
    <cellStyle name="Calculation 2 6 3 2 3 2" xfId="3534"/>
    <cellStyle name="Calculation 2 6 3 2 3 3" xfId="3535"/>
    <cellStyle name="Calculation 2 6 3 2 3 4" xfId="3536"/>
    <cellStyle name="Calculation 2 6 3 2 3 5" xfId="3537"/>
    <cellStyle name="Calculation 2 6 3 2 3 6" xfId="3538"/>
    <cellStyle name="Calculation 2 6 3 2 4" xfId="3539"/>
    <cellStyle name="Calculation 2 6 3 2 5" xfId="3540"/>
    <cellStyle name="Calculation 2 6 3 2 6" xfId="3541"/>
    <cellStyle name="Calculation 2 6 3 2 7" xfId="3542"/>
    <cellStyle name="Calculation 2 6 3 2 8" xfId="3543"/>
    <cellStyle name="Calculation 2 6 3 3" xfId="3544"/>
    <cellStyle name="Calculation 2 6 3 3 2" xfId="3545"/>
    <cellStyle name="Calculation 2 6 3 3 3" xfId="3546"/>
    <cellStyle name="Calculation 2 6 3 3 4" xfId="3547"/>
    <cellStyle name="Calculation 2 6 3 3 5" xfId="3548"/>
    <cellStyle name="Calculation 2 6 3 3 6" xfId="3549"/>
    <cellStyle name="Calculation 2 6 3 4" xfId="3550"/>
    <cellStyle name="Calculation 2 6 3 4 2" xfId="3551"/>
    <cellStyle name="Calculation 2 6 3 4 3" xfId="3552"/>
    <cellStyle name="Calculation 2 6 3 4 4" xfId="3553"/>
    <cellStyle name="Calculation 2 6 3 4 5" xfId="3554"/>
    <cellStyle name="Calculation 2 6 3 4 6" xfId="3555"/>
    <cellStyle name="Calculation 2 6 3 5" xfId="3556"/>
    <cellStyle name="Calculation 2 6 3 6" xfId="3557"/>
    <cellStyle name="Calculation 2 6 3 7" xfId="3558"/>
    <cellStyle name="Calculation 2 6 3 8" xfId="3559"/>
    <cellStyle name="Calculation 2 6 3 9" xfId="3560"/>
    <cellStyle name="Calculation 2 6 4" xfId="3561"/>
    <cellStyle name="Calculation 2 6 4 2" xfId="3562"/>
    <cellStyle name="Calculation 2 6 4 2 2" xfId="3563"/>
    <cellStyle name="Calculation 2 6 4 2 3" xfId="3564"/>
    <cellStyle name="Calculation 2 6 4 2 4" xfId="3565"/>
    <cellStyle name="Calculation 2 6 4 2 5" xfId="3566"/>
    <cellStyle name="Calculation 2 6 4 2 6" xfId="3567"/>
    <cellStyle name="Calculation 2 6 4 3" xfId="3568"/>
    <cellStyle name="Calculation 2 6 4 3 2" xfId="3569"/>
    <cellStyle name="Calculation 2 6 4 3 3" xfId="3570"/>
    <cellStyle name="Calculation 2 6 4 3 4" xfId="3571"/>
    <cellStyle name="Calculation 2 6 4 3 5" xfId="3572"/>
    <cellStyle name="Calculation 2 6 4 3 6" xfId="3573"/>
    <cellStyle name="Calculation 2 6 4 4" xfId="3574"/>
    <cellStyle name="Calculation 2 6 4 5" xfId="3575"/>
    <cellStyle name="Calculation 2 6 4 6" xfId="3576"/>
    <cellStyle name="Calculation 2 6 4 7" xfId="3577"/>
    <cellStyle name="Calculation 2 6 4 8" xfId="3578"/>
    <cellStyle name="Calculation 2 6 5" xfId="3579"/>
    <cellStyle name="Calculation 2 6 5 2" xfId="3580"/>
    <cellStyle name="Calculation 2 6 5 3" xfId="3581"/>
    <cellStyle name="Calculation 2 6 5 4" xfId="3582"/>
    <cellStyle name="Calculation 2 6 5 5" xfId="3583"/>
    <cellStyle name="Calculation 2 6 5 6" xfId="3584"/>
    <cellStyle name="Calculation 2 6 6" xfId="3585"/>
    <cellStyle name="Calculation 2 6 6 2" xfId="3586"/>
    <cellStyle name="Calculation 2 6 6 3" xfId="3587"/>
    <cellStyle name="Calculation 2 6 6 4" xfId="3588"/>
    <cellStyle name="Calculation 2 6 6 5" xfId="3589"/>
    <cellStyle name="Calculation 2 6 6 6" xfId="3590"/>
    <cellStyle name="Calculation 2 6 7" xfId="3591"/>
    <cellStyle name="Calculation 2 6 8" xfId="3592"/>
    <cellStyle name="Calculation 2 6 9" xfId="3593"/>
    <cellStyle name="Calculation 2 7" xfId="3594"/>
    <cellStyle name="Calculation 2 7 10" xfId="3595"/>
    <cellStyle name="Calculation 2 7 2" xfId="3596"/>
    <cellStyle name="Calculation 2 7 2 2" xfId="3597"/>
    <cellStyle name="Calculation 2 7 2 2 2" xfId="3598"/>
    <cellStyle name="Calculation 2 7 2 2 2 2" xfId="3599"/>
    <cellStyle name="Calculation 2 7 2 2 2 3" xfId="3600"/>
    <cellStyle name="Calculation 2 7 2 2 2 4" xfId="3601"/>
    <cellStyle name="Calculation 2 7 2 2 2 5" xfId="3602"/>
    <cellStyle name="Calculation 2 7 2 2 2 6" xfId="3603"/>
    <cellStyle name="Calculation 2 7 2 2 3" xfId="3604"/>
    <cellStyle name="Calculation 2 7 2 2 3 2" xfId="3605"/>
    <cellStyle name="Calculation 2 7 2 2 3 3" xfId="3606"/>
    <cellStyle name="Calculation 2 7 2 2 3 4" xfId="3607"/>
    <cellStyle name="Calculation 2 7 2 2 3 5" xfId="3608"/>
    <cellStyle name="Calculation 2 7 2 2 3 6" xfId="3609"/>
    <cellStyle name="Calculation 2 7 2 2 4" xfId="3610"/>
    <cellStyle name="Calculation 2 7 2 2 5" xfId="3611"/>
    <cellStyle name="Calculation 2 7 2 2 6" xfId="3612"/>
    <cellStyle name="Calculation 2 7 2 2 7" xfId="3613"/>
    <cellStyle name="Calculation 2 7 2 2 8" xfId="3614"/>
    <cellStyle name="Calculation 2 7 2 3" xfId="3615"/>
    <cellStyle name="Calculation 2 7 2 3 2" xfId="3616"/>
    <cellStyle name="Calculation 2 7 2 3 3" xfId="3617"/>
    <cellStyle name="Calculation 2 7 2 3 4" xfId="3618"/>
    <cellStyle name="Calculation 2 7 2 3 5" xfId="3619"/>
    <cellStyle name="Calculation 2 7 2 3 6" xfId="3620"/>
    <cellStyle name="Calculation 2 7 2 4" xfId="3621"/>
    <cellStyle name="Calculation 2 7 2 4 2" xfId="3622"/>
    <cellStyle name="Calculation 2 7 2 4 3" xfId="3623"/>
    <cellStyle name="Calculation 2 7 2 4 4" xfId="3624"/>
    <cellStyle name="Calculation 2 7 2 4 5" xfId="3625"/>
    <cellStyle name="Calculation 2 7 2 4 6" xfId="3626"/>
    <cellStyle name="Calculation 2 7 2 5" xfId="3627"/>
    <cellStyle name="Calculation 2 7 2 6" xfId="3628"/>
    <cellStyle name="Calculation 2 7 2 7" xfId="3629"/>
    <cellStyle name="Calculation 2 7 2 8" xfId="3630"/>
    <cellStyle name="Calculation 2 7 2 9" xfId="3631"/>
    <cellStyle name="Calculation 2 7 3" xfId="3632"/>
    <cellStyle name="Calculation 2 7 3 2" xfId="3633"/>
    <cellStyle name="Calculation 2 7 3 2 2" xfId="3634"/>
    <cellStyle name="Calculation 2 7 3 2 3" xfId="3635"/>
    <cellStyle name="Calculation 2 7 3 2 4" xfId="3636"/>
    <cellStyle name="Calculation 2 7 3 2 5" xfId="3637"/>
    <cellStyle name="Calculation 2 7 3 2 6" xfId="3638"/>
    <cellStyle name="Calculation 2 7 3 3" xfId="3639"/>
    <cellStyle name="Calculation 2 7 3 3 2" xfId="3640"/>
    <cellStyle name="Calculation 2 7 3 3 3" xfId="3641"/>
    <cellStyle name="Calculation 2 7 3 3 4" xfId="3642"/>
    <cellStyle name="Calculation 2 7 3 3 5" xfId="3643"/>
    <cellStyle name="Calculation 2 7 3 3 6" xfId="3644"/>
    <cellStyle name="Calculation 2 7 3 4" xfId="3645"/>
    <cellStyle name="Calculation 2 7 3 5" xfId="3646"/>
    <cellStyle name="Calculation 2 7 3 6" xfId="3647"/>
    <cellStyle name="Calculation 2 7 3 7" xfId="3648"/>
    <cellStyle name="Calculation 2 7 3 8" xfId="3649"/>
    <cellStyle name="Calculation 2 7 4" xfId="3650"/>
    <cellStyle name="Calculation 2 7 4 2" xfId="3651"/>
    <cellStyle name="Calculation 2 7 4 3" xfId="3652"/>
    <cellStyle name="Calculation 2 7 4 4" xfId="3653"/>
    <cellStyle name="Calculation 2 7 4 5" xfId="3654"/>
    <cellStyle name="Calculation 2 7 4 6" xfId="3655"/>
    <cellStyle name="Calculation 2 7 5" xfId="3656"/>
    <cellStyle name="Calculation 2 7 5 2" xfId="3657"/>
    <cellStyle name="Calculation 2 7 5 3" xfId="3658"/>
    <cellStyle name="Calculation 2 7 5 4" xfId="3659"/>
    <cellStyle name="Calculation 2 7 5 5" xfId="3660"/>
    <cellStyle name="Calculation 2 7 5 6" xfId="3661"/>
    <cellStyle name="Calculation 2 7 6" xfId="3662"/>
    <cellStyle name="Calculation 2 7 7" xfId="3663"/>
    <cellStyle name="Calculation 2 7 8" xfId="3664"/>
    <cellStyle name="Calculation 2 7 9" xfId="3665"/>
    <cellStyle name="Calculation 2 8" xfId="3666"/>
    <cellStyle name="Calculation 2 8 2" xfId="3667"/>
    <cellStyle name="Calculation 2 8 2 2" xfId="3668"/>
    <cellStyle name="Calculation 2 8 2 2 2" xfId="3669"/>
    <cellStyle name="Calculation 2 8 2 2 3" xfId="3670"/>
    <cellStyle name="Calculation 2 8 2 2 4" xfId="3671"/>
    <cellStyle name="Calculation 2 8 2 2 5" xfId="3672"/>
    <cellStyle name="Calculation 2 8 2 2 6" xfId="3673"/>
    <cellStyle name="Calculation 2 8 2 3" xfId="3674"/>
    <cellStyle name="Calculation 2 8 2 3 2" xfId="3675"/>
    <cellStyle name="Calculation 2 8 2 3 3" xfId="3676"/>
    <cellStyle name="Calculation 2 8 2 3 4" xfId="3677"/>
    <cellStyle name="Calculation 2 8 2 3 5" xfId="3678"/>
    <cellStyle name="Calculation 2 8 2 3 6" xfId="3679"/>
    <cellStyle name="Calculation 2 8 2 4" xfId="3680"/>
    <cellStyle name="Calculation 2 8 2 5" xfId="3681"/>
    <cellStyle name="Calculation 2 8 2 6" xfId="3682"/>
    <cellStyle name="Calculation 2 8 2 7" xfId="3683"/>
    <cellStyle name="Calculation 2 8 2 8" xfId="3684"/>
    <cellStyle name="Calculation 2 8 3" xfId="3685"/>
    <cellStyle name="Calculation 2 8 3 2" xfId="3686"/>
    <cellStyle name="Calculation 2 8 3 3" xfId="3687"/>
    <cellStyle name="Calculation 2 8 3 4" xfId="3688"/>
    <cellStyle name="Calculation 2 8 3 5" xfId="3689"/>
    <cellStyle name="Calculation 2 8 3 6" xfId="3690"/>
    <cellStyle name="Calculation 2 8 4" xfId="3691"/>
    <cellStyle name="Calculation 2 8 4 2" xfId="3692"/>
    <cellStyle name="Calculation 2 8 4 3" xfId="3693"/>
    <cellStyle name="Calculation 2 8 4 4" xfId="3694"/>
    <cellStyle name="Calculation 2 8 4 5" xfId="3695"/>
    <cellStyle name="Calculation 2 8 4 6" xfId="3696"/>
    <cellStyle name="Calculation 2 8 5" xfId="3697"/>
    <cellStyle name="Calculation 2 8 6" xfId="3698"/>
    <cellStyle name="Calculation 2 8 7" xfId="3699"/>
    <cellStyle name="Calculation 2 8 8" xfId="3700"/>
    <cellStyle name="Calculation 2 8 9" xfId="3701"/>
    <cellStyle name="Calculation 2 9" xfId="3702"/>
    <cellStyle name="Calculation 2 9 2" xfId="3703"/>
    <cellStyle name="Calculation 2 9 2 2" xfId="3704"/>
    <cellStyle name="Calculation 2 9 2 3" xfId="3705"/>
    <cellStyle name="Calculation 2 9 2 4" xfId="3706"/>
    <cellStyle name="Calculation 2 9 2 5" xfId="3707"/>
    <cellStyle name="Calculation 2 9 2 6" xfId="3708"/>
    <cellStyle name="Calculation 2 9 3" xfId="3709"/>
    <cellStyle name="Calculation 2 9 3 2" xfId="3710"/>
    <cellStyle name="Calculation 2 9 3 3" xfId="3711"/>
    <cellStyle name="Calculation 2 9 3 4" xfId="3712"/>
    <cellStyle name="Calculation 2 9 3 5" xfId="3713"/>
    <cellStyle name="Calculation 2 9 3 6" xfId="3714"/>
    <cellStyle name="Calculation 2 9 4" xfId="3715"/>
    <cellStyle name="Calculation 2 9 5" xfId="3716"/>
    <cellStyle name="Calculation 2 9 6" xfId="3717"/>
    <cellStyle name="Calculation 2 9 7" xfId="3718"/>
    <cellStyle name="Calculation 2 9 8" xfId="3719"/>
    <cellStyle name="Calculation 3" xfId="3720"/>
    <cellStyle name="Calculation 3 2" xfId="3721"/>
    <cellStyle name="Calculation 3 2 10" xfId="3722"/>
    <cellStyle name="Calculation 3 2 11" xfId="3723"/>
    <cellStyle name="Calculation 3 2 12" xfId="3724"/>
    <cellStyle name="Calculation 3 2 13" xfId="3725"/>
    <cellStyle name="Calculation 3 2 14" xfId="3726"/>
    <cellStyle name="Calculation 3 2 2" xfId="3727"/>
    <cellStyle name="Calculation 3 2 2 10" xfId="3728"/>
    <cellStyle name="Calculation 3 2 2 11" xfId="3729"/>
    <cellStyle name="Calculation 3 2 2 12" xfId="3730"/>
    <cellStyle name="Calculation 3 2 2 13" xfId="3731"/>
    <cellStyle name="Calculation 3 2 2 2" xfId="3732"/>
    <cellStyle name="Calculation 3 2 2 2 10" xfId="3733"/>
    <cellStyle name="Calculation 3 2 2 2 11" xfId="3734"/>
    <cellStyle name="Calculation 3 2 2 2 12" xfId="3735"/>
    <cellStyle name="Calculation 3 2 2 2 2" xfId="3736"/>
    <cellStyle name="Calculation 3 2 2 2 2 10" xfId="3737"/>
    <cellStyle name="Calculation 3 2 2 2 2 11" xfId="3738"/>
    <cellStyle name="Calculation 3 2 2 2 2 2" xfId="3739"/>
    <cellStyle name="Calculation 3 2 2 2 2 2 10" xfId="3740"/>
    <cellStyle name="Calculation 3 2 2 2 2 2 2" xfId="3741"/>
    <cellStyle name="Calculation 3 2 2 2 2 2 2 2" xfId="3742"/>
    <cellStyle name="Calculation 3 2 2 2 2 2 2 2 2" xfId="3743"/>
    <cellStyle name="Calculation 3 2 2 2 2 2 2 2 2 2" xfId="3744"/>
    <cellStyle name="Calculation 3 2 2 2 2 2 2 2 2 3" xfId="3745"/>
    <cellStyle name="Calculation 3 2 2 2 2 2 2 2 2 4" xfId="3746"/>
    <cellStyle name="Calculation 3 2 2 2 2 2 2 2 2 5" xfId="3747"/>
    <cellStyle name="Calculation 3 2 2 2 2 2 2 2 2 6" xfId="3748"/>
    <cellStyle name="Calculation 3 2 2 2 2 2 2 2 3" xfId="3749"/>
    <cellStyle name="Calculation 3 2 2 2 2 2 2 2 3 2" xfId="3750"/>
    <cellStyle name="Calculation 3 2 2 2 2 2 2 2 3 3" xfId="3751"/>
    <cellStyle name="Calculation 3 2 2 2 2 2 2 2 3 4" xfId="3752"/>
    <cellStyle name="Calculation 3 2 2 2 2 2 2 2 3 5" xfId="3753"/>
    <cellStyle name="Calculation 3 2 2 2 2 2 2 2 3 6" xfId="3754"/>
    <cellStyle name="Calculation 3 2 2 2 2 2 2 2 4" xfId="3755"/>
    <cellStyle name="Calculation 3 2 2 2 2 2 2 2 5" xfId="3756"/>
    <cellStyle name="Calculation 3 2 2 2 2 2 2 2 6" xfId="3757"/>
    <cellStyle name="Calculation 3 2 2 2 2 2 2 2 7" xfId="3758"/>
    <cellStyle name="Calculation 3 2 2 2 2 2 2 2 8" xfId="3759"/>
    <cellStyle name="Calculation 3 2 2 2 2 2 2 3" xfId="3760"/>
    <cellStyle name="Calculation 3 2 2 2 2 2 2 3 2" xfId="3761"/>
    <cellStyle name="Calculation 3 2 2 2 2 2 2 3 3" xfId="3762"/>
    <cellStyle name="Calculation 3 2 2 2 2 2 2 3 4" xfId="3763"/>
    <cellStyle name="Calculation 3 2 2 2 2 2 2 3 5" xfId="3764"/>
    <cellStyle name="Calculation 3 2 2 2 2 2 2 3 6" xfId="3765"/>
    <cellStyle name="Calculation 3 2 2 2 2 2 2 4" xfId="3766"/>
    <cellStyle name="Calculation 3 2 2 2 2 2 2 4 2" xfId="3767"/>
    <cellStyle name="Calculation 3 2 2 2 2 2 2 4 3" xfId="3768"/>
    <cellStyle name="Calculation 3 2 2 2 2 2 2 4 4" xfId="3769"/>
    <cellStyle name="Calculation 3 2 2 2 2 2 2 4 5" xfId="3770"/>
    <cellStyle name="Calculation 3 2 2 2 2 2 2 4 6" xfId="3771"/>
    <cellStyle name="Calculation 3 2 2 2 2 2 2 5" xfId="3772"/>
    <cellStyle name="Calculation 3 2 2 2 2 2 2 6" xfId="3773"/>
    <cellStyle name="Calculation 3 2 2 2 2 2 2 7" xfId="3774"/>
    <cellStyle name="Calculation 3 2 2 2 2 2 2 8" xfId="3775"/>
    <cellStyle name="Calculation 3 2 2 2 2 2 2 9" xfId="3776"/>
    <cellStyle name="Calculation 3 2 2 2 2 2 3" xfId="3777"/>
    <cellStyle name="Calculation 3 2 2 2 2 2 3 2" xfId="3778"/>
    <cellStyle name="Calculation 3 2 2 2 2 2 3 2 2" xfId="3779"/>
    <cellStyle name="Calculation 3 2 2 2 2 2 3 2 3" xfId="3780"/>
    <cellStyle name="Calculation 3 2 2 2 2 2 3 2 4" xfId="3781"/>
    <cellStyle name="Calculation 3 2 2 2 2 2 3 2 5" xfId="3782"/>
    <cellStyle name="Calculation 3 2 2 2 2 2 3 2 6" xfId="3783"/>
    <cellStyle name="Calculation 3 2 2 2 2 2 3 3" xfId="3784"/>
    <cellStyle name="Calculation 3 2 2 2 2 2 3 3 2" xfId="3785"/>
    <cellStyle name="Calculation 3 2 2 2 2 2 3 3 3" xfId="3786"/>
    <cellStyle name="Calculation 3 2 2 2 2 2 3 3 4" xfId="3787"/>
    <cellStyle name="Calculation 3 2 2 2 2 2 3 3 5" xfId="3788"/>
    <cellStyle name="Calculation 3 2 2 2 2 2 3 3 6" xfId="3789"/>
    <cellStyle name="Calculation 3 2 2 2 2 2 3 4" xfId="3790"/>
    <cellStyle name="Calculation 3 2 2 2 2 2 3 5" xfId="3791"/>
    <cellStyle name="Calculation 3 2 2 2 2 2 3 6" xfId="3792"/>
    <cellStyle name="Calculation 3 2 2 2 2 2 3 7" xfId="3793"/>
    <cellStyle name="Calculation 3 2 2 2 2 2 3 8" xfId="3794"/>
    <cellStyle name="Calculation 3 2 2 2 2 2 4" xfId="3795"/>
    <cellStyle name="Calculation 3 2 2 2 2 2 4 2" xfId="3796"/>
    <cellStyle name="Calculation 3 2 2 2 2 2 4 3" xfId="3797"/>
    <cellStyle name="Calculation 3 2 2 2 2 2 4 4" xfId="3798"/>
    <cellStyle name="Calculation 3 2 2 2 2 2 4 5" xfId="3799"/>
    <cellStyle name="Calculation 3 2 2 2 2 2 4 6" xfId="3800"/>
    <cellStyle name="Calculation 3 2 2 2 2 2 5" xfId="3801"/>
    <cellStyle name="Calculation 3 2 2 2 2 2 5 2" xfId="3802"/>
    <cellStyle name="Calculation 3 2 2 2 2 2 5 3" xfId="3803"/>
    <cellStyle name="Calculation 3 2 2 2 2 2 5 4" xfId="3804"/>
    <cellStyle name="Calculation 3 2 2 2 2 2 5 5" xfId="3805"/>
    <cellStyle name="Calculation 3 2 2 2 2 2 5 6" xfId="3806"/>
    <cellStyle name="Calculation 3 2 2 2 2 2 6" xfId="3807"/>
    <cellStyle name="Calculation 3 2 2 2 2 2 7" xfId="3808"/>
    <cellStyle name="Calculation 3 2 2 2 2 2 8" xfId="3809"/>
    <cellStyle name="Calculation 3 2 2 2 2 2 9" xfId="3810"/>
    <cellStyle name="Calculation 3 2 2 2 2 3" xfId="3811"/>
    <cellStyle name="Calculation 3 2 2 2 2 3 2" xfId="3812"/>
    <cellStyle name="Calculation 3 2 2 2 2 3 2 2" xfId="3813"/>
    <cellStyle name="Calculation 3 2 2 2 2 3 2 2 2" xfId="3814"/>
    <cellStyle name="Calculation 3 2 2 2 2 3 2 2 3" xfId="3815"/>
    <cellStyle name="Calculation 3 2 2 2 2 3 2 2 4" xfId="3816"/>
    <cellStyle name="Calculation 3 2 2 2 2 3 2 2 5" xfId="3817"/>
    <cellStyle name="Calculation 3 2 2 2 2 3 2 2 6" xfId="3818"/>
    <cellStyle name="Calculation 3 2 2 2 2 3 2 3" xfId="3819"/>
    <cellStyle name="Calculation 3 2 2 2 2 3 2 3 2" xfId="3820"/>
    <cellStyle name="Calculation 3 2 2 2 2 3 2 3 3" xfId="3821"/>
    <cellStyle name="Calculation 3 2 2 2 2 3 2 3 4" xfId="3822"/>
    <cellStyle name="Calculation 3 2 2 2 2 3 2 3 5" xfId="3823"/>
    <cellStyle name="Calculation 3 2 2 2 2 3 2 3 6" xfId="3824"/>
    <cellStyle name="Calculation 3 2 2 2 2 3 2 4" xfId="3825"/>
    <cellStyle name="Calculation 3 2 2 2 2 3 2 5" xfId="3826"/>
    <cellStyle name="Calculation 3 2 2 2 2 3 2 6" xfId="3827"/>
    <cellStyle name="Calculation 3 2 2 2 2 3 2 7" xfId="3828"/>
    <cellStyle name="Calculation 3 2 2 2 2 3 2 8" xfId="3829"/>
    <cellStyle name="Calculation 3 2 2 2 2 3 3" xfId="3830"/>
    <cellStyle name="Calculation 3 2 2 2 2 3 3 2" xfId="3831"/>
    <cellStyle name="Calculation 3 2 2 2 2 3 3 3" xfId="3832"/>
    <cellStyle name="Calculation 3 2 2 2 2 3 3 4" xfId="3833"/>
    <cellStyle name="Calculation 3 2 2 2 2 3 3 5" xfId="3834"/>
    <cellStyle name="Calculation 3 2 2 2 2 3 3 6" xfId="3835"/>
    <cellStyle name="Calculation 3 2 2 2 2 3 4" xfId="3836"/>
    <cellStyle name="Calculation 3 2 2 2 2 3 4 2" xfId="3837"/>
    <cellStyle name="Calculation 3 2 2 2 2 3 4 3" xfId="3838"/>
    <cellStyle name="Calculation 3 2 2 2 2 3 4 4" xfId="3839"/>
    <cellStyle name="Calculation 3 2 2 2 2 3 4 5" xfId="3840"/>
    <cellStyle name="Calculation 3 2 2 2 2 3 4 6" xfId="3841"/>
    <cellStyle name="Calculation 3 2 2 2 2 3 5" xfId="3842"/>
    <cellStyle name="Calculation 3 2 2 2 2 3 6" xfId="3843"/>
    <cellStyle name="Calculation 3 2 2 2 2 3 7" xfId="3844"/>
    <cellStyle name="Calculation 3 2 2 2 2 3 8" xfId="3845"/>
    <cellStyle name="Calculation 3 2 2 2 2 3 9" xfId="3846"/>
    <cellStyle name="Calculation 3 2 2 2 2 4" xfId="3847"/>
    <cellStyle name="Calculation 3 2 2 2 2 4 2" xfId="3848"/>
    <cellStyle name="Calculation 3 2 2 2 2 4 2 2" xfId="3849"/>
    <cellStyle name="Calculation 3 2 2 2 2 4 2 3" xfId="3850"/>
    <cellStyle name="Calculation 3 2 2 2 2 4 2 4" xfId="3851"/>
    <cellStyle name="Calculation 3 2 2 2 2 4 2 5" xfId="3852"/>
    <cellStyle name="Calculation 3 2 2 2 2 4 2 6" xfId="3853"/>
    <cellStyle name="Calculation 3 2 2 2 2 4 3" xfId="3854"/>
    <cellStyle name="Calculation 3 2 2 2 2 4 3 2" xfId="3855"/>
    <cellStyle name="Calculation 3 2 2 2 2 4 3 3" xfId="3856"/>
    <cellStyle name="Calculation 3 2 2 2 2 4 3 4" xfId="3857"/>
    <cellStyle name="Calculation 3 2 2 2 2 4 3 5" xfId="3858"/>
    <cellStyle name="Calculation 3 2 2 2 2 4 3 6" xfId="3859"/>
    <cellStyle name="Calculation 3 2 2 2 2 4 4" xfId="3860"/>
    <cellStyle name="Calculation 3 2 2 2 2 4 5" xfId="3861"/>
    <cellStyle name="Calculation 3 2 2 2 2 4 6" xfId="3862"/>
    <cellStyle name="Calculation 3 2 2 2 2 4 7" xfId="3863"/>
    <cellStyle name="Calculation 3 2 2 2 2 4 8" xfId="3864"/>
    <cellStyle name="Calculation 3 2 2 2 2 5" xfId="3865"/>
    <cellStyle name="Calculation 3 2 2 2 2 5 2" xfId="3866"/>
    <cellStyle name="Calculation 3 2 2 2 2 5 3" xfId="3867"/>
    <cellStyle name="Calculation 3 2 2 2 2 5 4" xfId="3868"/>
    <cellStyle name="Calculation 3 2 2 2 2 5 5" xfId="3869"/>
    <cellStyle name="Calculation 3 2 2 2 2 5 6" xfId="3870"/>
    <cellStyle name="Calculation 3 2 2 2 2 6" xfId="3871"/>
    <cellStyle name="Calculation 3 2 2 2 2 6 2" xfId="3872"/>
    <cellStyle name="Calculation 3 2 2 2 2 6 3" xfId="3873"/>
    <cellStyle name="Calculation 3 2 2 2 2 6 4" xfId="3874"/>
    <cellStyle name="Calculation 3 2 2 2 2 6 5" xfId="3875"/>
    <cellStyle name="Calculation 3 2 2 2 2 6 6" xfId="3876"/>
    <cellStyle name="Calculation 3 2 2 2 2 7" xfId="3877"/>
    <cellStyle name="Calculation 3 2 2 2 2 8" xfId="3878"/>
    <cellStyle name="Calculation 3 2 2 2 2 9" xfId="3879"/>
    <cellStyle name="Calculation 3 2 2 2 3" xfId="3880"/>
    <cellStyle name="Calculation 3 2 2 2 3 10" xfId="3881"/>
    <cellStyle name="Calculation 3 2 2 2 3 2" xfId="3882"/>
    <cellStyle name="Calculation 3 2 2 2 3 2 2" xfId="3883"/>
    <cellStyle name="Calculation 3 2 2 2 3 2 2 2" xfId="3884"/>
    <cellStyle name="Calculation 3 2 2 2 3 2 2 2 2" xfId="3885"/>
    <cellStyle name="Calculation 3 2 2 2 3 2 2 2 3" xfId="3886"/>
    <cellStyle name="Calculation 3 2 2 2 3 2 2 2 4" xfId="3887"/>
    <cellStyle name="Calculation 3 2 2 2 3 2 2 2 5" xfId="3888"/>
    <cellStyle name="Calculation 3 2 2 2 3 2 2 2 6" xfId="3889"/>
    <cellStyle name="Calculation 3 2 2 2 3 2 2 3" xfId="3890"/>
    <cellStyle name="Calculation 3 2 2 2 3 2 2 3 2" xfId="3891"/>
    <cellStyle name="Calculation 3 2 2 2 3 2 2 3 3" xfId="3892"/>
    <cellStyle name="Calculation 3 2 2 2 3 2 2 3 4" xfId="3893"/>
    <cellStyle name="Calculation 3 2 2 2 3 2 2 3 5" xfId="3894"/>
    <cellStyle name="Calculation 3 2 2 2 3 2 2 3 6" xfId="3895"/>
    <cellStyle name="Calculation 3 2 2 2 3 2 2 4" xfId="3896"/>
    <cellStyle name="Calculation 3 2 2 2 3 2 2 5" xfId="3897"/>
    <cellStyle name="Calculation 3 2 2 2 3 2 2 6" xfId="3898"/>
    <cellStyle name="Calculation 3 2 2 2 3 2 2 7" xfId="3899"/>
    <cellStyle name="Calculation 3 2 2 2 3 2 2 8" xfId="3900"/>
    <cellStyle name="Calculation 3 2 2 2 3 2 3" xfId="3901"/>
    <cellStyle name="Calculation 3 2 2 2 3 2 3 2" xfId="3902"/>
    <cellStyle name="Calculation 3 2 2 2 3 2 3 3" xfId="3903"/>
    <cellStyle name="Calculation 3 2 2 2 3 2 3 4" xfId="3904"/>
    <cellStyle name="Calculation 3 2 2 2 3 2 3 5" xfId="3905"/>
    <cellStyle name="Calculation 3 2 2 2 3 2 3 6" xfId="3906"/>
    <cellStyle name="Calculation 3 2 2 2 3 2 4" xfId="3907"/>
    <cellStyle name="Calculation 3 2 2 2 3 2 4 2" xfId="3908"/>
    <cellStyle name="Calculation 3 2 2 2 3 2 4 3" xfId="3909"/>
    <cellStyle name="Calculation 3 2 2 2 3 2 4 4" xfId="3910"/>
    <cellStyle name="Calculation 3 2 2 2 3 2 4 5" xfId="3911"/>
    <cellStyle name="Calculation 3 2 2 2 3 2 4 6" xfId="3912"/>
    <cellStyle name="Calculation 3 2 2 2 3 2 5" xfId="3913"/>
    <cellStyle name="Calculation 3 2 2 2 3 2 6" xfId="3914"/>
    <cellStyle name="Calculation 3 2 2 2 3 2 7" xfId="3915"/>
    <cellStyle name="Calculation 3 2 2 2 3 2 8" xfId="3916"/>
    <cellStyle name="Calculation 3 2 2 2 3 2 9" xfId="3917"/>
    <cellStyle name="Calculation 3 2 2 2 3 3" xfId="3918"/>
    <cellStyle name="Calculation 3 2 2 2 3 3 2" xfId="3919"/>
    <cellStyle name="Calculation 3 2 2 2 3 3 2 2" xfId="3920"/>
    <cellStyle name="Calculation 3 2 2 2 3 3 2 3" xfId="3921"/>
    <cellStyle name="Calculation 3 2 2 2 3 3 2 4" xfId="3922"/>
    <cellStyle name="Calculation 3 2 2 2 3 3 2 5" xfId="3923"/>
    <cellStyle name="Calculation 3 2 2 2 3 3 2 6" xfId="3924"/>
    <cellStyle name="Calculation 3 2 2 2 3 3 3" xfId="3925"/>
    <cellStyle name="Calculation 3 2 2 2 3 3 3 2" xfId="3926"/>
    <cellStyle name="Calculation 3 2 2 2 3 3 3 3" xfId="3927"/>
    <cellStyle name="Calculation 3 2 2 2 3 3 3 4" xfId="3928"/>
    <cellStyle name="Calculation 3 2 2 2 3 3 3 5" xfId="3929"/>
    <cellStyle name="Calculation 3 2 2 2 3 3 3 6" xfId="3930"/>
    <cellStyle name="Calculation 3 2 2 2 3 3 4" xfId="3931"/>
    <cellStyle name="Calculation 3 2 2 2 3 3 5" xfId="3932"/>
    <cellStyle name="Calculation 3 2 2 2 3 3 6" xfId="3933"/>
    <cellStyle name="Calculation 3 2 2 2 3 3 7" xfId="3934"/>
    <cellStyle name="Calculation 3 2 2 2 3 3 8" xfId="3935"/>
    <cellStyle name="Calculation 3 2 2 2 3 4" xfId="3936"/>
    <cellStyle name="Calculation 3 2 2 2 3 4 2" xfId="3937"/>
    <cellStyle name="Calculation 3 2 2 2 3 4 3" xfId="3938"/>
    <cellStyle name="Calculation 3 2 2 2 3 4 4" xfId="3939"/>
    <cellStyle name="Calculation 3 2 2 2 3 4 5" xfId="3940"/>
    <cellStyle name="Calculation 3 2 2 2 3 4 6" xfId="3941"/>
    <cellStyle name="Calculation 3 2 2 2 3 5" xfId="3942"/>
    <cellStyle name="Calculation 3 2 2 2 3 5 2" xfId="3943"/>
    <cellStyle name="Calculation 3 2 2 2 3 5 3" xfId="3944"/>
    <cellStyle name="Calculation 3 2 2 2 3 5 4" xfId="3945"/>
    <cellStyle name="Calculation 3 2 2 2 3 5 5" xfId="3946"/>
    <cellStyle name="Calculation 3 2 2 2 3 5 6" xfId="3947"/>
    <cellStyle name="Calculation 3 2 2 2 3 6" xfId="3948"/>
    <cellStyle name="Calculation 3 2 2 2 3 7" xfId="3949"/>
    <cellStyle name="Calculation 3 2 2 2 3 8" xfId="3950"/>
    <cellStyle name="Calculation 3 2 2 2 3 9" xfId="3951"/>
    <cellStyle name="Calculation 3 2 2 2 4" xfId="3952"/>
    <cellStyle name="Calculation 3 2 2 2 4 2" xfId="3953"/>
    <cellStyle name="Calculation 3 2 2 2 4 2 2" xfId="3954"/>
    <cellStyle name="Calculation 3 2 2 2 4 2 2 2" xfId="3955"/>
    <cellStyle name="Calculation 3 2 2 2 4 2 2 3" xfId="3956"/>
    <cellStyle name="Calculation 3 2 2 2 4 2 2 4" xfId="3957"/>
    <cellStyle name="Calculation 3 2 2 2 4 2 2 5" xfId="3958"/>
    <cellStyle name="Calculation 3 2 2 2 4 2 2 6" xfId="3959"/>
    <cellStyle name="Calculation 3 2 2 2 4 2 3" xfId="3960"/>
    <cellStyle name="Calculation 3 2 2 2 4 2 3 2" xfId="3961"/>
    <cellStyle name="Calculation 3 2 2 2 4 2 3 3" xfId="3962"/>
    <cellStyle name="Calculation 3 2 2 2 4 2 3 4" xfId="3963"/>
    <cellStyle name="Calculation 3 2 2 2 4 2 3 5" xfId="3964"/>
    <cellStyle name="Calculation 3 2 2 2 4 2 3 6" xfId="3965"/>
    <cellStyle name="Calculation 3 2 2 2 4 2 4" xfId="3966"/>
    <cellStyle name="Calculation 3 2 2 2 4 2 5" xfId="3967"/>
    <cellStyle name="Calculation 3 2 2 2 4 2 6" xfId="3968"/>
    <cellStyle name="Calculation 3 2 2 2 4 2 7" xfId="3969"/>
    <cellStyle name="Calculation 3 2 2 2 4 2 8" xfId="3970"/>
    <cellStyle name="Calculation 3 2 2 2 4 3" xfId="3971"/>
    <cellStyle name="Calculation 3 2 2 2 4 3 2" xfId="3972"/>
    <cellStyle name="Calculation 3 2 2 2 4 3 3" xfId="3973"/>
    <cellStyle name="Calculation 3 2 2 2 4 3 4" xfId="3974"/>
    <cellStyle name="Calculation 3 2 2 2 4 3 5" xfId="3975"/>
    <cellStyle name="Calculation 3 2 2 2 4 3 6" xfId="3976"/>
    <cellStyle name="Calculation 3 2 2 2 4 4" xfId="3977"/>
    <cellStyle name="Calculation 3 2 2 2 4 4 2" xfId="3978"/>
    <cellStyle name="Calculation 3 2 2 2 4 4 3" xfId="3979"/>
    <cellStyle name="Calculation 3 2 2 2 4 4 4" xfId="3980"/>
    <cellStyle name="Calculation 3 2 2 2 4 4 5" xfId="3981"/>
    <cellStyle name="Calculation 3 2 2 2 4 4 6" xfId="3982"/>
    <cellStyle name="Calculation 3 2 2 2 4 5" xfId="3983"/>
    <cellStyle name="Calculation 3 2 2 2 4 6" xfId="3984"/>
    <cellStyle name="Calculation 3 2 2 2 4 7" xfId="3985"/>
    <cellStyle name="Calculation 3 2 2 2 4 8" xfId="3986"/>
    <cellStyle name="Calculation 3 2 2 2 4 9" xfId="3987"/>
    <cellStyle name="Calculation 3 2 2 2 5" xfId="3988"/>
    <cellStyle name="Calculation 3 2 2 2 5 2" xfId="3989"/>
    <cellStyle name="Calculation 3 2 2 2 5 2 2" xfId="3990"/>
    <cellStyle name="Calculation 3 2 2 2 5 2 3" xfId="3991"/>
    <cellStyle name="Calculation 3 2 2 2 5 2 4" xfId="3992"/>
    <cellStyle name="Calculation 3 2 2 2 5 2 5" xfId="3993"/>
    <cellStyle name="Calculation 3 2 2 2 5 2 6" xfId="3994"/>
    <cellStyle name="Calculation 3 2 2 2 5 3" xfId="3995"/>
    <cellStyle name="Calculation 3 2 2 2 5 3 2" xfId="3996"/>
    <cellStyle name="Calculation 3 2 2 2 5 3 3" xfId="3997"/>
    <cellStyle name="Calculation 3 2 2 2 5 3 4" xfId="3998"/>
    <cellStyle name="Calculation 3 2 2 2 5 3 5" xfId="3999"/>
    <cellStyle name="Calculation 3 2 2 2 5 3 6" xfId="4000"/>
    <cellStyle name="Calculation 3 2 2 2 5 4" xfId="4001"/>
    <cellStyle name="Calculation 3 2 2 2 5 5" xfId="4002"/>
    <cellStyle name="Calculation 3 2 2 2 5 6" xfId="4003"/>
    <cellStyle name="Calculation 3 2 2 2 5 7" xfId="4004"/>
    <cellStyle name="Calculation 3 2 2 2 5 8" xfId="4005"/>
    <cellStyle name="Calculation 3 2 2 2 6" xfId="4006"/>
    <cellStyle name="Calculation 3 2 2 2 6 2" xfId="4007"/>
    <cellStyle name="Calculation 3 2 2 2 6 3" xfId="4008"/>
    <cellStyle name="Calculation 3 2 2 2 6 4" xfId="4009"/>
    <cellStyle name="Calculation 3 2 2 2 6 5" xfId="4010"/>
    <cellStyle name="Calculation 3 2 2 2 6 6" xfId="4011"/>
    <cellStyle name="Calculation 3 2 2 2 7" xfId="4012"/>
    <cellStyle name="Calculation 3 2 2 2 7 2" xfId="4013"/>
    <cellStyle name="Calculation 3 2 2 2 7 3" xfId="4014"/>
    <cellStyle name="Calculation 3 2 2 2 7 4" xfId="4015"/>
    <cellStyle name="Calculation 3 2 2 2 7 5" xfId="4016"/>
    <cellStyle name="Calculation 3 2 2 2 7 6" xfId="4017"/>
    <cellStyle name="Calculation 3 2 2 2 8" xfId="4018"/>
    <cellStyle name="Calculation 3 2 2 2 9" xfId="4019"/>
    <cellStyle name="Calculation 3 2 2 3" xfId="4020"/>
    <cellStyle name="Calculation 3 2 2 3 10" xfId="4021"/>
    <cellStyle name="Calculation 3 2 2 3 11" xfId="4022"/>
    <cellStyle name="Calculation 3 2 2 3 2" xfId="4023"/>
    <cellStyle name="Calculation 3 2 2 3 2 10" xfId="4024"/>
    <cellStyle name="Calculation 3 2 2 3 2 2" xfId="4025"/>
    <cellStyle name="Calculation 3 2 2 3 2 2 2" xfId="4026"/>
    <cellStyle name="Calculation 3 2 2 3 2 2 2 2" xfId="4027"/>
    <cellStyle name="Calculation 3 2 2 3 2 2 2 2 2" xfId="4028"/>
    <cellStyle name="Calculation 3 2 2 3 2 2 2 2 3" xfId="4029"/>
    <cellStyle name="Calculation 3 2 2 3 2 2 2 2 4" xfId="4030"/>
    <cellStyle name="Calculation 3 2 2 3 2 2 2 2 5" xfId="4031"/>
    <cellStyle name="Calculation 3 2 2 3 2 2 2 2 6" xfId="4032"/>
    <cellStyle name="Calculation 3 2 2 3 2 2 2 3" xfId="4033"/>
    <cellStyle name="Calculation 3 2 2 3 2 2 2 3 2" xfId="4034"/>
    <cellStyle name="Calculation 3 2 2 3 2 2 2 3 3" xfId="4035"/>
    <cellStyle name="Calculation 3 2 2 3 2 2 2 3 4" xfId="4036"/>
    <cellStyle name="Calculation 3 2 2 3 2 2 2 3 5" xfId="4037"/>
    <cellStyle name="Calculation 3 2 2 3 2 2 2 3 6" xfId="4038"/>
    <cellStyle name="Calculation 3 2 2 3 2 2 2 4" xfId="4039"/>
    <cellStyle name="Calculation 3 2 2 3 2 2 2 5" xfId="4040"/>
    <cellStyle name="Calculation 3 2 2 3 2 2 2 6" xfId="4041"/>
    <cellStyle name="Calculation 3 2 2 3 2 2 2 7" xfId="4042"/>
    <cellStyle name="Calculation 3 2 2 3 2 2 2 8" xfId="4043"/>
    <cellStyle name="Calculation 3 2 2 3 2 2 3" xfId="4044"/>
    <cellStyle name="Calculation 3 2 2 3 2 2 3 2" xfId="4045"/>
    <cellStyle name="Calculation 3 2 2 3 2 2 3 3" xfId="4046"/>
    <cellStyle name="Calculation 3 2 2 3 2 2 3 4" xfId="4047"/>
    <cellStyle name="Calculation 3 2 2 3 2 2 3 5" xfId="4048"/>
    <cellStyle name="Calculation 3 2 2 3 2 2 3 6" xfId="4049"/>
    <cellStyle name="Calculation 3 2 2 3 2 2 4" xfId="4050"/>
    <cellStyle name="Calculation 3 2 2 3 2 2 4 2" xfId="4051"/>
    <cellStyle name="Calculation 3 2 2 3 2 2 4 3" xfId="4052"/>
    <cellStyle name="Calculation 3 2 2 3 2 2 4 4" xfId="4053"/>
    <cellStyle name="Calculation 3 2 2 3 2 2 4 5" xfId="4054"/>
    <cellStyle name="Calculation 3 2 2 3 2 2 4 6" xfId="4055"/>
    <cellStyle name="Calculation 3 2 2 3 2 2 5" xfId="4056"/>
    <cellStyle name="Calculation 3 2 2 3 2 2 6" xfId="4057"/>
    <cellStyle name="Calculation 3 2 2 3 2 2 7" xfId="4058"/>
    <cellStyle name="Calculation 3 2 2 3 2 2 8" xfId="4059"/>
    <cellStyle name="Calculation 3 2 2 3 2 2 9" xfId="4060"/>
    <cellStyle name="Calculation 3 2 2 3 2 3" xfId="4061"/>
    <cellStyle name="Calculation 3 2 2 3 2 3 2" xfId="4062"/>
    <cellStyle name="Calculation 3 2 2 3 2 3 2 2" xfId="4063"/>
    <cellStyle name="Calculation 3 2 2 3 2 3 2 3" xfId="4064"/>
    <cellStyle name="Calculation 3 2 2 3 2 3 2 4" xfId="4065"/>
    <cellStyle name="Calculation 3 2 2 3 2 3 2 5" xfId="4066"/>
    <cellStyle name="Calculation 3 2 2 3 2 3 2 6" xfId="4067"/>
    <cellStyle name="Calculation 3 2 2 3 2 3 3" xfId="4068"/>
    <cellStyle name="Calculation 3 2 2 3 2 3 3 2" xfId="4069"/>
    <cellStyle name="Calculation 3 2 2 3 2 3 3 3" xfId="4070"/>
    <cellStyle name="Calculation 3 2 2 3 2 3 3 4" xfId="4071"/>
    <cellStyle name="Calculation 3 2 2 3 2 3 3 5" xfId="4072"/>
    <cellStyle name="Calculation 3 2 2 3 2 3 3 6" xfId="4073"/>
    <cellStyle name="Calculation 3 2 2 3 2 3 4" xfId="4074"/>
    <cellStyle name="Calculation 3 2 2 3 2 3 5" xfId="4075"/>
    <cellStyle name="Calculation 3 2 2 3 2 3 6" xfId="4076"/>
    <cellStyle name="Calculation 3 2 2 3 2 3 7" xfId="4077"/>
    <cellStyle name="Calculation 3 2 2 3 2 3 8" xfId="4078"/>
    <cellStyle name="Calculation 3 2 2 3 2 4" xfId="4079"/>
    <cellStyle name="Calculation 3 2 2 3 2 4 2" xfId="4080"/>
    <cellStyle name="Calculation 3 2 2 3 2 4 3" xfId="4081"/>
    <cellStyle name="Calculation 3 2 2 3 2 4 4" xfId="4082"/>
    <cellStyle name="Calculation 3 2 2 3 2 4 5" xfId="4083"/>
    <cellStyle name="Calculation 3 2 2 3 2 4 6" xfId="4084"/>
    <cellStyle name="Calculation 3 2 2 3 2 5" xfId="4085"/>
    <cellStyle name="Calculation 3 2 2 3 2 5 2" xfId="4086"/>
    <cellStyle name="Calculation 3 2 2 3 2 5 3" xfId="4087"/>
    <cellStyle name="Calculation 3 2 2 3 2 5 4" xfId="4088"/>
    <cellStyle name="Calculation 3 2 2 3 2 5 5" xfId="4089"/>
    <cellStyle name="Calculation 3 2 2 3 2 5 6" xfId="4090"/>
    <cellStyle name="Calculation 3 2 2 3 2 6" xfId="4091"/>
    <cellStyle name="Calculation 3 2 2 3 2 7" xfId="4092"/>
    <cellStyle name="Calculation 3 2 2 3 2 8" xfId="4093"/>
    <cellStyle name="Calculation 3 2 2 3 2 9" xfId="4094"/>
    <cellStyle name="Calculation 3 2 2 3 3" xfId="4095"/>
    <cellStyle name="Calculation 3 2 2 3 3 2" xfId="4096"/>
    <cellStyle name="Calculation 3 2 2 3 3 2 2" xfId="4097"/>
    <cellStyle name="Calculation 3 2 2 3 3 2 2 2" xfId="4098"/>
    <cellStyle name="Calculation 3 2 2 3 3 2 2 3" xfId="4099"/>
    <cellStyle name="Calculation 3 2 2 3 3 2 2 4" xfId="4100"/>
    <cellStyle name="Calculation 3 2 2 3 3 2 2 5" xfId="4101"/>
    <cellStyle name="Calculation 3 2 2 3 3 2 2 6" xfId="4102"/>
    <cellStyle name="Calculation 3 2 2 3 3 2 3" xfId="4103"/>
    <cellStyle name="Calculation 3 2 2 3 3 2 3 2" xfId="4104"/>
    <cellStyle name="Calculation 3 2 2 3 3 2 3 3" xfId="4105"/>
    <cellStyle name="Calculation 3 2 2 3 3 2 3 4" xfId="4106"/>
    <cellStyle name="Calculation 3 2 2 3 3 2 3 5" xfId="4107"/>
    <cellStyle name="Calculation 3 2 2 3 3 2 3 6" xfId="4108"/>
    <cellStyle name="Calculation 3 2 2 3 3 2 4" xfId="4109"/>
    <cellStyle name="Calculation 3 2 2 3 3 2 5" xfId="4110"/>
    <cellStyle name="Calculation 3 2 2 3 3 2 6" xfId="4111"/>
    <cellStyle name="Calculation 3 2 2 3 3 2 7" xfId="4112"/>
    <cellStyle name="Calculation 3 2 2 3 3 2 8" xfId="4113"/>
    <cellStyle name="Calculation 3 2 2 3 3 3" xfId="4114"/>
    <cellStyle name="Calculation 3 2 2 3 3 3 2" xfId="4115"/>
    <cellStyle name="Calculation 3 2 2 3 3 3 3" xfId="4116"/>
    <cellStyle name="Calculation 3 2 2 3 3 3 4" xfId="4117"/>
    <cellStyle name="Calculation 3 2 2 3 3 3 5" xfId="4118"/>
    <cellStyle name="Calculation 3 2 2 3 3 3 6" xfId="4119"/>
    <cellStyle name="Calculation 3 2 2 3 3 4" xfId="4120"/>
    <cellStyle name="Calculation 3 2 2 3 3 4 2" xfId="4121"/>
    <cellStyle name="Calculation 3 2 2 3 3 4 3" xfId="4122"/>
    <cellStyle name="Calculation 3 2 2 3 3 4 4" xfId="4123"/>
    <cellStyle name="Calculation 3 2 2 3 3 4 5" xfId="4124"/>
    <cellStyle name="Calculation 3 2 2 3 3 4 6" xfId="4125"/>
    <cellStyle name="Calculation 3 2 2 3 3 5" xfId="4126"/>
    <cellStyle name="Calculation 3 2 2 3 3 6" xfId="4127"/>
    <cellStyle name="Calculation 3 2 2 3 3 7" xfId="4128"/>
    <cellStyle name="Calculation 3 2 2 3 3 8" xfId="4129"/>
    <cellStyle name="Calculation 3 2 2 3 3 9" xfId="4130"/>
    <cellStyle name="Calculation 3 2 2 3 4" xfId="4131"/>
    <cellStyle name="Calculation 3 2 2 3 4 2" xfId="4132"/>
    <cellStyle name="Calculation 3 2 2 3 4 2 2" xfId="4133"/>
    <cellStyle name="Calculation 3 2 2 3 4 2 3" xfId="4134"/>
    <cellStyle name="Calculation 3 2 2 3 4 2 4" xfId="4135"/>
    <cellStyle name="Calculation 3 2 2 3 4 2 5" xfId="4136"/>
    <cellStyle name="Calculation 3 2 2 3 4 2 6" xfId="4137"/>
    <cellStyle name="Calculation 3 2 2 3 4 3" xfId="4138"/>
    <cellStyle name="Calculation 3 2 2 3 4 3 2" xfId="4139"/>
    <cellStyle name="Calculation 3 2 2 3 4 3 3" xfId="4140"/>
    <cellStyle name="Calculation 3 2 2 3 4 3 4" xfId="4141"/>
    <cellStyle name="Calculation 3 2 2 3 4 3 5" xfId="4142"/>
    <cellStyle name="Calculation 3 2 2 3 4 3 6" xfId="4143"/>
    <cellStyle name="Calculation 3 2 2 3 4 4" xfId="4144"/>
    <cellStyle name="Calculation 3 2 2 3 4 5" xfId="4145"/>
    <cellStyle name="Calculation 3 2 2 3 4 6" xfId="4146"/>
    <cellStyle name="Calculation 3 2 2 3 4 7" xfId="4147"/>
    <cellStyle name="Calculation 3 2 2 3 4 8" xfId="4148"/>
    <cellStyle name="Calculation 3 2 2 3 5" xfId="4149"/>
    <cellStyle name="Calculation 3 2 2 3 5 2" xfId="4150"/>
    <cellStyle name="Calculation 3 2 2 3 5 3" xfId="4151"/>
    <cellStyle name="Calculation 3 2 2 3 5 4" xfId="4152"/>
    <cellStyle name="Calculation 3 2 2 3 5 5" xfId="4153"/>
    <cellStyle name="Calculation 3 2 2 3 5 6" xfId="4154"/>
    <cellStyle name="Calculation 3 2 2 3 6" xfId="4155"/>
    <cellStyle name="Calculation 3 2 2 3 6 2" xfId="4156"/>
    <cellStyle name="Calculation 3 2 2 3 6 3" xfId="4157"/>
    <cellStyle name="Calculation 3 2 2 3 6 4" xfId="4158"/>
    <cellStyle name="Calculation 3 2 2 3 6 5" xfId="4159"/>
    <cellStyle name="Calculation 3 2 2 3 6 6" xfId="4160"/>
    <cellStyle name="Calculation 3 2 2 3 7" xfId="4161"/>
    <cellStyle name="Calculation 3 2 2 3 8" xfId="4162"/>
    <cellStyle name="Calculation 3 2 2 3 9" xfId="4163"/>
    <cellStyle name="Calculation 3 2 2 4" xfId="4164"/>
    <cellStyle name="Calculation 3 2 2 4 10" xfId="4165"/>
    <cellStyle name="Calculation 3 2 2 4 2" xfId="4166"/>
    <cellStyle name="Calculation 3 2 2 4 2 2" xfId="4167"/>
    <cellStyle name="Calculation 3 2 2 4 2 2 2" xfId="4168"/>
    <cellStyle name="Calculation 3 2 2 4 2 2 2 2" xfId="4169"/>
    <cellStyle name="Calculation 3 2 2 4 2 2 2 3" xfId="4170"/>
    <cellStyle name="Calculation 3 2 2 4 2 2 2 4" xfId="4171"/>
    <cellStyle name="Calculation 3 2 2 4 2 2 2 5" xfId="4172"/>
    <cellStyle name="Calculation 3 2 2 4 2 2 2 6" xfId="4173"/>
    <cellStyle name="Calculation 3 2 2 4 2 2 3" xfId="4174"/>
    <cellStyle name="Calculation 3 2 2 4 2 2 3 2" xfId="4175"/>
    <cellStyle name="Calculation 3 2 2 4 2 2 3 3" xfId="4176"/>
    <cellStyle name="Calculation 3 2 2 4 2 2 3 4" xfId="4177"/>
    <cellStyle name="Calculation 3 2 2 4 2 2 3 5" xfId="4178"/>
    <cellStyle name="Calculation 3 2 2 4 2 2 3 6" xfId="4179"/>
    <cellStyle name="Calculation 3 2 2 4 2 2 4" xfId="4180"/>
    <cellStyle name="Calculation 3 2 2 4 2 2 5" xfId="4181"/>
    <cellStyle name="Calculation 3 2 2 4 2 2 6" xfId="4182"/>
    <cellStyle name="Calculation 3 2 2 4 2 2 7" xfId="4183"/>
    <cellStyle name="Calculation 3 2 2 4 2 2 8" xfId="4184"/>
    <cellStyle name="Calculation 3 2 2 4 2 3" xfId="4185"/>
    <cellStyle name="Calculation 3 2 2 4 2 3 2" xfId="4186"/>
    <cellStyle name="Calculation 3 2 2 4 2 3 3" xfId="4187"/>
    <cellStyle name="Calculation 3 2 2 4 2 3 4" xfId="4188"/>
    <cellStyle name="Calculation 3 2 2 4 2 3 5" xfId="4189"/>
    <cellStyle name="Calculation 3 2 2 4 2 3 6" xfId="4190"/>
    <cellStyle name="Calculation 3 2 2 4 2 4" xfId="4191"/>
    <cellStyle name="Calculation 3 2 2 4 2 4 2" xfId="4192"/>
    <cellStyle name="Calculation 3 2 2 4 2 4 3" xfId="4193"/>
    <cellStyle name="Calculation 3 2 2 4 2 4 4" xfId="4194"/>
    <cellStyle name="Calculation 3 2 2 4 2 4 5" xfId="4195"/>
    <cellStyle name="Calculation 3 2 2 4 2 4 6" xfId="4196"/>
    <cellStyle name="Calculation 3 2 2 4 2 5" xfId="4197"/>
    <cellStyle name="Calculation 3 2 2 4 2 6" xfId="4198"/>
    <cellStyle name="Calculation 3 2 2 4 2 7" xfId="4199"/>
    <cellStyle name="Calculation 3 2 2 4 2 8" xfId="4200"/>
    <cellStyle name="Calculation 3 2 2 4 2 9" xfId="4201"/>
    <cellStyle name="Calculation 3 2 2 4 3" xfId="4202"/>
    <cellStyle name="Calculation 3 2 2 4 3 2" xfId="4203"/>
    <cellStyle name="Calculation 3 2 2 4 3 2 2" xfId="4204"/>
    <cellStyle name="Calculation 3 2 2 4 3 2 3" xfId="4205"/>
    <cellStyle name="Calculation 3 2 2 4 3 2 4" xfId="4206"/>
    <cellStyle name="Calculation 3 2 2 4 3 2 5" xfId="4207"/>
    <cellStyle name="Calculation 3 2 2 4 3 2 6" xfId="4208"/>
    <cellStyle name="Calculation 3 2 2 4 3 3" xfId="4209"/>
    <cellStyle name="Calculation 3 2 2 4 3 3 2" xfId="4210"/>
    <cellStyle name="Calculation 3 2 2 4 3 3 3" xfId="4211"/>
    <cellStyle name="Calculation 3 2 2 4 3 3 4" xfId="4212"/>
    <cellStyle name="Calculation 3 2 2 4 3 3 5" xfId="4213"/>
    <cellStyle name="Calculation 3 2 2 4 3 3 6" xfId="4214"/>
    <cellStyle name="Calculation 3 2 2 4 3 4" xfId="4215"/>
    <cellStyle name="Calculation 3 2 2 4 3 5" xfId="4216"/>
    <cellStyle name="Calculation 3 2 2 4 3 6" xfId="4217"/>
    <cellStyle name="Calculation 3 2 2 4 3 7" xfId="4218"/>
    <cellStyle name="Calculation 3 2 2 4 3 8" xfId="4219"/>
    <cellStyle name="Calculation 3 2 2 4 4" xfId="4220"/>
    <cellStyle name="Calculation 3 2 2 4 4 2" xfId="4221"/>
    <cellStyle name="Calculation 3 2 2 4 4 3" xfId="4222"/>
    <cellStyle name="Calculation 3 2 2 4 4 4" xfId="4223"/>
    <cellStyle name="Calculation 3 2 2 4 4 5" xfId="4224"/>
    <cellStyle name="Calculation 3 2 2 4 4 6" xfId="4225"/>
    <cellStyle name="Calculation 3 2 2 4 5" xfId="4226"/>
    <cellStyle name="Calculation 3 2 2 4 5 2" xfId="4227"/>
    <cellStyle name="Calculation 3 2 2 4 5 3" xfId="4228"/>
    <cellStyle name="Calculation 3 2 2 4 5 4" xfId="4229"/>
    <cellStyle name="Calculation 3 2 2 4 5 5" xfId="4230"/>
    <cellStyle name="Calculation 3 2 2 4 5 6" xfId="4231"/>
    <cellStyle name="Calculation 3 2 2 4 6" xfId="4232"/>
    <cellStyle name="Calculation 3 2 2 4 7" xfId="4233"/>
    <cellStyle name="Calculation 3 2 2 4 8" xfId="4234"/>
    <cellStyle name="Calculation 3 2 2 4 9" xfId="4235"/>
    <cellStyle name="Calculation 3 2 2 5" xfId="4236"/>
    <cellStyle name="Calculation 3 2 2 5 2" xfId="4237"/>
    <cellStyle name="Calculation 3 2 2 5 2 2" xfId="4238"/>
    <cellStyle name="Calculation 3 2 2 5 2 2 2" xfId="4239"/>
    <cellStyle name="Calculation 3 2 2 5 2 2 3" xfId="4240"/>
    <cellStyle name="Calculation 3 2 2 5 2 2 4" xfId="4241"/>
    <cellStyle name="Calculation 3 2 2 5 2 2 5" xfId="4242"/>
    <cellStyle name="Calculation 3 2 2 5 2 2 6" xfId="4243"/>
    <cellStyle name="Calculation 3 2 2 5 2 3" xfId="4244"/>
    <cellStyle name="Calculation 3 2 2 5 2 3 2" xfId="4245"/>
    <cellStyle name="Calculation 3 2 2 5 2 3 3" xfId="4246"/>
    <cellStyle name="Calculation 3 2 2 5 2 3 4" xfId="4247"/>
    <cellStyle name="Calculation 3 2 2 5 2 3 5" xfId="4248"/>
    <cellStyle name="Calculation 3 2 2 5 2 3 6" xfId="4249"/>
    <cellStyle name="Calculation 3 2 2 5 2 4" xfId="4250"/>
    <cellStyle name="Calculation 3 2 2 5 2 5" xfId="4251"/>
    <cellStyle name="Calculation 3 2 2 5 2 6" xfId="4252"/>
    <cellStyle name="Calculation 3 2 2 5 2 7" xfId="4253"/>
    <cellStyle name="Calculation 3 2 2 5 2 8" xfId="4254"/>
    <cellStyle name="Calculation 3 2 2 5 3" xfId="4255"/>
    <cellStyle name="Calculation 3 2 2 5 3 2" xfId="4256"/>
    <cellStyle name="Calculation 3 2 2 5 3 3" xfId="4257"/>
    <cellStyle name="Calculation 3 2 2 5 3 4" xfId="4258"/>
    <cellStyle name="Calculation 3 2 2 5 3 5" xfId="4259"/>
    <cellStyle name="Calculation 3 2 2 5 3 6" xfId="4260"/>
    <cellStyle name="Calculation 3 2 2 5 4" xfId="4261"/>
    <cellStyle name="Calculation 3 2 2 5 4 2" xfId="4262"/>
    <cellStyle name="Calculation 3 2 2 5 4 3" xfId="4263"/>
    <cellStyle name="Calculation 3 2 2 5 4 4" xfId="4264"/>
    <cellStyle name="Calculation 3 2 2 5 4 5" xfId="4265"/>
    <cellStyle name="Calculation 3 2 2 5 4 6" xfId="4266"/>
    <cellStyle name="Calculation 3 2 2 5 5" xfId="4267"/>
    <cellStyle name="Calculation 3 2 2 5 6" xfId="4268"/>
    <cellStyle name="Calculation 3 2 2 5 7" xfId="4269"/>
    <cellStyle name="Calculation 3 2 2 5 8" xfId="4270"/>
    <cellStyle name="Calculation 3 2 2 5 9" xfId="4271"/>
    <cellStyle name="Calculation 3 2 2 6" xfId="4272"/>
    <cellStyle name="Calculation 3 2 2 6 2" xfId="4273"/>
    <cellStyle name="Calculation 3 2 2 6 2 2" xfId="4274"/>
    <cellStyle name="Calculation 3 2 2 6 2 3" xfId="4275"/>
    <cellStyle name="Calculation 3 2 2 6 2 4" xfId="4276"/>
    <cellStyle name="Calculation 3 2 2 6 2 5" xfId="4277"/>
    <cellStyle name="Calculation 3 2 2 6 2 6" xfId="4278"/>
    <cellStyle name="Calculation 3 2 2 6 3" xfId="4279"/>
    <cellStyle name="Calculation 3 2 2 6 3 2" xfId="4280"/>
    <cellStyle name="Calculation 3 2 2 6 3 3" xfId="4281"/>
    <cellStyle name="Calculation 3 2 2 6 3 4" xfId="4282"/>
    <cellStyle name="Calculation 3 2 2 6 3 5" xfId="4283"/>
    <cellStyle name="Calculation 3 2 2 6 3 6" xfId="4284"/>
    <cellStyle name="Calculation 3 2 2 6 4" xfId="4285"/>
    <cellStyle name="Calculation 3 2 2 6 5" xfId="4286"/>
    <cellStyle name="Calculation 3 2 2 6 6" xfId="4287"/>
    <cellStyle name="Calculation 3 2 2 6 7" xfId="4288"/>
    <cellStyle name="Calculation 3 2 2 6 8" xfId="4289"/>
    <cellStyle name="Calculation 3 2 2 7" xfId="4290"/>
    <cellStyle name="Calculation 3 2 2 7 2" xfId="4291"/>
    <cellStyle name="Calculation 3 2 2 7 3" xfId="4292"/>
    <cellStyle name="Calculation 3 2 2 7 4" xfId="4293"/>
    <cellStyle name="Calculation 3 2 2 7 5" xfId="4294"/>
    <cellStyle name="Calculation 3 2 2 7 6" xfId="4295"/>
    <cellStyle name="Calculation 3 2 2 8" xfId="4296"/>
    <cellStyle name="Calculation 3 2 2 8 2" xfId="4297"/>
    <cellStyle name="Calculation 3 2 2 8 3" xfId="4298"/>
    <cellStyle name="Calculation 3 2 2 8 4" xfId="4299"/>
    <cellStyle name="Calculation 3 2 2 8 5" xfId="4300"/>
    <cellStyle name="Calculation 3 2 2 8 6" xfId="4301"/>
    <cellStyle name="Calculation 3 2 2 9" xfId="4302"/>
    <cellStyle name="Calculation 3 2 3" xfId="4303"/>
    <cellStyle name="Calculation 3 2 3 10" xfId="4304"/>
    <cellStyle name="Calculation 3 2 3 11" xfId="4305"/>
    <cellStyle name="Calculation 3 2 3 12" xfId="4306"/>
    <cellStyle name="Calculation 3 2 3 2" xfId="4307"/>
    <cellStyle name="Calculation 3 2 3 2 10" xfId="4308"/>
    <cellStyle name="Calculation 3 2 3 2 11" xfId="4309"/>
    <cellStyle name="Calculation 3 2 3 2 2" xfId="4310"/>
    <cellStyle name="Calculation 3 2 3 2 2 10" xfId="4311"/>
    <cellStyle name="Calculation 3 2 3 2 2 2" xfId="4312"/>
    <cellStyle name="Calculation 3 2 3 2 2 2 2" xfId="4313"/>
    <cellStyle name="Calculation 3 2 3 2 2 2 2 2" xfId="4314"/>
    <cellStyle name="Calculation 3 2 3 2 2 2 2 2 2" xfId="4315"/>
    <cellStyle name="Calculation 3 2 3 2 2 2 2 2 3" xfId="4316"/>
    <cellStyle name="Calculation 3 2 3 2 2 2 2 2 4" xfId="4317"/>
    <cellStyle name="Calculation 3 2 3 2 2 2 2 2 5" xfId="4318"/>
    <cellStyle name="Calculation 3 2 3 2 2 2 2 2 6" xfId="4319"/>
    <cellStyle name="Calculation 3 2 3 2 2 2 2 3" xfId="4320"/>
    <cellStyle name="Calculation 3 2 3 2 2 2 2 3 2" xfId="4321"/>
    <cellStyle name="Calculation 3 2 3 2 2 2 2 3 3" xfId="4322"/>
    <cellStyle name="Calculation 3 2 3 2 2 2 2 3 4" xfId="4323"/>
    <cellStyle name="Calculation 3 2 3 2 2 2 2 3 5" xfId="4324"/>
    <cellStyle name="Calculation 3 2 3 2 2 2 2 3 6" xfId="4325"/>
    <cellStyle name="Calculation 3 2 3 2 2 2 2 4" xfId="4326"/>
    <cellStyle name="Calculation 3 2 3 2 2 2 2 5" xfId="4327"/>
    <cellStyle name="Calculation 3 2 3 2 2 2 2 6" xfId="4328"/>
    <cellStyle name="Calculation 3 2 3 2 2 2 2 7" xfId="4329"/>
    <cellStyle name="Calculation 3 2 3 2 2 2 2 8" xfId="4330"/>
    <cellStyle name="Calculation 3 2 3 2 2 2 3" xfId="4331"/>
    <cellStyle name="Calculation 3 2 3 2 2 2 3 2" xfId="4332"/>
    <cellStyle name="Calculation 3 2 3 2 2 2 3 3" xfId="4333"/>
    <cellStyle name="Calculation 3 2 3 2 2 2 3 4" xfId="4334"/>
    <cellStyle name="Calculation 3 2 3 2 2 2 3 5" xfId="4335"/>
    <cellStyle name="Calculation 3 2 3 2 2 2 3 6" xfId="4336"/>
    <cellStyle name="Calculation 3 2 3 2 2 2 4" xfId="4337"/>
    <cellStyle name="Calculation 3 2 3 2 2 2 4 2" xfId="4338"/>
    <cellStyle name="Calculation 3 2 3 2 2 2 4 3" xfId="4339"/>
    <cellStyle name="Calculation 3 2 3 2 2 2 4 4" xfId="4340"/>
    <cellStyle name="Calculation 3 2 3 2 2 2 4 5" xfId="4341"/>
    <cellStyle name="Calculation 3 2 3 2 2 2 4 6" xfId="4342"/>
    <cellStyle name="Calculation 3 2 3 2 2 2 5" xfId="4343"/>
    <cellStyle name="Calculation 3 2 3 2 2 2 6" xfId="4344"/>
    <cellStyle name="Calculation 3 2 3 2 2 2 7" xfId="4345"/>
    <cellStyle name="Calculation 3 2 3 2 2 2 8" xfId="4346"/>
    <cellStyle name="Calculation 3 2 3 2 2 2 9" xfId="4347"/>
    <cellStyle name="Calculation 3 2 3 2 2 3" xfId="4348"/>
    <cellStyle name="Calculation 3 2 3 2 2 3 2" xfId="4349"/>
    <cellStyle name="Calculation 3 2 3 2 2 3 2 2" xfId="4350"/>
    <cellStyle name="Calculation 3 2 3 2 2 3 2 3" xfId="4351"/>
    <cellStyle name="Calculation 3 2 3 2 2 3 2 4" xfId="4352"/>
    <cellStyle name="Calculation 3 2 3 2 2 3 2 5" xfId="4353"/>
    <cellStyle name="Calculation 3 2 3 2 2 3 2 6" xfId="4354"/>
    <cellStyle name="Calculation 3 2 3 2 2 3 3" xfId="4355"/>
    <cellStyle name="Calculation 3 2 3 2 2 3 3 2" xfId="4356"/>
    <cellStyle name="Calculation 3 2 3 2 2 3 3 3" xfId="4357"/>
    <cellStyle name="Calculation 3 2 3 2 2 3 3 4" xfId="4358"/>
    <cellStyle name="Calculation 3 2 3 2 2 3 3 5" xfId="4359"/>
    <cellStyle name="Calculation 3 2 3 2 2 3 3 6" xfId="4360"/>
    <cellStyle name="Calculation 3 2 3 2 2 3 4" xfId="4361"/>
    <cellStyle name="Calculation 3 2 3 2 2 3 5" xfId="4362"/>
    <cellStyle name="Calculation 3 2 3 2 2 3 6" xfId="4363"/>
    <cellStyle name="Calculation 3 2 3 2 2 3 7" xfId="4364"/>
    <cellStyle name="Calculation 3 2 3 2 2 3 8" xfId="4365"/>
    <cellStyle name="Calculation 3 2 3 2 2 4" xfId="4366"/>
    <cellStyle name="Calculation 3 2 3 2 2 4 2" xfId="4367"/>
    <cellStyle name="Calculation 3 2 3 2 2 4 3" xfId="4368"/>
    <cellStyle name="Calculation 3 2 3 2 2 4 4" xfId="4369"/>
    <cellStyle name="Calculation 3 2 3 2 2 4 5" xfId="4370"/>
    <cellStyle name="Calculation 3 2 3 2 2 4 6" xfId="4371"/>
    <cellStyle name="Calculation 3 2 3 2 2 5" xfId="4372"/>
    <cellStyle name="Calculation 3 2 3 2 2 5 2" xfId="4373"/>
    <cellStyle name="Calculation 3 2 3 2 2 5 3" xfId="4374"/>
    <cellStyle name="Calculation 3 2 3 2 2 5 4" xfId="4375"/>
    <cellStyle name="Calculation 3 2 3 2 2 5 5" xfId="4376"/>
    <cellStyle name="Calculation 3 2 3 2 2 5 6" xfId="4377"/>
    <cellStyle name="Calculation 3 2 3 2 2 6" xfId="4378"/>
    <cellStyle name="Calculation 3 2 3 2 2 7" xfId="4379"/>
    <cellStyle name="Calculation 3 2 3 2 2 8" xfId="4380"/>
    <cellStyle name="Calculation 3 2 3 2 2 9" xfId="4381"/>
    <cellStyle name="Calculation 3 2 3 2 3" xfId="4382"/>
    <cellStyle name="Calculation 3 2 3 2 3 2" xfId="4383"/>
    <cellStyle name="Calculation 3 2 3 2 3 2 2" xfId="4384"/>
    <cellStyle name="Calculation 3 2 3 2 3 2 2 2" xfId="4385"/>
    <cellStyle name="Calculation 3 2 3 2 3 2 2 3" xfId="4386"/>
    <cellStyle name="Calculation 3 2 3 2 3 2 2 4" xfId="4387"/>
    <cellStyle name="Calculation 3 2 3 2 3 2 2 5" xfId="4388"/>
    <cellStyle name="Calculation 3 2 3 2 3 2 2 6" xfId="4389"/>
    <cellStyle name="Calculation 3 2 3 2 3 2 3" xfId="4390"/>
    <cellStyle name="Calculation 3 2 3 2 3 2 3 2" xfId="4391"/>
    <cellStyle name="Calculation 3 2 3 2 3 2 3 3" xfId="4392"/>
    <cellStyle name="Calculation 3 2 3 2 3 2 3 4" xfId="4393"/>
    <cellStyle name="Calculation 3 2 3 2 3 2 3 5" xfId="4394"/>
    <cellStyle name="Calculation 3 2 3 2 3 2 3 6" xfId="4395"/>
    <cellStyle name="Calculation 3 2 3 2 3 2 4" xfId="4396"/>
    <cellStyle name="Calculation 3 2 3 2 3 2 5" xfId="4397"/>
    <cellStyle name="Calculation 3 2 3 2 3 2 6" xfId="4398"/>
    <cellStyle name="Calculation 3 2 3 2 3 2 7" xfId="4399"/>
    <cellStyle name="Calculation 3 2 3 2 3 2 8" xfId="4400"/>
    <cellStyle name="Calculation 3 2 3 2 3 3" xfId="4401"/>
    <cellStyle name="Calculation 3 2 3 2 3 3 2" xfId="4402"/>
    <cellStyle name="Calculation 3 2 3 2 3 3 3" xfId="4403"/>
    <cellStyle name="Calculation 3 2 3 2 3 3 4" xfId="4404"/>
    <cellStyle name="Calculation 3 2 3 2 3 3 5" xfId="4405"/>
    <cellStyle name="Calculation 3 2 3 2 3 3 6" xfId="4406"/>
    <cellStyle name="Calculation 3 2 3 2 3 4" xfId="4407"/>
    <cellStyle name="Calculation 3 2 3 2 3 4 2" xfId="4408"/>
    <cellStyle name="Calculation 3 2 3 2 3 4 3" xfId="4409"/>
    <cellStyle name="Calculation 3 2 3 2 3 4 4" xfId="4410"/>
    <cellStyle name="Calculation 3 2 3 2 3 4 5" xfId="4411"/>
    <cellStyle name="Calculation 3 2 3 2 3 4 6" xfId="4412"/>
    <cellStyle name="Calculation 3 2 3 2 3 5" xfId="4413"/>
    <cellStyle name="Calculation 3 2 3 2 3 6" xfId="4414"/>
    <cellStyle name="Calculation 3 2 3 2 3 7" xfId="4415"/>
    <cellStyle name="Calculation 3 2 3 2 3 8" xfId="4416"/>
    <cellStyle name="Calculation 3 2 3 2 3 9" xfId="4417"/>
    <cellStyle name="Calculation 3 2 3 2 4" xfId="4418"/>
    <cellStyle name="Calculation 3 2 3 2 4 2" xfId="4419"/>
    <cellStyle name="Calculation 3 2 3 2 4 2 2" xfId="4420"/>
    <cellStyle name="Calculation 3 2 3 2 4 2 3" xfId="4421"/>
    <cellStyle name="Calculation 3 2 3 2 4 2 4" xfId="4422"/>
    <cellStyle name="Calculation 3 2 3 2 4 2 5" xfId="4423"/>
    <cellStyle name="Calculation 3 2 3 2 4 2 6" xfId="4424"/>
    <cellStyle name="Calculation 3 2 3 2 4 3" xfId="4425"/>
    <cellStyle name="Calculation 3 2 3 2 4 3 2" xfId="4426"/>
    <cellStyle name="Calculation 3 2 3 2 4 3 3" xfId="4427"/>
    <cellStyle name="Calculation 3 2 3 2 4 3 4" xfId="4428"/>
    <cellStyle name="Calculation 3 2 3 2 4 3 5" xfId="4429"/>
    <cellStyle name="Calculation 3 2 3 2 4 3 6" xfId="4430"/>
    <cellStyle name="Calculation 3 2 3 2 4 4" xfId="4431"/>
    <cellStyle name="Calculation 3 2 3 2 4 5" xfId="4432"/>
    <cellStyle name="Calculation 3 2 3 2 4 6" xfId="4433"/>
    <cellStyle name="Calculation 3 2 3 2 4 7" xfId="4434"/>
    <cellStyle name="Calculation 3 2 3 2 4 8" xfId="4435"/>
    <cellStyle name="Calculation 3 2 3 2 5" xfId="4436"/>
    <cellStyle name="Calculation 3 2 3 2 5 2" xfId="4437"/>
    <cellStyle name="Calculation 3 2 3 2 5 3" xfId="4438"/>
    <cellStyle name="Calculation 3 2 3 2 5 4" xfId="4439"/>
    <cellStyle name="Calculation 3 2 3 2 5 5" xfId="4440"/>
    <cellStyle name="Calculation 3 2 3 2 5 6" xfId="4441"/>
    <cellStyle name="Calculation 3 2 3 2 6" xfId="4442"/>
    <cellStyle name="Calculation 3 2 3 2 6 2" xfId="4443"/>
    <cellStyle name="Calculation 3 2 3 2 6 3" xfId="4444"/>
    <cellStyle name="Calculation 3 2 3 2 6 4" xfId="4445"/>
    <cellStyle name="Calculation 3 2 3 2 6 5" xfId="4446"/>
    <cellStyle name="Calculation 3 2 3 2 6 6" xfId="4447"/>
    <cellStyle name="Calculation 3 2 3 2 7" xfId="4448"/>
    <cellStyle name="Calculation 3 2 3 2 8" xfId="4449"/>
    <cellStyle name="Calculation 3 2 3 2 9" xfId="4450"/>
    <cellStyle name="Calculation 3 2 3 3" xfId="4451"/>
    <cellStyle name="Calculation 3 2 3 3 10" xfId="4452"/>
    <cellStyle name="Calculation 3 2 3 3 2" xfId="4453"/>
    <cellStyle name="Calculation 3 2 3 3 2 2" xfId="4454"/>
    <cellStyle name="Calculation 3 2 3 3 2 2 2" xfId="4455"/>
    <cellStyle name="Calculation 3 2 3 3 2 2 2 2" xfId="4456"/>
    <cellStyle name="Calculation 3 2 3 3 2 2 2 3" xfId="4457"/>
    <cellStyle name="Calculation 3 2 3 3 2 2 2 4" xfId="4458"/>
    <cellStyle name="Calculation 3 2 3 3 2 2 2 5" xfId="4459"/>
    <cellStyle name="Calculation 3 2 3 3 2 2 2 6" xfId="4460"/>
    <cellStyle name="Calculation 3 2 3 3 2 2 3" xfId="4461"/>
    <cellStyle name="Calculation 3 2 3 3 2 2 3 2" xfId="4462"/>
    <cellStyle name="Calculation 3 2 3 3 2 2 3 3" xfId="4463"/>
    <cellStyle name="Calculation 3 2 3 3 2 2 3 4" xfId="4464"/>
    <cellStyle name="Calculation 3 2 3 3 2 2 3 5" xfId="4465"/>
    <cellStyle name="Calculation 3 2 3 3 2 2 3 6" xfId="4466"/>
    <cellStyle name="Calculation 3 2 3 3 2 2 4" xfId="4467"/>
    <cellStyle name="Calculation 3 2 3 3 2 2 5" xfId="4468"/>
    <cellStyle name="Calculation 3 2 3 3 2 2 6" xfId="4469"/>
    <cellStyle name="Calculation 3 2 3 3 2 2 7" xfId="4470"/>
    <cellStyle name="Calculation 3 2 3 3 2 2 8" xfId="4471"/>
    <cellStyle name="Calculation 3 2 3 3 2 3" xfId="4472"/>
    <cellStyle name="Calculation 3 2 3 3 2 3 2" xfId="4473"/>
    <cellStyle name="Calculation 3 2 3 3 2 3 3" xfId="4474"/>
    <cellStyle name="Calculation 3 2 3 3 2 3 4" xfId="4475"/>
    <cellStyle name="Calculation 3 2 3 3 2 3 5" xfId="4476"/>
    <cellStyle name="Calculation 3 2 3 3 2 3 6" xfId="4477"/>
    <cellStyle name="Calculation 3 2 3 3 2 4" xfId="4478"/>
    <cellStyle name="Calculation 3 2 3 3 2 4 2" xfId="4479"/>
    <cellStyle name="Calculation 3 2 3 3 2 4 3" xfId="4480"/>
    <cellStyle name="Calculation 3 2 3 3 2 4 4" xfId="4481"/>
    <cellStyle name="Calculation 3 2 3 3 2 4 5" xfId="4482"/>
    <cellStyle name="Calculation 3 2 3 3 2 4 6" xfId="4483"/>
    <cellStyle name="Calculation 3 2 3 3 2 5" xfId="4484"/>
    <cellStyle name="Calculation 3 2 3 3 2 6" xfId="4485"/>
    <cellStyle name="Calculation 3 2 3 3 2 7" xfId="4486"/>
    <cellStyle name="Calculation 3 2 3 3 2 8" xfId="4487"/>
    <cellStyle name="Calculation 3 2 3 3 2 9" xfId="4488"/>
    <cellStyle name="Calculation 3 2 3 3 3" xfId="4489"/>
    <cellStyle name="Calculation 3 2 3 3 3 2" xfId="4490"/>
    <cellStyle name="Calculation 3 2 3 3 3 2 2" xfId="4491"/>
    <cellStyle name="Calculation 3 2 3 3 3 2 3" xfId="4492"/>
    <cellStyle name="Calculation 3 2 3 3 3 2 4" xfId="4493"/>
    <cellStyle name="Calculation 3 2 3 3 3 2 5" xfId="4494"/>
    <cellStyle name="Calculation 3 2 3 3 3 2 6" xfId="4495"/>
    <cellStyle name="Calculation 3 2 3 3 3 3" xfId="4496"/>
    <cellStyle name="Calculation 3 2 3 3 3 3 2" xfId="4497"/>
    <cellStyle name="Calculation 3 2 3 3 3 3 3" xfId="4498"/>
    <cellStyle name="Calculation 3 2 3 3 3 3 4" xfId="4499"/>
    <cellStyle name="Calculation 3 2 3 3 3 3 5" xfId="4500"/>
    <cellStyle name="Calculation 3 2 3 3 3 3 6" xfId="4501"/>
    <cellStyle name="Calculation 3 2 3 3 3 4" xfId="4502"/>
    <cellStyle name="Calculation 3 2 3 3 3 5" xfId="4503"/>
    <cellStyle name="Calculation 3 2 3 3 3 6" xfId="4504"/>
    <cellStyle name="Calculation 3 2 3 3 3 7" xfId="4505"/>
    <cellStyle name="Calculation 3 2 3 3 3 8" xfId="4506"/>
    <cellStyle name="Calculation 3 2 3 3 4" xfId="4507"/>
    <cellStyle name="Calculation 3 2 3 3 4 2" xfId="4508"/>
    <cellStyle name="Calculation 3 2 3 3 4 3" xfId="4509"/>
    <cellStyle name="Calculation 3 2 3 3 4 4" xfId="4510"/>
    <cellStyle name="Calculation 3 2 3 3 4 5" xfId="4511"/>
    <cellStyle name="Calculation 3 2 3 3 4 6" xfId="4512"/>
    <cellStyle name="Calculation 3 2 3 3 5" xfId="4513"/>
    <cellStyle name="Calculation 3 2 3 3 5 2" xfId="4514"/>
    <cellStyle name="Calculation 3 2 3 3 5 3" xfId="4515"/>
    <cellStyle name="Calculation 3 2 3 3 5 4" xfId="4516"/>
    <cellStyle name="Calculation 3 2 3 3 5 5" xfId="4517"/>
    <cellStyle name="Calculation 3 2 3 3 5 6" xfId="4518"/>
    <cellStyle name="Calculation 3 2 3 3 6" xfId="4519"/>
    <cellStyle name="Calculation 3 2 3 3 7" xfId="4520"/>
    <cellStyle name="Calculation 3 2 3 3 8" xfId="4521"/>
    <cellStyle name="Calculation 3 2 3 3 9" xfId="4522"/>
    <cellStyle name="Calculation 3 2 3 4" xfId="4523"/>
    <cellStyle name="Calculation 3 2 3 4 2" xfId="4524"/>
    <cellStyle name="Calculation 3 2 3 4 2 2" xfId="4525"/>
    <cellStyle name="Calculation 3 2 3 4 2 2 2" xfId="4526"/>
    <cellStyle name="Calculation 3 2 3 4 2 2 3" xfId="4527"/>
    <cellStyle name="Calculation 3 2 3 4 2 2 4" xfId="4528"/>
    <cellStyle name="Calculation 3 2 3 4 2 2 5" xfId="4529"/>
    <cellStyle name="Calculation 3 2 3 4 2 2 6" xfId="4530"/>
    <cellStyle name="Calculation 3 2 3 4 2 3" xfId="4531"/>
    <cellStyle name="Calculation 3 2 3 4 2 3 2" xfId="4532"/>
    <cellStyle name="Calculation 3 2 3 4 2 3 3" xfId="4533"/>
    <cellStyle name="Calculation 3 2 3 4 2 3 4" xfId="4534"/>
    <cellStyle name="Calculation 3 2 3 4 2 3 5" xfId="4535"/>
    <cellStyle name="Calculation 3 2 3 4 2 3 6" xfId="4536"/>
    <cellStyle name="Calculation 3 2 3 4 2 4" xfId="4537"/>
    <cellStyle name="Calculation 3 2 3 4 2 5" xfId="4538"/>
    <cellStyle name="Calculation 3 2 3 4 2 6" xfId="4539"/>
    <cellStyle name="Calculation 3 2 3 4 2 7" xfId="4540"/>
    <cellStyle name="Calculation 3 2 3 4 2 8" xfId="4541"/>
    <cellStyle name="Calculation 3 2 3 4 3" xfId="4542"/>
    <cellStyle name="Calculation 3 2 3 4 3 2" xfId="4543"/>
    <cellStyle name="Calculation 3 2 3 4 3 3" xfId="4544"/>
    <cellStyle name="Calculation 3 2 3 4 3 4" xfId="4545"/>
    <cellStyle name="Calculation 3 2 3 4 3 5" xfId="4546"/>
    <cellStyle name="Calculation 3 2 3 4 3 6" xfId="4547"/>
    <cellStyle name="Calculation 3 2 3 4 4" xfId="4548"/>
    <cellStyle name="Calculation 3 2 3 4 4 2" xfId="4549"/>
    <cellStyle name="Calculation 3 2 3 4 4 3" xfId="4550"/>
    <cellStyle name="Calculation 3 2 3 4 4 4" xfId="4551"/>
    <cellStyle name="Calculation 3 2 3 4 4 5" xfId="4552"/>
    <cellStyle name="Calculation 3 2 3 4 4 6" xfId="4553"/>
    <cellStyle name="Calculation 3 2 3 4 5" xfId="4554"/>
    <cellStyle name="Calculation 3 2 3 4 6" xfId="4555"/>
    <cellStyle name="Calculation 3 2 3 4 7" xfId="4556"/>
    <cellStyle name="Calculation 3 2 3 4 8" xfId="4557"/>
    <cellStyle name="Calculation 3 2 3 4 9" xfId="4558"/>
    <cellStyle name="Calculation 3 2 3 5" xfId="4559"/>
    <cellStyle name="Calculation 3 2 3 5 2" xfId="4560"/>
    <cellStyle name="Calculation 3 2 3 5 2 2" xfId="4561"/>
    <cellStyle name="Calculation 3 2 3 5 2 3" xfId="4562"/>
    <cellStyle name="Calculation 3 2 3 5 2 4" xfId="4563"/>
    <cellStyle name="Calculation 3 2 3 5 2 5" xfId="4564"/>
    <cellStyle name="Calculation 3 2 3 5 2 6" xfId="4565"/>
    <cellStyle name="Calculation 3 2 3 5 3" xfId="4566"/>
    <cellStyle name="Calculation 3 2 3 5 3 2" xfId="4567"/>
    <cellStyle name="Calculation 3 2 3 5 3 3" xfId="4568"/>
    <cellStyle name="Calculation 3 2 3 5 3 4" xfId="4569"/>
    <cellStyle name="Calculation 3 2 3 5 3 5" xfId="4570"/>
    <cellStyle name="Calculation 3 2 3 5 3 6" xfId="4571"/>
    <cellStyle name="Calculation 3 2 3 5 4" xfId="4572"/>
    <cellStyle name="Calculation 3 2 3 5 5" xfId="4573"/>
    <cellStyle name="Calculation 3 2 3 5 6" xfId="4574"/>
    <cellStyle name="Calculation 3 2 3 5 7" xfId="4575"/>
    <cellStyle name="Calculation 3 2 3 5 8" xfId="4576"/>
    <cellStyle name="Calculation 3 2 3 6" xfId="4577"/>
    <cellStyle name="Calculation 3 2 3 6 2" xfId="4578"/>
    <cellStyle name="Calculation 3 2 3 6 3" xfId="4579"/>
    <cellStyle name="Calculation 3 2 3 6 4" xfId="4580"/>
    <cellStyle name="Calculation 3 2 3 6 5" xfId="4581"/>
    <cellStyle name="Calculation 3 2 3 6 6" xfId="4582"/>
    <cellStyle name="Calculation 3 2 3 7" xfId="4583"/>
    <cellStyle name="Calculation 3 2 3 7 2" xfId="4584"/>
    <cellStyle name="Calculation 3 2 3 7 3" xfId="4585"/>
    <cellStyle name="Calculation 3 2 3 7 4" xfId="4586"/>
    <cellStyle name="Calculation 3 2 3 7 5" xfId="4587"/>
    <cellStyle name="Calculation 3 2 3 7 6" xfId="4588"/>
    <cellStyle name="Calculation 3 2 3 8" xfId="4589"/>
    <cellStyle name="Calculation 3 2 3 9" xfId="4590"/>
    <cellStyle name="Calculation 3 2 4" xfId="4591"/>
    <cellStyle name="Calculation 3 2 4 10" xfId="4592"/>
    <cellStyle name="Calculation 3 2 4 11" xfId="4593"/>
    <cellStyle name="Calculation 3 2 4 2" xfId="4594"/>
    <cellStyle name="Calculation 3 2 4 2 10" xfId="4595"/>
    <cellStyle name="Calculation 3 2 4 2 2" xfId="4596"/>
    <cellStyle name="Calculation 3 2 4 2 2 2" xfId="4597"/>
    <cellStyle name="Calculation 3 2 4 2 2 2 2" xfId="4598"/>
    <cellStyle name="Calculation 3 2 4 2 2 2 2 2" xfId="4599"/>
    <cellStyle name="Calculation 3 2 4 2 2 2 2 3" xfId="4600"/>
    <cellStyle name="Calculation 3 2 4 2 2 2 2 4" xfId="4601"/>
    <cellStyle name="Calculation 3 2 4 2 2 2 2 5" xfId="4602"/>
    <cellStyle name="Calculation 3 2 4 2 2 2 2 6" xfId="4603"/>
    <cellStyle name="Calculation 3 2 4 2 2 2 3" xfId="4604"/>
    <cellStyle name="Calculation 3 2 4 2 2 2 3 2" xfId="4605"/>
    <cellStyle name="Calculation 3 2 4 2 2 2 3 3" xfId="4606"/>
    <cellStyle name="Calculation 3 2 4 2 2 2 3 4" xfId="4607"/>
    <cellStyle name="Calculation 3 2 4 2 2 2 3 5" xfId="4608"/>
    <cellStyle name="Calculation 3 2 4 2 2 2 3 6" xfId="4609"/>
    <cellStyle name="Calculation 3 2 4 2 2 2 4" xfId="4610"/>
    <cellStyle name="Calculation 3 2 4 2 2 2 5" xfId="4611"/>
    <cellStyle name="Calculation 3 2 4 2 2 2 6" xfId="4612"/>
    <cellStyle name="Calculation 3 2 4 2 2 2 7" xfId="4613"/>
    <cellStyle name="Calculation 3 2 4 2 2 2 8" xfId="4614"/>
    <cellStyle name="Calculation 3 2 4 2 2 3" xfId="4615"/>
    <cellStyle name="Calculation 3 2 4 2 2 3 2" xfId="4616"/>
    <cellStyle name="Calculation 3 2 4 2 2 3 3" xfId="4617"/>
    <cellStyle name="Calculation 3 2 4 2 2 3 4" xfId="4618"/>
    <cellStyle name="Calculation 3 2 4 2 2 3 5" xfId="4619"/>
    <cellStyle name="Calculation 3 2 4 2 2 3 6" xfId="4620"/>
    <cellStyle name="Calculation 3 2 4 2 2 4" xfId="4621"/>
    <cellStyle name="Calculation 3 2 4 2 2 4 2" xfId="4622"/>
    <cellStyle name="Calculation 3 2 4 2 2 4 3" xfId="4623"/>
    <cellStyle name="Calculation 3 2 4 2 2 4 4" xfId="4624"/>
    <cellStyle name="Calculation 3 2 4 2 2 4 5" xfId="4625"/>
    <cellStyle name="Calculation 3 2 4 2 2 4 6" xfId="4626"/>
    <cellStyle name="Calculation 3 2 4 2 2 5" xfId="4627"/>
    <cellStyle name="Calculation 3 2 4 2 2 6" xfId="4628"/>
    <cellStyle name="Calculation 3 2 4 2 2 7" xfId="4629"/>
    <cellStyle name="Calculation 3 2 4 2 2 8" xfId="4630"/>
    <cellStyle name="Calculation 3 2 4 2 2 9" xfId="4631"/>
    <cellStyle name="Calculation 3 2 4 2 3" xfId="4632"/>
    <cellStyle name="Calculation 3 2 4 2 3 2" xfId="4633"/>
    <cellStyle name="Calculation 3 2 4 2 3 2 2" xfId="4634"/>
    <cellStyle name="Calculation 3 2 4 2 3 2 3" xfId="4635"/>
    <cellStyle name="Calculation 3 2 4 2 3 2 4" xfId="4636"/>
    <cellStyle name="Calculation 3 2 4 2 3 2 5" xfId="4637"/>
    <cellStyle name="Calculation 3 2 4 2 3 2 6" xfId="4638"/>
    <cellStyle name="Calculation 3 2 4 2 3 3" xfId="4639"/>
    <cellStyle name="Calculation 3 2 4 2 3 3 2" xfId="4640"/>
    <cellStyle name="Calculation 3 2 4 2 3 3 3" xfId="4641"/>
    <cellStyle name="Calculation 3 2 4 2 3 3 4" xfId="4642"/>
    <cellStyle name="Calculation 3 2 4 2 3 3 5" xfId="4643"/>
    <cellStyle name="Calculation 3 2 4 2 3 3 6" xfId="4644"/>
    <cellStyle name="Calculation 3 2 4 2 3 4" xfId="4645"/>
    <cellStyle name="Calculation 3 2 4 2 3 5" xfId="4646"/>
    <cellStyle name="Calculation 3 2 4 2 3 6" xfId="4647"/>
    <cellStyle name="Calculation 3 2 4 2 3 7" xfId="4648"/>
    <cellStyle name="Calculation 3 2 4 2 3 8" xfId="4649"/>
    <cellStyle name="Calculation 3 2 4 2 4" xfId="4650"/>
    <cellStyle name="Calculation 3 2 4 2 4 2" xfId="4651"/>
    <cellStyle name="Calculation 3 2 4 2 4 3" xfId="4652"/>
    <cellStyle name="Calculation 3 2 4 2 4 4" xfId="4653"/>
    <cellStyle name="Calculation 3 2 4 2 4 5" xfId="4654"/>
    <cellStyle name="Calculation 3 2 4 2 4 6" xfId="4655"/>
    <cellStyle name="Calculation 3 2 4 2 5" xfId="4656"/>
    <cellStyle name="Calculation 3 2 4 2 5 2" xfId="4657"/>
    <cellStyle name="Calculation 3 2 4 2 5 3" xfId="4658"/>
    <cellStyle name="Calculation 3 2 4 2 5 4" xfId="4659"/>
    <cellStyle name="Calculation 3 2 4 2 5 5" xfId="4660"/>
    <cellStyle name="Calculation 3 2 4 2 5 6" xfId="4661"/>
    <cellStyle name="Calculation 3 2 4 2 6" xfId="4662"/>
    <cellStyle name="Calculation 3 2 4 2 7" xfId="4663"/>
    <cellStyle name="Calculation 3 2 4 2 8" xfId="4664"/>
    <cellStyle name="Calculation 3 2 4 2 9" xfId="4665"/>
    <cellStyle name="Calculation 3 2 4 3" xfId="4666"/>
    <cellStyle name="Calculation 3 2 4 3 2" xfId="4667"/>
    <cellStyle name="Calculation 3 2 4 3 2 2" xfId="4668"/>
    <cellStyle name="Calculation 3 2 4 3 2 2 2" xfId="4669"/>
    <cellStyle name="Calculation 3 2 4 3 2 2 3" xfId="4670"/>
    <cellStyle name="Calculation 3 2 4 3 2 2 4" xfId="4671"/>
    <cellStyle name="Calculation 3 2 4 3 2 2 5" xfId="4672"/>
    <cellStyle name="Calculation 3 2 4 3 2 2 6" xfId="4673"/>
    <cellStyle name="Calculation 3 2 4 3 2 3" xfId="4674"/>
    <cellStyle name="Calculation 3 2 4 3 2 3 2" xfId="4675"/>
    <cellStyle name="Calculation 3 2 4 3 2 3 3" xfId="4676"/>
    <cellStyle name="Calculation 3 2 4 3 2 3 4" xfId="4677"/>
    <cellStyle name="Calculation 3 2 4 3 2 3 5" xfId="4678"/>
    <cellStyle name="Calculation 3 2 4 3 2 3 6" xfId="4679"/>
    <cellStyle name="Calculation 3 2 4 3 2 4" xfId="4680"/>
    <cellStyle name="Calculation 3 2 4 3 2 5" xfId="4681"/>
    <cellStyle name="Calculation 3 2 4 3 2 6" xfId="4682"/>
    <cellStyle name="Calculation 3 2 4 3 2 7" xfId="4683"/>
    <cellStyle name="Calculation 3 2 4 3 2 8" xfId="4684"/>
    <cellStyle name="Calculation 3 2 4 3 3" xfId="4685"/>
    <cellStyle name="Calculation 3 2 4 3 3 2" xfId="4686"/>
    <cellStyle name="Calculation 3 2 4 3 3 3" xfId="4687"/>
    <cellStyle name="Calculation 3 2 4 3 3 4" xfId="4688"/>
    <cellStyle name="Calculation 3 2 4 3 3 5" xfId="4689"/>
    <cellStyle name="Calculation 3 2 4 3 3 6" xfId="4690"/>
    <cellStyle name="Calculation 3 2 4 3 4" xfId="4691"/>
    <cellStyle name="Calculation 3 2 4 3 4 2" xfId="4692"/>
    <cellStyle name="Calculation 3 2 4 3 4 3" xfId="4693"/>
    <cellStyle name="Calculation 3 2 4 3 4 4" xfId="4694"/>
    <cellStyle name="Calculation 3 2 4 3 4 5" xfId="4695"/>
    <cellStyle name="Calculation 3 2 4 3 4 6" xfId="4696"/>
    <cellStyle name="Calculation 3 2 4 3 5" xfId="4697"/>
    <cellStyle name="Calculation 3 2 4 3 6" xfId="4698"/>
    <cellStyle name="Calculation 3 2 4 3 7" xfId="4699"/>
    <cellStyle name="Calculation 3 2 4 3 8" xfId="4700"/>
    <cellStyle name="Calculation 3 2 4 3 9" xfId="4701"/>
    <cellStyle name="Calculation 3 2 4 4" xfId="4702"/>
    <cellStyle name="Calculation 3 2 4 4 2" xfId="4703"/>
    <cellStyle name="Calculation 3 2 4 4 2 2" xfId="4704"/>
    <cellStyle name="Calculation 3 2 4 4 2 3" xfId="4705"/>
    <cellStyle name="Calculation 3 2 4 4 2 4" xfId="4706"/>
    <cellStyle name="Calculation 3 2 4 4 2 5" xfId="4707"/>
    <cellStyle name="Calculation 3 2 4 4 2 6" xfId="4708"/>
    <cellStyle name="Calculation 3 2 4 4 3" xfId="4709"/>
    <cellStyle name="Calculation 3 2 4 4 3 2" xfId="4710"/>
    <cellStyle name="Calculation 3 2 4 4 3 3" xfId="4711"/>
    <cellStyle name="Calculation 3 2 4 4 3 4" xfId="4712"/>
    <cellStyle name="Calculation 3 2 4 4 3 5" xfId="4713"/>
    <cellStyle name="Calculation 3 2 4 4 3 6" xfId="4714"/>
    <cellStyle name="Calculation 3 2 4 4 4" xfId="4715"/>
    <cellStyle name="Calculation 3 2 4 4 5" xfId="4716"/>
    <cellStyle name="Calculation 3 2 4 4 6" xfId="4717"/>
    <cellStyle name="Calculation 3 2 4 4 7" xfId="4718"/>
    <cellStyle name="Calculation 3 2 4 4 8" xfId="4719"/>
    <cellStyle name="Calculation 3 2 4 5" xfId="4720"/>
    <cellStyle name="Calculation 3 2 4 5 2" xfId="4721"/>
    <cellStyle name="Calculation 3 2 4 5 3" xfId="4722"/>
    <cellStyle name="Calculation 3 2 4 5 4" xfId="4723"/>
    <cellStyle name="Calculation 3 2 4 5 5" xfId="4724"/>
    <cellStyle name="Calculation 3 2 4 5 6" xfId="4725"/>
    <cellStyle name="Calculation 3 2 4 6" xfId="4726"/>
    <cellStyle name="Calculation 3 2 4 6 2" xfId="4727"/>
    <cellStyle name="Calculation 3 2 4 6 3" xfId="4728"/>
    <cellStyle name="Calculation 3 2 4 6 4" xfId="4729"/>
    <cellStyle name="Calculation 3 2 4 6 5" xfId="4730"/>
    <cellStyle name="Calculation 3 2 4 6 6" xfId="4731"/>
    <cellStyle name="Calculation 3 2 4 7" xfId="4732"/>
    <cellStyle name="Calculation 3 2 4 8" xfId="4733"/>
    <cellStyle name="Calculation 3 2 4 9" xfId="4734"/>
    <cellStyle name="Calculation 3 2 5" xfId="4735"/>
    <cellStyle name="Calculation 3 2 5 10" xfId="4736"/>
    <cellStyle name="Calculation 3 2 5 2" xfId="4737"/>
    <cellStyle name="Calculation 3 2 5 2 2" xfId="4738"/>
    <cellStyle name="Calculation 3 2 5 2 2 2" xfId="4739"/>
    <cellStyle name="Calculation 3 2 5 2 2 2 2" xfId="4740"/>
    <cellStyle name="Calculation 3 2 5 2 2 2 3" xfId="4741"/>
    <cellStyle name="Calculation 3 2 5 2 2 2 4" xfId="4742"/>
    <cellStyle name="Calculation 3 2 5 2 2 2 5" xfId="4743"/>
    <cellStyle name="Calculation 3 2 5 2 2 2 6" xfId="4744"/>
    <cellStyle name="Calculation 3 2 5 2 2 3" xfId="4745"/>
    <cellStyle name="Calculation 3 2 5 2 2 3 2" xfId="4746"/>
    <cellStyle name="Calculation 3 2 5 2 2 3 3" xfId="4747"/>
    <cellStyle name="Calculation 3 2 5 2 2 3 4" xfId="4748"/>
    <cellStyle name="Calculation 3 2 5 2 2 3 5" xfId="4749"/>
    <cellStyle name="Calculation 3 2 5 2 2 3 6" xfId="4750"/>
    <cellStyle name="Calculation 3 2 5 2 2 4" xfId="4751"/>
    <cellStyle name="Calculation 3 2 5 2 2 5" xfId="4752"/>
    <cellStyle name="Calculation 3 2 5 2 2 6" xfId="4753"/>
    <cellStyle name="Calculation 3 2 5 2 2 7" xfId="4754"/>
    <cellStyle name="Calculation 3 2 5 2 2 8" xfId="4755"/>
    <cellStyle name="Calculation 3 2 5 2 3" xfId="4756"/>
    <cellStyle name="Calculation 3 2 5 2 3 2" xfId="4757"/>
    <cellStyle name="Calculation 3 2 5 2 3 3" xfId="4758"/>
    <cellStyle name="Calculation 3 2 5 2 3 4" xfId="4759"/>
    <cellStyle name="Calculation 3 2 5 2 3 5" xfId="4760"/>
    <cellStyle name="Calculation 3 2 5 2 3 6" xfId="4761"/>
    <cellStyle name="Calculation 3 2 5 2 4" xfId="4762"/>
    <cellStyle name="Calculation 3 2 5 2 4 2" xfId="4763"/>
    <cellStyle name="Calculation 3 2 5 2 4 3" xfId="4764"/>
    <cellStyle name="Calculation 3 2 5 2 4 4" xfId="4765"/>
    <cellStyle name="Calculation 3 2 5 2 4 5" xfId="4766"/>
    <cellStyle name="Calculation 3 2 5 2 4 6" xfId="4767"/>
    <cellStyle name="Calculation 3 2 5 2 5" xfId="4768"/>
    <cellStyle name="Calculation 3 2 5 2 6" xfId="4769"/>
    <cellStyle name="Calculation 3 2 5 2 7" xfId="4770"/>
    <cellStyle name="Calculation 3 2 5 2 8" xfId="4771"/>
    <cellStyle name="Calculation 3 2 5 2 9" xfId="4772"/>
    <cellStyle name="Calculation 3 2 5 3" xfId="4773"/>
    <cellStyle name="Calculation 3 2 5 3 2" xfId="4774"/>
    <cellStyle name="Calculation 3 2 5 3 2 2" xfId="4775"/>
    <cellStyle name="Calculation 3 2 5 3 2 3" xfId="4776"/>
    <cellStyle name="Calculation 3 2 5 3 2 4" xfId="4777"/>
    <cellStyle name="Calculation 3 2 5 3 2 5" xfId="4778"/>
    <cellStyle name="Calculation 3 2 5 3 2 6" xfId="4779"/>
    <cellStyle name="Calculation 3 2 5 3 3" xfId="4780"/>
    <cellStyle name="Calculation 3 2 5 3 3 2" xfId="4781"/>
    <cellStyle name="Calculation 3 2 5 3 3 3" xfId="4782"/>
    <cellStyle name="Calculation 3 2 5 3 3 4" xfId="4783"/>
    <cellStyle name="Calculation 3 2 5 3 3 5" xfId="4784"/>
    <cellStyle name="Calculation 3 2 5 3 3 6" xfId="4785"/>
    <cellStyle name="Calculation 3 2 5 3 4" xfId="4786"/>
    <cellStyle name="Calculation 3 2 5 3 5" xfId="4787"/>
    <cellStyle name="Calculation 3 2 5 3 6" xfId="4788"/>
    <cellStyle name="Calculation 3 2 5 3 7" xfId="4789"/>
    <cellStyle name="Calculation 3 2 5 3 8" xfId="4790"/>
    <cellStyle name="Calculation 3 2 5 4" xfId="4791"/>
    <cellStyle name="Calculation 3 2 5 4 2" xfId="4792"/>
    <cellStyle name="Calculation 3 2 5 4 3" xfId="4793"/>
    <cellStyle name="Calculation 3 2 5 4 4" xfId="4794"/>
    <cellStyle name="Calculation 3 2 5 4 5" xfId="4795"/>
    <cellStyle name="Calculation 3 2 5 4 6" xfId="4796"/>
    <cellStyle name="Calculation 3 2 5 5" xfId="4797"/>
    <cellStyle name="Calculation 3 2 5 5 2" xfId="4798"/>
    <cellStyle name="Calculation 3 2 5 5 3" xfId="4799"/>
    <cellStyle name="Calculation 3 2 5 5 4" xfId="4800"/>
    <cellStyle name="Calculation 3 2 5 5 5" xfId="4801"/>
    <cellStyle name="Calculation 3 2 5 5 6" xfId="4802"/>
    <cellStyle name="Calculation 3 2 5 6" xfId="4803"/>
    <cellStyle name="Calculation 3 2 5 7" xfId="4804"/>
    <cellStyle name="Calculation 3 2 5 8" xfId="4805"/>
    <cellStyle name="Calculation 3 2 5 9" xfId="4806"/>
    <cellStyle name="Calculation 3 2 6" xfId="4807"/>
    <cellStyle name="Calculation 3 2 6 2" xfId="4808"/>
    <cellStyle name="Calculation 3 2 6 2 2" xfId="4809"/>
    <cellStyle name="Calculation 3 2 6 2 2 2" xfId="4810"/>
    <cellStyle name="Calculation 3 2 6 2 2 3" xfId="4811"/>
    <cellStyle name="Calculation 3 2 6 2 2 4" xfId="4812"/>
    <cellStyle name="Calculation 3 2 6 2 2 5" xfId="4813"/>
    <cellStyle name="Calculation 3 2 6 2 2 6" xfId="4814"/>
    <cellStyle name="Calculation 3 2 6 2 3" xfId="4815"/>
    <cellStyle name="Calculation 3 2 6 2 3 2" xfId="4816"/>
    <cellStyle name="Calculation 3 2 6 2 3 3" xfId="4817"/>
    <cellStyle name="Calculation 3 2 6 2 3 4" xfId="4818"/>
    <cellStyle name="Calculation 3 2 6 2 3 5" xfId="4819"/>
    <cellStyle name="Calculation 3 2 6 2 3 6" xfId="4820"/>
    <cellStyle name="Calculation 3 2 6 2 4" xfId="4821"/>
    <cellStyle name="Calculation 3 2 6 2 5" xfId="4822"/>
    <cellStyle name="Calculation 3 2 6 2 6" xfId="4823"/>
    <cellStyle name="Calculation 3 2 6 2 7" xfId="4824"/>
    <cellStyle name="Calculation 3 2 6 2 8" xfId="4825"/>
    <cellStyle name="Calculation 3 2 6 3" xfId="4826"/>
    <cellStyle name="Calculation 3 2 6 3 2" xfId="4827"/>
    <cellStyle name="Calculation 3 2 6 3 3" xfId="4828"/>
    <cellStyle name="Calculation 3 2 6 3 4" xfId="4829"/>
    <cellStyle name="Calculation 3 2 6 3 5" xfId="4830"/>
    <cellStyle name="Calculation 3 2 6 3 6" xfId="4831"/>
    <cellStyle name="Calculation 3 2 6 4" xfId="4832"/>
    <cellStyle name="Calculation 3 2 6 4 2" xfId="4833"/>
    <cellStyle name="Calculation 3 2 6 4 3" xfId="4834"/>
    <cellStyle name="Calculation 3 2 6 4 4" xfId="4835"/>
    <cellStyle name="Calculation 3 2 6 4 5" xfId="4836"/>
    <cellStyle name="Calculation 3 2 6 4 6" xfId="4837"/>
    <cellStyle name="Calculation 3 2 6 5" xfId="4838"/>
    <cellStyle name="Calculation 3 2 6 6" xfId="4839"/>
    <cellStyle name="Calculation 3 2 6 7" xfId="4840"/>
    <cellStyle name="Calculation 3 2 6 8" xfId="4841"/>
    <cellStyle name="Calculation 3 2 6 9" xfId="4842"/>
    <cellStyle name="Calculation 3 2 7" xfId="4843"/>
    <cellStyle name="Calculation 3 2 7 2" xfId="4844"/>
    <cellStyle name="Calculation 3 2 7 2 2" xfId="4845"/>
    <cellStyle name="Calculation 3 2 7 2 3" xfId="4846"/>
    <cellStyle name="Calculation 3 2 7 2 4" xfId="4847"/>
    <cellStyle name="Calculation 3 2 7 2 5" xfId="4848"/>
    <cellStyle name="Calculation 3 2 7 2 6" xfId="4849"/>
    <cellStyle name="Calculation 3 2 7 3" xfId="4850"/>
    <cellStyle name="Calculation 3 2 7 3 2" xfId="4851"/>
    <cellStyle name="Calculation 3 2 7 3 3" xfId="4852"/>
    <cellStyle name="Calculation 3 2 7 3 4" xfId="4853"/>
    <cellStyle name="Calculation 3 2 7 3 5" xfId="4854"/>
    <cellStyle name="Calculation 3 2 7 3 6" xfId="4855"/>
    <cellStyle name="Calculation 3 2 7 4" xfId="4856"/>
    <cellStyle name="Calculation 3 2 7 5" xfId="4857"/>
    <cellStyle name="Calculation 3 2 7 6" xfId="4858"/>
    <cellStyle name="Calculation 3 2 7 7" xfId="4859"/>
    <cellStyle name="Calculation 3 2 7 8" xfId="4860"/>
    <cellStyle name="Calculation 3 2 8" xfId="4861"/>
    <cellStyle name="Calculation 3 2 8 2" xfId="4862"/>
    <cellStyle name="Calculation 3 2 8 3" xfId="4863"/>
    <cellStyle name="Calculation 3 2 8 4" xfId="4864"/>
    <cellStyle name="Calculation 3 2 8 5" xfId="4865"/>
    <cellStyle name="Calculation 3 2 8 6" xfId="4866"/>
    <cellStyle name="Calculation 3 2 9" xfId="4867"/>
    <cellStyle name="Calculation 3 2 9 2" xfId="4868"/>
    <cellStyle name="Calculation 3 2 9 3" xfId="4869"/>
    <cellStyle name="Calculation 3 2 9 4" xfId="4870"/>
    <cellStyle name="Calculation 3 2 9 5" xfId="4871"/>
    <cellStyle name="Calculation 3 2 9 6" xfId="4872"/>
    <cellStyle name="Calculation 3 3" xfId="4873"/>
    <cellStyle name="Calculation 3 3 10" xfId="4874"/>
    <cellStyle name="Calculation 3 3 11" xfId="4875"/>
    <cellStyle name="Calculation 3 3 12" xfId="4876"/>
    <cellStyle name="Calculation 3 3 13" xfId="4877"/>
    <cellStyle name="Calculation 3 3 14" xfId="4878"/>
    <cellStyle name="Calculation 3 3 2" xfId="4879"/>
    <cellStyle name="Calculation 3 3 2 10" xfId="4880"/>
    <cellStyle name="Calculation 3 3 2 11" xfId="4881"/>
    <cellStyle name="Calculation 3 3 2 12" xfId="4882"/>
    <cellStyle name="Calculation 3 3 2 13" xfId="4883"/>
    <cellStyle name="Calculation 3 3 2 2" xfId="4884"/>
    <cellStyle name="Calculation 3 3 2 2 10" xfId="4885"/>
    <cellStyle name="Calculation 3 3 2 2 11" xfId="4886"/>
    <cellStyle name="Calculation 3 3 2 2 12" xfId="4887"/>
    <cellStyle name="Calculation 3 3 2 2 2" xfId="4888"/>
    <cellStyle name="Calculation 3 3 2 2 2 10" xfId="4889"/>
    <cellStyle name="Calculation 3 3 2 2 2 11" xfId="4890"/>
    <cellStyle name="Calculation 3 3 2 2 2 2" xfId="4891"/>
    <cellStyle name="Calculation 3 3 2 2 2 2 10" xfId="4892"/>
    <cellStyle name="Calculation 3 3 2 2 2 2 2" xfId="4893"/>
    <cellStyle name="Calculation 3 3 2 2 2 2 2 2" xfId="4894"/>
    <cellStyle name="Calculation 3 3 2 2 2 2 2 2 2" xfId="4895"/>
    <cellStyle name="Calculation 3 3 2 2 2 2 2 2 2 2" xfId="4896"/>
    <cellStyle name="Calculation 3 3 2 2 2 2 2 2 2 3" xfId="4897"/>
    <cellStyle name="Calculation 3 3 2 2 2 2 2 2 2 4" xfId="4898"/>
    <cellStyle name="Calculation 3 3 2 2 2 2 2 2 2 5" xfId="4899"/>
    <cellStyle name="Calculation 3 3 2 2 2 2 2 2 2 6" xfId="4900"/>
    <cellStyle name="Calculation 3 3 2 2 2 2 2 2 3" xfId="4901"/>
    <cellStyle name="Calculation 3 3 2 2 2 2 2 2 3 2" xfId="4902"/>
    <cellStyle name="Calculation 3 3 2 2 2 2 2 2 3 3" xfId="4903"/>
    <cellStyle name="Calculation 3 3 2 2 2 2 2 2 3 4" xfId="4904"/>
    <cellStyle name="Calculation 3 3 2 2 2 2 2 2 3 5" xfId="4905"/>
    <cellStyle name="Calculation 3 3 2 2 2 2 2 2 3 6" xfId="4906"/>
    <cellStyle name="Calculation 3 3 2 2 2 2 2 2 4" xfId="4907"/>
    <cellStyle name="Calculation 3 3 2 2 2 2 2 2 5" xfId="4908"/>
    <cellStyle name="Calculation 3 3 2 2 2 2 2 2 6" xfId="4909"/>
    <cellStyle name="Calculation 3 3 2 2 2 2 2 2 7" xfId="4910"/>
    <cellStyle name="Calculation 3 3 2 2 2 2 2 2 8" xfId="4911"/>
    <cellStyle name="Calculation 3 3 2 2 2 2 2 3" xfId="4912"/>
    <cellStyle name="Calculation 3 3 2 2 2 2 2 3 2" xfId="4913"/>
    <cellStyle name="Calculation 3 3 2 2 2 2 2 3 3" xfId="4914"/>
    <cellStyle name="Calculation 3 3 2 2 2 2 2 3 4" xfId="4915"/>
    <cellStyle name="Calculation 3 3 2 2 2 2 2 3 5" xfId="4916"/>
    <cellStyle name="Calculation 3 3 2 2 2 2 2 3 6" xfId="4917"/>
    <cellStyle name="Calculation 3 3 2 2 2 2 2 4" xfId="4918"/>
    <cellStyle name="Calculation 3 3 2 2 2 2 2 4 2" xfId="4919"/>
    <cellStyle name="Calculation 3 3 2 2 2 2 2 4 3" xfId="4920"/>
    <cellStyle name="Calculation 3 3 2 2 2 2 2 4 4" xfId="4921"/>
    <cellStyle name="Calculation 3 3 2 2 2 2 2 4 5" xfId="4922"/>
    <cellStyle name="Calculation 3 3 2 2 2 2 2 4 6" xfId="4923"/>
    <cellStyle name="Calculation 3 3 2 2 2 2 2 5" xfId="4924"/>
    <cellStyle name="Calculation 3 3 2 2 2 2 2 6" xfId="4925"/>
    <cellStyle name="Calculation 3 3 2 2 2 2 2 7" xfId="4926"/>
    <cellStyle name="Calculation 3 3 2 2 2 2 2 8" xfId="4927"/>
    <cellStyle name="Calculation 3 3 2 2 2 2 2 9" xfId="4928"/>
    <cellStyle name="Calculation 3 3 2 2 2 2 3" xfId="4929"/>
    <cellStyle name="Calculation 3 3 2 2 2 2 3 2" xfId="4930"/>
    <cellStyle name="Calculation 3 3 2 2 2 2 3 2 2" xfId="4931"/>
    <cellStyle name="Calculation 3 3 2 2 2 2 3 2 3" xfId="4932"/>
    <cellStyle name="Calculation 3 3 2 2 2 2 3 2 4" xfId="4933"/>
    <cellStyle name="Calculation 3 3 2 2 2 2 3 2 5" xfId="4934"/>
    <cellStyle name="Calculation 3 3 2 2 2 2 3 2 6" xfId="4935"/>
    <cellStyle name="Calculation 3 3 2 2 2 2 3 3" xfId="4936"/>
    <cellStyle name="Calculation 3 3 2 2 2 2 3 3 2" xfId="4937"/>
    <cellStyle name="Calculation 3 3 2 2 2 2 3 3 3" xfId="4938"/>
    <cellStyle name="Calculation 3 3 2 2 2 2 3 3 4" xfId="4939"/>
    <cellStyle name="Calculation 3 3 2 2 2 2 3 3 5" xfId="4940"/>
    <cellStyle name="Calculation 3 3 2 2 2 2 3 3 6" xfId="4941"/>
    <cellStyle name="Calculation 3 3 2 2 2 2 3 4" xfId="4942"/>
    <cellStyle name="Calculation 3 3 2 2 2 2 3 5" xfId="4943"/>
    <cellStyle name="Calculation 3 3 2 2 2 2 3 6" xfId="4944"/>
    <cellStyle name="Calculation 3 3 2 2 2 2 3 7" xfId="4945"/>
    <cellStyle name="Calculation 3 3 2 2 2 2 3 8" xfId="4946"/>
    <cellStyle name="Calculation 3 3 2 2 2 2 4" xfId="4947"/>
    <cellStyle name="Calculation 3 3 2 2 2 2 4 2" xfId="4948"/>
    <cellStyle name="Calculation 3 3 2 2 2 2 4 3" xfId="4949"/>
    <cellStyle name="Calculation 3 3 2 2 2 2 4 4" xfId="4950"/>
    <cellStyle name="Calculation 3 3 2 2 2 2 4 5" xfId="4951"/>
    <cellStyle name="Calculation 3 3 2 2 2 2 4 6" xfId="4952"/>
    <cellStyle name="Calculation 3 3 2 2 2 2 5" xfId="4953"/>
    <cellStyle name="Calculation 3 3 2 2 2 2 5 2" xfId="4954"/>
    <cellStyle name="Calculation 3 3 2 2 2 2 5 3" xfId="4955"/>
    <cellStyle name="Calculation 3 3 2 2 2 2 5 4" xfId="4956"/>
    <cellStyle name="Calculation 3 3 2 2 2 2 5 5" xfId="4957"/>
    <cellStyle name="Calculation 3 3 2 2 2 2 5 6" xfId="4958"/>
    <cellStyle name="Calculation 3 3 2 2 2 2 6" xfId="4959"/>
    <cellStyle name="Calculation 3 3 2 2 2 2 7" xfId="4960"/>
    <cellStyle name="Calculation 3 3 2 2 2 2 8" xfId="4961"/>
    <cellStyle name="Calculation 3 3 2 2 2 2 9" xfId="4962"/>
    <cellStyle name="Calculation 3 3 2 2 2 3" xfId="4963"/>
    <cellStyle name="Calculation 3 3 2 2 2 3 2" xfId="4964"/>
    <cellStyle name="Calculation 3 3 2 2 2 3 2 2" xfId="4965"/>
    <cellStyle name="Calculation 3 3 2 2 2 3 2 2 2" xfId="4966"/>
    <cellStyle name="Calculation 3 3 2 2 2 3 2 2 3" xfId="4967"/>
    <cellStyle name="Calculation 3 3 2 2 2 3 2 2 4" xfId="4968"/>
    <cellStyle name="Calculation 3 3 2 2 2 3 2 2 5" xfId="4969"/>
    <cellStyle name="Calculation 3 3 2 2 2 3 2 2 6" xfId="4970"/>
    <cellStyle name="Calculation 3 3 2 2 2 3 2 3" xfId="4971"/>
    <cellStyle name="Calculation 3 3 2 2 2 3 2 3 2" xfId="4972"/>
    <cellStyle name="Calculation 3 3 2 2 2 3 2 3 3" xfId="4973"/>
    <cellStyle name="Calculation 3 3 2 2 2 3 2 3 4" xfId="4974"/>
    <cellStyle name="Calculation 3 3 2 2 2 3 2 3 5" xfId="4975"/>
    <cellStyle name="Calculation 3 3 2 2 2 3 2 3 6" xfId="4976"/>
    <cellStyle name="Calculation 3 3 2 2 2 3 2 4" xfId="4977"/>
    <cellStyle name="Calculation 3 3 2 2 2 3 2 5" xfId="4978"/>
    <cellStyle name="Calculation 3 3 2 2 2 3 2 6" xfId="4979"/>
    <cellStyle name="Calculation 3 3 2 2 2 3 2 7" xfId="4980"/>
    <cellStyle name="Calculation 3 3 2 2 2 3 2 8" xfId="4981"/>
    <cellStyle name="Calculation 3 3 2 2 2 3 3" xfId="4982"/>
    <cellStyle name="Calculation 3 3 2 2 2 3 3 2" xfId="4983"/>
    <cellStyle name="Calculation 3 3 2 2 2 3 3 3" xfId="4984"/>
    <cellStyle name="Calculation 3 3 2 2 2 3 3 4" xfId="4985"/>
    <cellStyle name="Calculation 3 3 2 2 2 3 3 5" xfId="4986"/>
    <cellStyle name="Calculation 3 3 2 2 2 3 3 6" xfId="4987"/>
    <cellStyle name="Calculation 3 3 2 2 2 3 4" xfId="4988"/>
    <cellStyle name="Calculation 3 3 2 2 2 3 4 2" xfId="4989"/>
    <cellStyle name="Calculation 3 3 2 2 2 3 4 3" xfId="4990"/>
    <cellStyle name="Calculation 3 3 2 2 2 3 4 4" xfId="4991"/>
    <cellStyle name="Calculation 3 3 2 2 2 3 4 5" xfId="4992"/>
    <cellStyle name="Calculation 3 3 2 2 2 3 4 6" xfId="4993"/>
    <cellStyle name="Calculation 3 3 2 2 2 3 5" xfId="4994"/>
    <cellStyle name="Calculation 3 3 2 2 2 3 6" xfId="4995"/>
    <cellStyle name="Calculation 3 3 2 2 2 3 7" xfId="4996"/>
    <cellStyle name="Calculation 3 3 2 2 2 3 8" xfId="4997"/>
    <cellStyle name="Calculation 3 3 2 2 2 3 9" xfId="4998"/>
    <cellStyle name="Calculation 3 3 2 2 2 4" xfId="4999"/>
    <cellStyle name="Calculation 3 3 2 2 2 4 2" xfId="5000"/>
    <cellStyle name="Calculation 3 3 2 2 2 4 2 2" xfId="5001"/>
    <cellStyle name="Calculation 3 3 2 2 2 4 2 3" xfId="5002"/>
    <cellStyle name="Calculation 3 3 2 2 2 4 2 4" xfId="5003"/>
    <cellStyle name="Calculation 3 3 2 2 2 4 2 5" xfId="5004"/>
    <cellStyle name="Calculation 3 3 2 2 2 4 2 6" xfId="5005"/>
    <cellStyle name="Calculation 3 3 2 2 2 4 3" xfId="5006"/>
    <cellStyle name="Calculation 3 3 2 2 2 4 3 2" xfId="5007"/>
    <cellStyle name="Calculation 3 3 2 2 2 4 3 3" xfId="5008"/>
    <cellStyle name="Calculation 3 3 2 2 2 4 3 4" xfId="5009"/>
    <cellStyle name="Calculation 3 3 2 2 2 4 3 5" xfId="5010"/>
    <cellStyle name="Calculation 3 3 2 2 2 4 3 6" xfId="5011"/>
    <cellStyle name="Calculation 3 3 2 2 2 4 4" xfId="5012"/>
    <cellStyle name="Calculation 3 3 2 2 2 4 5" xfId="5013"/>
    <cellStyle name="Calculation 3 3 2 2 2 4 6" xfId="5014"/>
    <cellStyle name="Calculation 3 3 2 2 2 4 7" xfId="5015"/>
    <cellStyle name="Calculation 3 3 2 2 2 4 8" xfId="5016"/>
    <cellStyle name="Calculation 3 3 2 2 2 5" xfId="5017"/>
    <cellStyle name="Calculation 3 3 2 2 2 5 2" xfId="5018"/>
    <cellStyle name="Calculation 3 3 2 2 2 5 3" xfId="5019"/>
    <cellStyle name="Calculation 3 3 2 2 2 5 4" xfId="5020"/>
    <cellStyle name="Calculation 3 3 2 2 2 5 5" xfId="5021"/>
    <cellStyle name="Calculation 3 3 2 2 2 5 6" xfId="5022"/>
    <cellStyle name="Calculation 3 3 2 2 2 6" xfId="5023"/>
    <cellStyle name="Calculation 3 3 2 2 2 6 2" xfId="5024"/>
    <cellStyle name="Calculation 3 3 2 2 2 6 3" xfId="5025"/>
    <cellStyle name="Calculation 3 3 2 2 2 6 4" xfId="5026"/>
    <cellStyle name="Calculation 3 3 2 2 2 6 5" xfId="5027"/>
    <cellStyle name="Calculation 3 3 2 2 2 6 6" xfId="5028"/>
    <cellStyle name="Calculation 3 3 2 2 2 7" xfId="5029"/>
    <cellStyle name="Calculation 3 3 2 2 2 8" xfId="5030"/>
    <cellStyle name="Calculation 3 3 2 2 2 9" xfId="5031"/>
    <cellStyle name="Calculation 3 3 2 2 3" xfId="5032"/>
    <cellStyle name="Calculation 3 3 2 2 3 10" xfId="5033"/>
    <cellStyle name="Calculation 3 3 2 2 3 2" xfId="5034"/>
    <cellStyle name="Calculation 3 3 2 2 3 2 2" xfId="5035"/>
    <cellStyle name="Calculation 3 3 2 2 3 2 2 2" xfId="5036"/>
    <cellStyle name="Calculation 3 3 2 2 3 2 2 2 2" xfId="5037"/>
    <cellStyle name="Calculation 3 3 2 2 3 2 2 2 3" xfId="5038"/>
    <cellStyle name="Calculation 3 3 2 2 3 2 2 2 4" xfId="5039"/>
    <cellStyle name="Calculation 3 3 2 2 3 2 2 2 5" xfId="5040"/>
    <cellStyle name="Calculation 3 3 2 2 3 2 2 2 6" xfId="5041"/>
    <cellStyle name="Calculation 3 3 2 2 3 2 2 3" xfId="5042"/>
    <cellStyle name="Calculation 3 3 2 2 3 2 2 3 2" xfId="5043"/>
    <cellStyle name="Calculation 3 3 2 2 3 2 2 3 3" xfId="5044"/>
    <cellStyle name="Calculation 3 3 2 2 3 2 2 3 4" xfId="5045"/>
    <cellStyle name="Calculation 3 3 2 2 3 2 2 3 5" xfId="5046"/>
    <cellStyle name="Calculation 3 3 2 2 3 2 2 3 6" xfId="5047"/>
    <cellStyle name="Calculation 3 3 2 2 3 2 2 4" xfId="5048"/>
    <cellStyle name="Calculation 3 3 2 2 3 2 2 5" xfId="5049"/>
    <cellStyle name="Calculation 3 3 2 2 3 2 2 6" xfId="5050"/>
    <cellStyle name="Calculation 3 3 2 2 3 2 2 7" xfId="5051"/>
    <cellStyle name="Calculation 3 3 2 2 3 2 2 8" xfId="5052"/>
    <cellStyle name="Calculation 3 3 2 2 3 2 3" xfId="5053"/>
    <cellStyle name="Calculation 3 3 2 2 3 2 3 2" xfId="5054"/>
    <cellStyle name="Calculation 3 3 2 2 3 2 3 3" xfId="5055"/>
    <cellStyle name="Calculation 3 3 2 2 3 2 3 4" xfId="5056"/>
    <cellStyle name="Calculation 3 3 2 2 3 2 3 5" xfId="5057"/>
    <cellStyle name="Calculation 3 3 2 2 3 2 3 6" xfId="5058"/>
    <cellStyle name="Calculation 3 3 2 2 3 2 4" xfId="5059"/>
    <cellStyle name="Calculation 3 3 2 2 3 2 4 2" xfId="5060"/>
    <cellStyle name="Calculation 3 3 2 2 3 2 4 3" xfId="5061"/>
    <cellStyle name="Calculation 3 3 2 2 3 2 4 4" xfId="5062"/>
    <cellStyle name="Calculation 3 3 2 2 3 2 4 5" xfId="5063"/>
    <cellStyle name="Calculation 3 3 2 2 3 2 4 6" xfId="5064"/>
    <cellStyle name="Calculation 3 3 2 2 3 2 5" xfId="5065"/>
    <cellStyle name="Calculation 3 3 2 2 3 2 6" xfId="5066"/>
    <cellStyle name="Calculation 3 3 2 2 3 2 7" xfId="5067"/>
    <cellStyle name="Calculation 3 3 2 2 3 2 8" xfId="5068"/>
    <cellStyle name="Calculation 3 3 2 2 3 2 9" xfId="5069"/>
    <cellStyle name="Calculation 3 3 2 2 3 3" xfId="5070"/>
    <cellStyle name="Calculation 3 3 2 2 3 3 2" xfId="5071"/>
    <cellStyle name="Calculation 3 3 2 2 3 3 2 2" xfId="5072"/>
    <cellStyle name="Calculation 3 3 2 2 3 3 2 3" xfId="5073"/>
    <cellStyle name="Calculation 3 3 2 2 3 3 2 4" xfId="5074"/>
    <cellStyle name="Calculation 3 3 2 2 3 3 2 5" xfId="5075"/>
    <cellStyle name="Calculation 3 3 2 2 3 3 2 6" xfId="5076"/>
    <cellStyle name="Calculation 3 3 2 2 3 3 3" xfId="5077"/>
    <cellStyle name="Calculation 3 3 2 2 3 3 3 2" xfId="5078"/>
    <cellStyle name="Calculation 3 3 2 2 3 3 3 3" xfId="5079"/>
    <cellStyle name="Calculation 3 3 2 2 3 3 3 4" xfId="5080"/>
    <cellStyle name="Calculation 3 3 2 2 3 3 3 5" xfId="5081"/>
    <cellStyle name="Calculation 3 3 2 2 3 3 3 6" xfId="5082"/>
    <cellStyle name="Calculation 3 3 2 2 3 3 4" xfId="5083"/>
    <cellStyle name="Calculation 3 3 2 2 3 3 5" xfId="5084"/>
    <cellStyle name="Calculation 3 3 2 2 3 3 6" xfId="5085"/>
    <cellStyle name="Calculation 3 3 2 2 3 3 7" xfId="5086"/>
    <cellStyle name="Calculation 3 3 2 2 3 3 8" xfId="5087"/>
    <cellStyle name="Calculation 3 3 2 2 3 4" xfId="5088"/>
    <cellStyle name="Calculation 3 3 2 2 3 4 2" xfId="5089"/>
    <cellStyle name="Calculation 3 3 2 2 3 4 3" xfId="5090"/>
    <cellStyle name="Calculation 3 3 2 2 3 4 4" xfId="5091"/>
    <cellStyle name="Calculation 3 3 2 2 3 4 5" xfId="5092"/>
    <cellStyle name="Calculation 3 3 2 2 3 4 6" xfId="5093"/>
    <cellStyle name="Calculation 3 3 2 2 3 5" xfId="5094"/>
    <cellStyle name="Calculation 3 3 2 2 3 5 2" xfId="5095"/>
    <cellStyle name="Calculation 3 3 2 2 3 5 3" xfId="5096"/>
    <cellStyle name="Calculation 3 3 2 2 3 5 4" xfId="5097"/>
    <cellStyle name="Calculation 3 3 2 2 3 5 5" xfId="5098"/>
    <cellStyle name="Calculation 3 3 2 2 3 5 6" xfId="5099"/>
    <cellStyle name="Calculation 3 3 2 2 3 6" xfId="5100"/>
    <cellStyle name="Calculation 3 3 2 2 3 7" xfId="5101"/>
    <cellStyle name="Calculation 3 3 2 2 3 8" xfId="5102"/>
    <cellStyle name="Calculation 3 3 2 2 3 9" xfId="5103"/>
    <cellStyle name="Calculation 3 3 2 2 4" xfId="5104"/>
    <cellStyle name="Calculation 3 3 2 2 4 2" xfId="5105"/>
    <cellStyle name="Calculation 3 3 2 2 4 2 2" xfId="5106"/>
    <cellStyle name="Calculation 3 3 2 2 4 2 2 2" xfId="5107"/>
    <cellStyle name="Calculation 3 3 2 2 4 2 2 3" xfId="5108"/>
    <cellStyle name="Calculation 3 3 2 2 4 2 2 4" xfId="5109"/>
    <cellStyle name="Calculation 3 3 2 2 4 2 2 5" xfId="5110"/>
    <cellStyle name="Calculation 3 3 2 2 4 2 2 6" xfId="5111"/>
    <cellStyle name="Calculation 3 3 2 2 4 2 3" xfId="5112"/>
    <cellStyle name="Calculation 3 3 2 2 4 2 3 2" xfId="5113"/>
    <cellStyle name="Calculation 3 3 2 2 4 2 3 3" xfId="5114"/>
    <cellStyle name="Calculation 3 3 2 2 4 2 3 4" xfId="5115"/>
    <cellStyle name="Calculation 3 3 2 2 4 2 3 5" xfId="5116"/>
    <cellStyle name="Calculation 3 3 2 2 4 2 3 6" xfId="5117"/>
    <cellStyle name="Calculation 3 3 2 2 4 2 4" xfId="5118"/>
    <cellStyle name="Calculation 3 3 2 2 4 2 5" xfId="5119"/>
    <cellStyle name="Calculation 3 3 2 2 4 2 6" xfId="5120"/>
    <cellStyle name="Calculation 3 3 2 2 4 2 7" xfId="5121"/>
    <cellStyle name="Calculation 3 3 2 2 4 2 8" xfId="5122"/>
    <cellStyle name="Calculation 3 3 2 2 4 3" xfId="5123"/>
    <cellStyle name="Calculation 3 3 2 2 4 3 2" xfId="5124"/>
    <cellStyle name="Calculation 3 3 2 2 4 3 3" xfId="5125"/>
    <cellStyle name="Calculation 3 3 2 2 4 3 4" xfId="5126"/>
    <cellStyle name="Calculation 3 3 2 2 4 3 5" xfId="5127"/>
    <cellStyle name="Calculation 3 3 2 2 4 3 6" xfId="5128"/>
    <cellStyle name="Calculation 3 3 2 2 4 4" xfId="5129"/>
    <cellStyle name="Calculation 3 3 2 2 4 4 2" xfId="5130"/>
    <cellStyle name="Calculation 3 3 2 2 4 4 3" xfId="5131"/>
    <cellStyle name="Calculation 3 3 2 2 4 4 4" xfId="5132"/>
    <cellStyle name="Calculation 3 3 2 2 4 4 5" xfId="5133"/>
    <cellStyle name="Calculation 3 3 2 2 4 4 6" xfId="5134"/>
    <cellStyle name="Calculation 3 3 2 2 4 5" xfId="5135"/>
    <cellStyle name="Calculation 3 3 2 2 4 6" xfId="5136"/>
    <cellStyle name="Calculation 3 3 2 2 4 7" xfId="5137"/>
    <cellStyle name="Calculation 3 3 2 2 4 8" xfId="5138"/>
    <cellStyle name="Calculation 3 3 2 2 4 9" xfId="5139"/>
    <cellStyle name="Calculation 3 3 2 2 5" xfId="5140"/>
    <cellStyle name="Calculation 3 3 2 2 5 2" xfId="5141"/>
    <cellStyle name="Calculation 3 3 2 2 5 2 2" xfId="5142"/>
    <cellStyle name="Calculation 3 3 2 2 5 2 3" xfId="5143"/>
    <cellStyle name="Calculation 3 3 2 2 5 2 4" xfId="5144"/>
    <cellStyle name="Calculation 3 3 2 2 5 2 5" xfId="5145"/>
    <cellStyle name="Calculation 3 3 2 2 5 2 6" xfId="5146"/>
    <cellStyle name="Calculation 3 3 2 2 5 3" xfId="5147"/>
    <cellStyle name="Calculation 3 3 2 2 5 3 2" xfId="5148"/>
    <cellStyle name="Calculation 3 3 2 2 5 3 3" xfId="5149"/>
    <cellStyle name="Calculation 3 3 2 2 5 3 4" xfId="5150"/>
    <cellStyle name="Calculation 3 3 2 2 5 3 5" xfId="5151"/>
    <cellStyle name="Calculation 3 3 2 2 5 3 6" xfId="5152"/>
    <cellStyle name="Calculation 3 3 2 2 5 4" xfId="5153"/>
    <cellStyle name="Calculation 3 3 2 2 5 5" xfId="5154"/>
    <cellStyle name="Calculation 3 3 2 2 5 6" xfId="5155"/>
    <cellStyle name="Calculation 3 3 2 2 5 7" xfId="5156"/>
    <cellStyle name="Calculation 3 3 2 2 5 8" xfId="5157"/>
    <cellStyle name="Calculation 3 3 2 2 6" xfId="5158"/>
    <cellStyle name="Calculation 3 3 2 2 6 2" xfId="5159"/>
    <cellStyle name="Calculation 3 3 2 2 6 3" xfId="5160"/>
    <cellStyle name="Calculation 3 3 2 2 6 4" xfId="5161"/>
    <cellStyle name="Calculation 3 3 2 2 6 5" xfId="5162"/>
    <cellStyle name="Calculation 3 3 2 2 6 6" xfId="5163"/>
    <cellStyle name="Calculation 3 3 2 2 7" xfId="5164"/>
    <cellStyle name="Calculation 3 3 2 2 7 2" xfId="5165"/>
    <cellStyle name="Calculation 3 3 2 2 7 3" xfId="5166"/>
    <cellStyle name="Calculation 3 3 2 2 7 4" xfId="5167"/>
    <cellStyle name="Calculation 3 3 2 2 7 5" xfId="5168"/>
    <cellStyle name="Calculation 3 3 2 2 7 6" xfId="5169"/>
    <cellStyle name="Calculation 3 3 2 2 8" xfId="5170"/>
    <cellStyle name="Calculation 3 3 2 2 9" xfId="5171"/>
    <cellStyle name="Calculation 3 3 2 3" xfId="5172"/>
    <cellStyle name="Calculation 3 3 2 3 10" xfId="5173"/>
    <cellStyle name="Calculation 3 3 2 3 11" xfId="5174"/>
    <cellStyle name="Calculation 3 3 2 3 2" xfId="5175"/>
    <cellStyle name="Calculation 3 3 2 3 2 10" xfId="5176"/>
    <cellStyle name="Calculation 3 3 2 3 2 2" xfId="5177"/>
    <cellStyle name="Calculation 3 3 2 3 2 2 2" xfId="5178"/>
    <cellStyle name="Calculation 3 3 2 3 2 2 2 2" xfId="5179"/>
    <cellStyle name="Calculation 3 3 2 3 2 2 2 2 2" xfId="5180"/>
    <cellStyle name="Calculation 3 3 2 3 2 2 2 2 3" xfId="5181"/>
    <cellStyle name="Calculation 3 3 2 3 2 2 2 2 4" xfId="5182"/>
    <cellStyle name="Calculation 3 3 2 3 2 2 2 2 5" xfId="5183"/>
    <cellStyle name="Calculation 3 3 2 3 2 2 2 2 6" xfId="5184"/>
    <cellStyle name="Calculation 3 3 2 3 2 2 2 3" xfId="5185"/>
    <cellStyle name="Calculation 3 3 2 3 2 2 2 3 2" xfId="5186"/>
    <cellStyle name="Calculation 3 3 2 3 2 2 2 3 3" xfId="5187"/>
    <cellStyle name="Calculation 3 3 2 3 2 2 2 3 4" xfId="5188"/>
    <cellStyle name="Calculation 3 3 2 3 2 2 2 3 5" xfId="5189"/>
    <cellStyle name="Calculation 3 3 2 3 2 2 2 3 6" xfId="5190"/>
    <cellStyle name="Calculation 3 3 2 3 2 2 2 4" xfId="5191"/>
    <cellStyle name="Calculation 3 3 2 3 2 2 2 5" xfId="5192"/>
    <cellStyle name="Calculation 3 3 2 3 2 2 2 6" xfId="5193"/>
    <cellStyle name="Calculation 3 3 2 3 2 2 2 7" xfId="5194"/>
    <cellStyle name="Calculation 3 3 2 3 2 2 2 8" xfId="5195"/>
    <cellStyle name="Calculation 3 3 2 3 2 2 3" xfId="5196"/>
    <cellStyle name="Calculation 3 3 2 3 2 2 3 2" xfId="5197"/>
    <cellStyle name="Calculation 3 3 2 3 2 2 3 3" xfId="5198"/>
    <cellStyle name="Calculation 3 3 2 3 2 2 3 4" xfId="5199"/>
    <cellStyle name="Calculation 3 3 2 3 2 2 3 5" xfId="5200"/>
    <cellStyle name="Calculation 3 3 2 3 2 2 3 6" xfId="5201"/>
    <cellStyle name="Calculation 3 3 2 3 2 2 4" xfId="5202"/>
    <cellStyle name="Calculation 3 3 2 3 2 2 4 2" xfId="5203"/>
    <cellStyle name="Calculation 3 3 2 3 2 2 4 3" xfId="5204"/>
    <cellStyle name="Calculation 3 3 2 3 2 2 4 4" xfId="5205"/>
    <cellStyle name="Calculation 3 3 2 3 2 2 4 5" xfId="5206"/>
    <cellStyle name="Calculation 3 3 2 3 2 2 4 6" xfId="5207"/>
    <cellStyle name="Calculation 3 3 2 3 2 2 5" xfId="5208"/>
    <cellStyle name="Calculation 3 3 2 3 2 2 6" xfId="5209"/>
    <cellStyle name="Calculation 3 3 2 3 2 2 7" xfId="5210"/>
    <cellStyle name="Calculation 3 3 2 3 2 2 8" xfId="5211"/>
    <cellStyle name="Calculation 3 3 2 3 2 2 9" xfId="5212"/>
    <cellStyle name="Calculation 3 3 2 3 2 3" xfId="5213"/>
    <cellStyle name="Calculation 3 3 2 3 2 3 2" xfId="5214"/>
    <cellStyle name="Calculation 3 3 2 3 2 3 2 2" xfId="5215"/>
    <cellStyle name="Calculation 3 3 2 3 2 3 2 3" xfId="5216"/>
    <cellStyle name="Calculation 3 3 2 3 2 3 2 4" xfId="5217"/>
    <cellStyle name="Calculation 3 3 2 3 2 3 2 5" xfId="5218"/>
    <cellStyle name="Calculation 3 3 2 3 2 3 2 6" xfId="5219"/>
    <cellStyle name="Calculation 3 3 2 3 2 3 3" xfId="5220"/>
    <cellStyle name="Calculation 3 3 2 3 2 3 3 2" xfId="5221"/>
    <cellStyle name="Calculation 3 3 2 3 2 3 3 3" xfId="5222"/>
    <cellStyle name="Calculation 3 3 2 3 2 3 3 4" xfId="5223"/>
    <cellStyle name="Calculation 3 3 2 3 2 3 3 5" xfId="5224"/>
    <cellStyle name="Calculation 3 3 2 3 2 3 3 6" xfId="5225"/>
    <cellStyle name="Calculation 3 3 2 3 2 3 4" xfId="5226"/>
    <cellStyle name="Calculation 3 3 2 3 2 3 5" xfId="5227"/>
    <cellStyle name="Calculation 3 3 2 3 2 3 6" xfId="5228"/>
    <cellStyle name="Calculation 3 3 2 3 2 3 7" xfId="5229"/>
    <cellStyle name="Calculation 3 3 2 3 2 3 8" xfId="5230"/>
    <cellStyle name="Calculation 3 3 2 3 2 4" xfId="5231"/>
    <cellStyle name="Calculation 3 3 2 3 2 4 2" xfId="5232"/>
    <cellStyle name="Calculation 3 3 2 3 2 4 3" xfId="5233"/>
    <cellStyle name="Calculation 3 3 2 3 2 4 4" xfId="5234"/>
    <cellStyle name="Calculation 3 3 2 3 2 4 5" xfId="5235"/>
    <cellStyle name="Calculation 3 3 2 3 2 4 6" xfId="5236"/>
    <cellStyle name="Calculation 3 3 2 3 2 5" xfId="5237"/>
    <cellStyle name="Calculation 3 3 2 3 2 5 2" xfId="5238"/>
    <cellStyle name="Calculation 3 3 2 3 2 5 3" xfId="5239"/>
    <cellStyle name="Calculation 3 3 2 3 2 5 4" xfId="5240"/>
    <cellStyle name="Calculation 3 3 2 3 2 5 5" xfId="5241"/>
    <cellStyle name="Calculation 3 3 2 3 2 5 6" xfId="5242"/>
    <cellStyle name="Calculation 3 3 2 3 2 6" xfId="5243"/>
    <cellStyle name="Calculation 3 3 2 3 2 7" xfId="5244"/>
    <cellStyle name="Calculation 3 3 2 3 2 8" xfId="5245"/>
    <cellStyle name="Calculation 3 3 2 3 2 9" xfId="5246"/>
    <cellStyle name="Calculation 3 3 2 3 3" xfId="5247"/>
    <cellStyle name="Calculation 3 3 2 3 3 2" xfId="5248"/>
    <cellStyle name="Calculation 3 3 2 3 3 2 2" xfId="5249"/>
    <cellStyle name="Calculation 3 3 2 3 3 2 2 2" xfId="5250"/>
    <cellStyle name="Calculation 3 3 2 3 3 2 2 3" xfId="5251"/>
    <cellStyle name="Calculation 3 3 2 3 3 2 2 4" xfId="5252"/>
    <cellStyle name="Calculation 3 3 2 3 3 2 2 5" xfId="5253"/>
    <cellStyle name="Calculation 3 3 2 3 3 2 2 6" xfId="5254"/>
    <cellStyle name="Calculation 3 3 2 3 3 2 3" xfId="5255"/>
    <cellStyle name="Calculation 3 3 2 3 3 2 3 2" xfId="5256"/>
    <cellStyle name="Calculation 3 3 2 3 3 2 3 3" xfId="5257"/>
    <cellStyle name="Calculation 3 3 2 3 3 2 3 4" xfId="5258"/>
    <cellStyle name="Calculation 3 3 2 3 3 2 3 5" xfId="5259"/>
    <cellStyle name="Calculation 3 3 2 3 3 2 3 6" xfId="5260"/>
    <cellStyle name="Calculation 3 3 2 3 3 2 4" xfId="5261"/>
    <cellStyle name="Calculation 3 3 2 3 3 2 5" xfId="5262"/>
    <cellStyle name="Calculation 3 3 2 3 3 2 6" xfId="5263"/>
    <cellStyle name="Calculation 3 3 2 3 3 2 7" xfId="5264"/>
    <cellStyle name="Calculation 3 3 2 3 3 2 8" xfId="5265"/>
    <cellStyle name="Calculation 3 3 2 3 3 3" xfId="5266"/>
    <cellStyle name="Calculation 3 3 2 3 3 3 2" xfId="5267"/>
    <cellStyle name="Calculation 3 3 2 3 3 3 3" xfId="5268"/>
    <cellStyle name="Calculation 3 3 2 3 3 3 4" xfId="5269"/>
    <cellStyle name="Calculation 3 3 2 3 3 3 5" xfId="5270"/>
    <cellStyle name="Calculation 3 3 2 3 3 3 6" xfId="5271"/>
    <cellStyle name="Calculation 3 3 2 3 3 4" xfId="5272"/>
    <cellStyle name="Calculation 3 3 2 3 3 4 2" xfId="5273"/>
    <cellStyle name="Calculation 3 3 2 3 3 4 3" xfId="5274"/>
    <cellStyle name="Calculation 3 3 2 3 3 4 4" xfId="5275"/>
    <cellStyle name="Calculation 3 3 2 3 3 4 5" xfId="5276"/>
    <cellStyle name="Calculation 3 3 2 3 3 4 6" xfId="5277"/>
    <cellStyle name="Calculation 3 3 2 3 3 5" xfId="5278"/>
    <cellStyle name="Calculation 3 3 2 3 3 6" xfId="5279"/>
    <cellStyle name="Calculation 3 3 2 3 3 7" xfId="5280"/>
    <cellStyle name="Calculation 3 3 2 3 3 8" xfId="5281"/>
    <cellStyle name="Calculation 3 3 2 3 3 9" xfId="5282"/>
    <cellStyle name="Calculation 3 3 2 3 4" xfId="5283"/>
    <cellStyle name="Calculation 3 3 2 3 4 2" xfId="5284"/>
    <cellStyle name="Calculation 3 3 2 3 4 2 2" xfId="5285"/>
    <cellStyle name="Calculation 3 3 2 3 4 2 3" xfId="5286"/>
    <cellStyle name="Calculation 3 3 2 3 4 2 4" xfId="5287"/>
    <cellStyle name="Calculation 3 3 2 3 4 2 5" xfId="5288"/>
    <cellStyle name="Calculation 3 3 2 3 4 2 6" xfId="5289"/>
    <cellStyle name="Calculation 3 3 2 3 4 3" xfId="5290"/>
    <cellStyle name="Calculation 3 3 2 3 4 3 2" xfId="5291"/>
    <cellStyle name="Calculation 3 3 2 3 4 3 3" xfId="5292"/>
    <cellStyle name="Calculation 3 3 2 3 4 3 4" xfId="5293"/>
    <cellStyle name="Calculation 3 3 2 3 4 3 5" xfId="5294"/>
    <cellStyle name="Calculation 3 3 2 3 4 3 6" xfId="5295"/>
    <cellStyle name="Calculation 3 3 2 3 4 4" xfId="5296"/>
    <cellStyle name="Calculation 3 3 2 3 4 5" xfId="5297"/>
    <cellStyle name="Calculation 3 3 2 3 4 6" xfId="5298"/>
    <cellStyle name="Calculation 3 3 2 3 4 7" xfId="5299"/>
    <cellStyle name="Calculation 3 3 2 3 4 8" xfId="5300"/>
    <cellStyle name="Calculation 3 3 2 3 5" xfId="5301"/>
    <cellStyle name="Calculation 3 3 2 3 5 2" xfId="5302"/>
    <cellStyle name="Calculation 3 3 2 3 5 3" xfId="5303"/>
    <cellStyle name="Calculation 3 3 2 3 5 4" xfId="5304"/>
    <cellStyle name="Calculation 3 3 2 3 5 5" xfId="5305"/>
    <cellStyle name="Calculation 3 3 2 3 5 6" xfId="5306"/>
    <cellStyle name="Calculation 3 3 2 3 6" xfId="5307"/>
    <cellStyle name="Calculation 3 3 2 3 6 2" xfId="5308"/>
    <cellStyle name="Calculation 3 3 2 3 6 3" xfId="5309"/>
    <cellStyle name="Calculation 3 3 2 3 6 4" xfId="5310"/>
    <cellStyle name="Calculation 3 3 2 3 6 5" xfId="5311"/>
    <cellStyle name="Calculation 3 3 2 3 6 6" xfId="5312"/>
    <cellStyle name="Calculation 3 3 2 3 7" xfId="5313"/>
    <cellStyle name="Calculation 3 3 2 3 8" xfId="5314"/>
    <cellStyle name="Calculation 3 3 2 3 9" xfId="5315"/>
    <cellStyle name="Calculation 3 3 2 4" xfId="5316"/>
    <cellStyle name="Calculation 3 3 2 4 10" xfId="5317"/>
    <cellStyle name="Calculation 3 3 2 4 2" xfId="5318"/>
    <cellStyle name="Calculation 3 3 2 4 2 2" xfId="5319"/>
    <cellStyle name="Calculation 3 3 2 4 2 2 2" xfId="5320"/>
    <cellStyle name="Calculation 3 3 2 4 2 2 2 2" xfId="5321"/>
    <cellStyle name="Calculation 3 3 2 4 2 2 2 3" xfId="5322"/>
    <cellStyle name="Calculation 3 3 2 4 2 2 2 4" xfId="5323"/>
    <cellStyle name="Calculation 3 3 2 4 2 2 2 5" xfId="5324"/>
    <cellStyle name="Calculation 3 3 2 4 2 2 2 6" xfId="5325"/>
    <cellStyle name="Calculation 3 3 2 4 2 2 3" xfId="5326"/>
    <cellStyle name="Calculation 3 3 2 4 2 2 3 2" xfId="5327"/>
    <cellStyle name="Calculation 3 3 2 4 2 2 3 3" xfId="5328"/>
    <cellStyle name="Calculation 3 3 2 4 2 2 3 4" xfId="5329"/>
    <cellStyle name="Calculation 3 3 2 4 2 2 3 5" xfId="5330"/>
    <cellStyle name="Calculation 3 3 2 4 2 2 3 6" xfId="5331"/>
    <cellStyle name="Calculation 3 3 2 4 2 2 4" xfId="5332"/>
    <cellStyle name="Calculation 3 3 2 4 2 2 5" xfId="5333"/>
    <cellStyle name="Calculation 3 3 2 4 2 2 6" xfId="5334"/>
    <cellStyle name="Calculation 3 3 2 4 2 2 7" xfId="5335"/>
    <cellStyle name="Calculation 3 3 2 4 2 2 8" xfId="5336"/>
    <cellStyle name="Calculation 3 3 2 4 2 3" xfId="5337"/>
    <cellStyle name="Calculation 3 3 2 4 2 3 2" xfId="5338"/>
    <cellStyle name="Calculation 3 3 2 4 2 3 3" xfId="5339"/>
    <cellStyle name="Calculation 3 3 2 4 2 3 4" xfId="5340"/>
    <cellStyle name="Calculation 3 3 2 4 2 3 5" xfId="5341"/>
    <cellStyle name="Calculation 3 3 2 4 2 3 6" xfId="5342"/>
    <cellStyle name="Calculation 3 3 2 4 2 4" xfId="5343"/>
    <cellStyle name="Calculation 3 3 2 4 2 4 2" xfId="5344"/>
    <cellStyle name="Calculation 3 3 2 4 2 4 3" xfId="5345"/>
    <cellStyle name="Calculation 3 3 2 4 2 4 4" xfId="5346"/>
    <cellStyle name="Calculation 3 3 2 4 2 4 5" xfId="5347"/>
    <cellStyle name="Calculation 3 3 2 4 2 4 6" xfId="5348"/>
    <cellStyle name="Calculation 3 3 2 4 2 5" xfId="5349"/>
    <cellStyle name="Calculation 3 3 2 4 2 6" xfId="5350"/>
    <cellStyle name="Calculation 3 3 2 4 2 7" xfId="5351"/>
    <cellStyle name="Calculation 3 3 2 4 2 8" xfId="5352"/>
    <cellStyle name="Calculation 3 3 2 4 2 9" xfId="5353"/>
    <cellStyle name="Calculation 3 3 2 4 3" xfId="5354"/>
    <cellStyle name="Calculation 3 3 2 4 3 2" xfId="5355"/>
    <cellStyle name="Calculation 3 3 2 4 3 2 2" xfId="5356"/>
    <cellStyle name="Calculation 3 3 2 4 3 2 3" xfId="5357"/>
    <cellStyle name="Calculation 3 3 2 4 3 2 4" xfId="5358"/>
    <cellStyle name="Calculation 3 3 2 4 3 2 5" xfId="5359"/>
    <cellStyle name="Calculation 3 3 2 4 3 2 6" xfId="5360"/>
    <cellStyle name="Calculation 3 3 2 4 3 3" xfId="5361"/>
    <cellStyle name="Calculation 3 3 2 4 3 3 2" xfId="5362"/>
    <cellStyle name="Calculation 3 3 2 4 3 3 3" xfId="5363"/>
    <cellStyle name="Calculation 3 3 2 4 3 3 4" xfId="5364"/>
    <cellStyle name="Calculation 3 3 2 4 3 3 5" xfId="5365"/>
    <cellStyle name="Calculation 3 3 2 4 3 3 6" xfId="5366"/>
    <cellStyle name="Calculation 3 3 2 4 3 4" xfId="5367"/>
    <cellStyle name="Calculation 3 3 2 4 3 5" xfId="5368"/>
    <cellStyle name="Calculation 3 3 2 4 3 6" xfId="5369"/>
    <cellStyle name="Calculation 3 3 2 4 3 7" xfId="5370"/>
    <cellStyle name="Calculation 3 3 2 4 3 8" xfId="5371"/>
    <cellStyle name="Calculation 3 3 2 4 4" xfId="5372"/>
    <cellStyle name="Calculation 3 3 2 4 4 2" xfId="5373"/>
    <cellStyle name="Calculation 3 3 2 4 4 3" xfId="5374"/>
    <cellStyle name="Calculation 3 3 2 4 4 4" xfId="5375"/>
    <cellStyle name="Calculation 3 3 2 4 4 5" xfId="5376"/>
    <cellStyle name="Calculation 3 3 2 4 4 6" xfId="5377"/>
    <cellStyle name="Calculation 3 3 2 4 5" xfId="5378"/>
    <cellStyle name="Calculation 3 3 2 4 5 2" xfId="5379"/>
    <cellStyle name="Calculation 3 3 2 4 5 3" xfId="5380"/>
    <cellStyle name="Calculation 3 3 2 4 5 4" xfId="5381"/>
    <cellStyle name="Calculation 3 3 2 4 5 5" xfId="5382"/>
    <cellStyle name="Calculation 3 3 2 4 5 6" xfId="5383"/>
    <cellStyle name="Calculation 3 3 2 4 6" xfId="5384"/>
    <cellStyle name="Calculation 3 3 2 4 7" xfId="5385"/>
    <cellStyle name="Calculation 3 3 2 4 8" xfId="5386"/>
    <cellStyle name="Calculation 3 3 2 4 9" xfId="5387"/>
    <cellStyle name="Calculation 3 3 2 5" xfId="5388"/>
    <cellStyle name="Calculation 3 3 2 5 2" xfId="5389"/>
    <cellStyle name="Calculation 3 3 2 5 2 2" xfId="5390"/>
    <cellStyle name="Calculation 3 3 2 5 2 2 2" xfId="5391"/>
    <cellStyle name="Calculation 3 3 2 5 2 2 3" xfId="5392"/>
    <cellStyle name="Calculation 3 3 2 5 2 2 4" xfId="5393"/>
    <cellStyle name="Calculation 3 3 2 5 2 2 5" xfId="5394"/>
    <cellStyle name="Calculation 3 3 2 5 2 2 6" xfId="5395"/>
    <cellStyle name="Calculation 3 3 2 5 2 3" xfId="5396"/>
    <cellStyle name="Calculation 3 3 2 5 2 3 2" xfId="5397"/>
    <cellStyle name="Calculation 3 3 2 5 2 3 3" xfId="5398"/>
    <cellStyle name="Calculation 3 3 2 5 2 3 4" xfId="5399"/>
    <cellStyle name="Calculation 3 3 2 5 2 3 5" xfId="5400"/>
    <cellStyle name="Calculation 3 3 2 5 2 3 6" xfId="5401"/>
    <cellStyle name="Calculation 3 3 2 5 2 4" xfId="5402"/>
    <cellStyle name="Calculation 3 3 2 5 2 5" xfId="5403"/>
    <cellStyle name="Calculation 3 3 2 5 2 6" xfId="5404"/>
    <cellStyle name="Calculation 3 3 2 5 2 7" xfId="5405"/>
    <cellStyle name="Calculation 3 3 2 5 2 8" xfId="5406"/>
    <cellStyle name="Calculation 3 3 2 5 3" xfId="5407"/>
    <cellStyle name="Calculation 3 3 2 5 3 2" xfId="5408"/>
    <cellStyle name="Calculation 3 3 2 5 3 3" xfId="5409"/>
    <cellStyle name="Calculation 3 3 2 5 3 4" xfId="5410"/>
    <cellStyle name="Calculation 3 3 2 5 3 5" xfId="5411"/>
    <cellStyle name="Calculation 3 3 2 5 3 6" xfId="5412"/>
    <cellStyle name="Calculation 3 3 2 5 4" xfId="5413"/>
    <cellStyle name="Calculation 3 3 2 5 4 2" xfId="5414"/>
    <cellStyle name="Calculation 3 3 2 5 4 3" xfId="5415"/>
    <cellStyle name="Calculation 3 3 2 5 4 4" xfId="5416"/>
    <cellStyle name="Calculation 3 3 2 5 4 5" xfId="5417"/>
    <cellStyle name="Calculation 3 3 2 5 4 6" xfId="5418"/>
    <cellStyle name="Calculation 3 3 2 5 5" xfId="5419"/>
    <cellStyle name="Calculation 3 3 2 5 6" xfId="5420"/>
    <cellStyle name="Calculation 3 3 2 5 7" xfId="5421"/>
    <cellStyle name="Calculation 3 3 2 5 8" xfId="5422"/>
    <cellStyle name="Calculation 3 3 2 5 9" xfId="5423"/>
    <cellStyle name="Calculation 3 3 2 6" xfId="5424"/>
    <cellStyle name="Calculation 3 3 2 6 2" xfId="5425"/>
    <cellStyle name="Calculation 3 3 2 6 2 2" xfId="5426"/>
    <cellStyle name="Calculation 3 3 2 6 2 3" xfId="5427"/>
    <cellStyle name="Calculation 3 3 2 6 2 4" xfId="5428"/>
    <cellStyle name="Calculation 3 3 2 6 2 5" xfId="5429"/>
    <cellStyle name="Calculation 3 3 2 6 2 6" xfId="5430"/>
    <cellStyle name="Calculation 3 3 2 6 3" xfId="5431"/>
    <cellStyle name="Calculation 3 3 2 6 3 2" xfId="5432"/>
    <cellStyle name="Calculation 3 3 2 6 3 3" xfId="5433"/>
    <cellStyle name="Calculation 3 3 2 6 3 4" xfId="5434"/>
    <cellStyle name="Calculation 3 3 2 6 3 5" xfId="5435"/>
    <cellStyle name="Calculation 3 3 2 6 3 6" xfId="5436"/>
    <cellStyle name="Calculation 3 3 2 6 4" xfId="5437"/>
    <cellStyle name="Calculation 3 3 2 6 5" xfId="5438"/>
    <cellStyle name="Calculation 3 3 2 6 6" xfId="5439"/>
    <cellStyle name="Calculation 3 3 2 6 7" xfId="5440"/>
    <cellStyle name="Calculation 3 3 2 6 8" xfId="5441"/>
    <cellStyle name="Calculation 3 3 2 7" xfId="5442"/>
    <cellStyle name="Calculation 3 3 2 7 2" xfId="5443"/>
    <cellStyle name="Calculation 3 3 2 7 3" xfId="5444"/>
    <cellStyle name="Calculation 3 3 2 7 4" xfId="5445"/>
    <cellStyle name="Calculation 3 3 2 7 5" xfId="5446"/>
    <cellStyle name="Calculation 3 3 2 7 6" xfId="5447"/>
    <cellStyle name="Calculation 3 3 2 8" xfId="5448"/>
    <cellStyle name="Calculation 3 3 2 8 2" xfId="5449"/>
    <cellStyle name="Calculation 3 3 2 8 3" xfId="5450"/>
    <cellStyle name="Calculation 3 3 2 8 4" xfId="5451"/>
    <cellStyle name="Calculation 3 3 2 8 5" xfId="5452"/>
    <cellStyle name="Calculation 3 3 2 8 6" xfId="5453"/>
    <cellStyle name="Calculation 3 3 2 9" xfId="5454"/>
    <cellStyle name="Calculation 3 3 3" xfId="5455"/>
    <cellStyle name="Calculation 3 3 3 10" xfId="5456"/>
    <cellStyle name="Calculation 3 3 3 11" xfId="5457"/>
    <cellStyle name="Calculation 3 3 3 12" xfId="5458"/>
    <cellStyle name="Calculation 3 3 3 2" xfId="5459"/>
    <cellStyle name="Calculation 3 3 3 2 10" xfId="5460"/>
    <cellStyle name="Calculation 3 3 3 2 11" xfId="5461"/>
    <cellStyle name="Calculation 3 3 3 2 2" xfId="5462"/>
    <cellStyle name="Calculation 3 3 3 2 2 10" xfId="5463"/>
    <cellStyle name="Calculation 3 3 3 2 2 2" xfId="5464"/>
    <cellStyle name="Calculation 3 3 3 2 2 2 2" xfId="5465"/>
    <cellStyle name="Calculation 3 3 3 2 2 2 2 2" xfId="5466"/>
    <cellStyle name="Calculation 3 3 3 2 2 2 2 2 2" xfId="5467"/>
    <cellStyle name="Calculation 3 3 3 2 2 2 2 2 3" xfId="5468"/>
    <cellStyle name="Calculation 3 3 3 2 2 2 2 2 4" xfId="5469"/>
    <cellStyle name="Calculation 3 3 3 2 2 2 2 2 5" xfId="5470"/>
    <cellStyle name="Calculation 3 3 3 2 2 2 2 2 6" xfId="5471"/>
    <cellStyle name="Calculation 3 3 3 2 2 2 2 3" xfId="5472"/>
    <cellStyle name="Calculation 3 3 3 2 2 2 2 3 2" xfId="5473"/>
    <cellStyle name="Calculation 3 3 3 2 2 2 2 3 3" xfId="5474"/>
    <cellStyle name="Calculation 3 3 3 2 2 2 2 3 4" xfId="5475"/>
    <cellStyle name="Calculation 3 3 3 2 2 2 2 3 5" xfId="5476"/>
    <cellStyle name="Calculation 3 3 3 2 2 2 2 3 6" xfId="5477"/>
    <cellStyle name="Calculation 3 3 3 2 2 2 2 4" xfId="5478"/>
    <cellStyle name="Calculation 3 3 3 2 2 2 2 5" xfId="5479"/>
    <cellStyle name="Calculation 3 3 3 2 2 2 2 6" xfId="5480"/>
    <cellStyle name="Calculation 3 3 3 2 2 2 2 7" xfId="5481"/>
    <cellStyle name="Calculation 3 3 3 2 2 2 2 8" xfId="5482"/>
    <cellStyle name="Calculation 3 3 3 2 2 2 3" xfId="5483"/>
    <cellStyle name="Calculation 3 3 3 2 2 2 3 2" xfId="5484"/>
    <cellStyle name="Calculation 3 3 3 2 2 2 3 3" xfId="5485"/>
    <cellStyle name="Calculation 3 3 3 2 2 2 3 4" xfId="5486"/>
    <cellStyle name="Calculation 3 3 3 2 2 2 3 5" xfId="5487"/>
    <cellStyle name="Calculation 3 3 3 2 2 2 3 6" xfId="5488"/>
    <cellStyle name="Calculation 3 3 3 2 2 2 4" xfId="5489"/>
    <cellStyle name="Calculation 3 3 3 2 2 2 4 2" xfId="5490"/>
    <cellStyle name="Calculation 3 3 3 2 2 2 4 3" xfId="5491"/>
    <cellStyle name="Calculation 3 3 3 2 2 2 4 4" xfId="5492"/>
    <cellStyle name="Calculation 3 3 3 2 2 2 4 5" xfId="5493"/>
    <cellStyle name="Calculation 3 3 3 2 2 2 4 6" xfId="5494"/>
    <cellStyle name="Calculation 3 3 3 2 2 2 5" xfId="5495"/>
    <cellStyle name="Calculation 3 3 3 2 2 2 6" xfId="5496"/>
    <cellStyle name="Calculation 3 3 3 2 2 2 7" xfId="5497"/>
    <cellStyle name="Calculation 3 3 3 2 2 2 8" xfId="5498"/>
    <cellStyle name="Calculation 3 3 3 2 2 2 9" xfId="5499"/>
    <cellStyle name="Calculation 3 3 3 2 2 3" xfId="5500"/>
    <cellStyle name="Calculation 3 3 3 2 2 3 2" xfId="5501"/>
    <cellStyle name="Calculation 3 3 3 2 2 3 2 2" xfId="5502"/>
    <cellStyle name="Calculation 3 3 3 2 2 3 2 3" xfId="5503"/>
    <cellStyle name="Calculation 3 3 3 2 2 3 2 4" xfId="5504"/>
    <cellStyle name="Calculation 3 3 3 2 2 3 2 5" xfId="5505"/>
    <cellStyle name="Calculation 3 3 3 2 2 3 2 6" xfId="5506"/>
    <cellStyle name="Calculation 3 3 3 2 2 3 3" xfId="5507"/>
    <cellStyle name="Calculation 3 3 3 2 2 3 3 2" xfId="5508"/>
    <cellStyle name="Calculation 3 3 3 2 2 3 3 3" xfId="5509"/>
    <cellStyle name="Calculation 3 3 3 2 2 3 3 4" xfId="5510"/>
    <cellStyle name="Calculation 3 3 3 2 2 3 3 5" xfId="5511"/>
    <cellStyle name="Calculation 3 3 3 2 2 3 3 6" xfId="5512"/>
    <cellStyle name="Calculation 3 3 3 2 2 3 4" xfId="5513"/>
    <cellStyle name="Calculation 3 3 3 2 2 3 5" xfId="5514"/>
    <cellStyle name="Calculation 3 3 3 2 2 3 6" xfId="5515"/>
    <cellStyle name="Calculation 3 3 3 2 2 3 7" xfId="5516"/>
    <cellStyle name="Calculation 3 3 3 2 2 3 8" xfId="5517"/>
    <cellStyle name="Calculation 3 3 3 2 2 4" xfId="5518"/>
    <cellStyle name="Calculation 3 3 3 2 2 4 2" xfId="5519"/>
    <cellStyle name="Calculation 3 3 3 2 2 4 3" xfId="5520"/>
    <cellStyle name="Calculation 3 3 3 2 2 4 4" xfId="5521"/>
    <cellStyle name="Calculation 3 3 3 2 2 4 5" xfId="5522"/>
    <cellStyle name="Calculation 3 3 3 2 2 4 6" xfId="5523"/>
    <cellStyle name="Calculation 3 3 3 2 2 5" xfId="5524"/>
    <cellStyle name="Calculation 3 3 3 2 2 5 2" xfId="5525"/>
    <cellStyle name="Calculation 3 3 3 2 2 5 3" xfId="5526"/>
    <cellStyle name="Calculation 3 3 3 2 2 5 4" xfId="5527"/>
    <cellStyle name="Calculation 3 3 3 2 2 5 5" xfId="5528"/>
    <cellStyle name="Calculation 3 3 3 2 2 5 6" xfId="5529"/>
    <cellStyle name="Calculation 3 3 3 2 2 6" xfId="5530"/>
    <cellStyle name="Calculation 3 3 3 2 2 7" xfId="5531"/>
    <cellStyle name="Calculation 3 3 3 2 2 8" xfId="5532"/>
    <cellStyle name="Calculation 3 3 3 2 2 9" xfId="5533"/>
    <cellStyle name="Calculation 3 3 3 2 3" xfId="5534"/>
    <cellStyle name="Calculation 3 3 3 2 3 2" xfId="5535"/>
    <cellStyle name="Calculation 3 3 3 2 3 2 2" xfId="5536"/>
    <cellStyle name="Calculation 3 3 3 2 3 2 2 2" xfId="5537"/>
    <cellStyle name="Calculation 3 3 3 2 3 2 2 3" xfId="5538"/>
    <cellStyle name="Calculation 3 3 3 2 3 2 2 4" xfId="5539"/>
    <cellStyle name="Calculation 3 3 3 2 3 2 2 5" xfId="5540"/>
    <cellStyle name="Calculation 3 3 3 2 3 2 2 6" xfId="5541"/>
    <cellStyle name="Calculation 3 3 3 2 3 2 3" xfId="5542"/>
    <cellStyle name="Calculation 3 3 3 2 3 2 3 2" xfId="5543"/>
    <cellStyle name="Calculation 3 3 3 2 3 2 3 3" xfId="5544"/>
    <cellStyle name="Calculation 3 3 3 2 3 2 3 4" xfId="5545"/>
    <cellStyle name="Calculation 3 3 3 2 3 2 3 5" xfId="5546"/>
    <cellStyle name="Calculation 3 3 3 2 3 2 3 6" xfId="5547"/>
    <cellStyle name="Calculation 3 3 3 2 3 2 4" xfId="5548"/>
    <cellStyle name="Calculation 3 3 3 2 3 2 5" xfId="5549"/>
    <cellStyle name="Calculation 3 3 3 2 3 2 6" xfId="5550"/>
    <cellStyle name="Calculation 3 3 3 2 3 2 7" xfId="5551"/>
    <cellStyle name="Calculation 3 3 3 2 3 2 8" xfId="5552"/>
    <cellStyle name="Calculation 3 3 3 2 3 3" xfId="5553"/>
    <cellStyle name="Calculation 3 3 3 2 3 3 2" xfId="5554"/>
    <cellStyle name="Calculation 3 3 3 2 3 3 3" xfId="5555"/>
    <cellStyle name="Calculation 3 3 3 2 3 3 4" xfId="5556"/>
    <cellStyle name="Calculation 3 3 3 2 3 3 5" xfId="5557"/>
    <cellStyle name="Calculation 3 3 3 2 3 3 6" xfId="5558"/>
    <cellStyle name="Calculation 3 3 3 2 3 4" xfId="5559"/>
    <cellStyle name="Calculation 3 3 3 2 3 4 2" xfId="5560"/>
    <cellStyle name="Calculation 3 3 3 2 3 4 3" xfId="5561"/>
    <cellStyle name="Calculation 3 3 3 2 3 4 4" xfId="5562"/>
    <cellStyle name="Calculation 3 3 3 2 3 4 5" xfId="5563"/>
    <cellStyle name="Calculation 3 3 3 2 3 4 6" xfId="5564"/>
    <cellStyle name="Calculation 3 3 3 2 3 5" xfId="5565"/>
    <cellStyle name="Calculation 3 3 3 2 3 6" xfId="5566"/>
    <cellStyle name="Calculation 3 3 3 2 3 7" xfId="5567"/>
    <cellStyle name="Calculation 3 3 3 2 3 8" xfId="5568"/>
    <cellStyle name="Calculation 3 3 3 2 3 9" xfId="5569"/>
    <cellStyle name="Calculation 3 3 3 2 4" xfId="5570"/>
    <cellStyle name="Calculation 3 3 3 2 4 2" xfId="5571"/>
    <cellStyle name="Calculation 3 3 3 2 4 2 2" xfId="5572"/>
    <cellStyle name="Calculation 3 3 3 2 4 2 3" xfId="5573"/>
    <cellStyle name="Calculation 3 3 3 2 4 2 4" xfId="5574"/>
    <cellStyle name="Calculation 3 3 3 2 4 2 5" xfId="5575"/>
    <cellStyle name="Calculation 3 3 3 2 4 2 6" xfId="5576"/>
    <cellStyle name="Calculation 3 3 3 2 4 3" xfId="5577"/>
    <cellStyle name="Calculation 3 3 3 2 4 3 2" xfId="5578"/>
    <cellStyle name="Calculation 3 3 3 2 4 3 3" xfId="5579"/>
    <cellStyle name="Calculation 3 3 3 2 4 3 4" xfId="5580"/>
    <cellStyle name="Calculation 3 3 3 2 4 3 5" xfId="5581"/>
    <cellStyle name="Calculation 3 3 3 2 4 3 6" xfId="5582"/>
    <cellStyle name="Calculation 3 3 3 2 4 4" xfId="5583"/>
    <cellStyle name="Calculation 3 3 3 2 4 5" xfId="5584"/>
    <cellStyle name="Calculation 3 3 3 2 4 6" xfId="5585"/>
    <cellStyle name="Calculation 3 3 3 2 4 7" xfId="5586"/>
    <cellStyle name="Calculation 3 3 3 2 4 8" xfId="5587"/>
    <cellStyle name="Calculation 3 3 3 2 5" xfId="5588"/>
    <cellStyle name="Calculation 3 3 3 2 5 2" xfId="5589"/>
    <cellStyle name="Calculation 3 3 3 2 5 3" xfId="5590"/>
    <cellStyle name="Calculation 3 3 3 2 5 4" xfId="5591"/>
    <cellStyle name="Calculation 3 3 3 2 5 5" xfId="5592"/>
    <cellStyle name="Calculation 3 3 3 2 5 6" xfId="5593"/>
    <cellStyle name="Calculation 3 3 3 2 6" xfId="5594"/>
    <cellStyle name="Calculation 3 3 3 2 6 2" xfId="5595"/>
    <cellStyle name="Calculation 3 3 3 2 6 3" xfId="5596"/>
    <cellStyle name="Calculation 3 3 3 2 6 4" xfId="5597"/>
    <cellStyle name="Calculation 3 3 3 2 6 5" xfId="5598"/>
    <cellStyle name="Calculation 3 3 3 2 6 6" xfId="5599"/>
    <cellStyle name="Calculation 3 3 3 2 7" xfId="5600"/>
    <cellStyle name="Calculation 3 3 3 2 8" xfId="5601"/>
    <cellStyle name="Calculation 3 3 3 2 9" xfId="5602"/>
    <cellStyle name="Calculation 3 3 3 3" xfId="5603"/>
    <cellStyle name="Calculation 3 3 3 3 10" xfId="5604"/>
    <cellStyle name="Calculation 3 3 3 3 2" xfId="5605"/>
    <cellStyle name="Calculation 3 3 3 3 2 2" xfId="5606"/>
    <cellStyle name="Calculation 3 3 3 3 2 2 2" xfId="5607"/>
    <cellStyle name="Calculation 3 3 3 3 2 2 2 2" xfId="5608"/>
    <cellStyle name="Calculation 3 3 3 3 2 2 2 3" xfId="5609"/>
    <cellStyle name="Calculation 3 3 3 3 2 2 2 4" xfId="5610"/>
    <cellStyle name="Calculation 3 3 3 3 2 2 2 5" xfId="5611"/>
    <cellStyle name="Calculation 3 3 3 3 2 2 2 6" xfId="5612"/>
    <cellStyle name="Calculation 3 3 3 3 2 2 3" xfId="5613"/>
    <cellStyle name="Calculation 3 3 3 3 2 2 3 2" xfId="5614"/>
    <cellStyle name="Calculation 3 3 3 3 2 2 3 3" xfId="5615"/>
    <cellStyle name="Calculation 3 3 3 3 2 2 3 4" xfId="5616"/>
    <cellStyle name="Calculation 3 3 3 3 2 2 3 5" xfId="5617"/>
    <cellStyle name="Calculation 3 3 3 3 2 2 3 6" xfId="5618"/>
    <cellStyle name="Calculation 3 3 3 3 2 2 4" xfId="5619"/>
    <cellStyle name="Calculation 3 3 3 3 2 2 5" xfId="5620"/>
    <cellStyle name="Calculation 3 3 3 3 2 2 6" xfId="5621"/>
    <cellStyle name="Calculation 3 3 3 3 2 2 7" xfId="5622"/>
    <cellStyle name="Calculation 3 3 3 3 2 2 8" xfId="5623"/>
    <cellStyle name="Calculation 3 3 3 3 2 3" xfId="5624"/>
    <cellStyle name="Calculation 3 3 3 3 2 3 2" xfId="5625"/>
    <cellStyle name="Calculation 3 3 3 3 2 3 3" xfId="5626"/>
    <cellStyle name="Calculation 3 3 3 3 2 3 4" xfId="5627"/>
    <cellStyle name="Calculation 3 3 3 3 2 3 5" xfId="5628"/>
    <cellStyle name="Calculation 3 3 3 3 2 3 6" xfId="5629"/>
    <cellStyle name="Calculation 3 3 3 3 2 4" xfId="5630"/>
    <cellStyle name="Calculation 3 3 3 3 2 4 2" xfId="5631"/>
    <cellStyle name="Calculation 3 3 3 3 2 4 3" xfId="5632"/>
    <cellStyle name="Calculation 3 3 3 3 2 4 4" xfId="5633"/>
    <cellStyle name="Calculation 3 3 3 3 2 4 5" xfId="5634"/>
    <cellStyle name="Calculation 3 3 3 3 2 4 6" xfId="5635"/>
    <cellStyle name="Calculation 3 3 3 3 2 5" xfId="5636"/>
    <cellStyle name="Calculation 3 3 3 3 2 6" xfId="5637"/>
    <cellStyle name="Calculation 3 3 3 3 2 7" xfId="5638"/>
    <cellStyle name="Calculation 3 3 3 3 2 8" xfId="5639"/>
    <cellStyle name="Calculation 3 3 3 3 2 9" xfId="5640"/>
    <cellStyle name="Calculation 3 3 3 3 3" xfId="5641"/>
    <cellStyle name="Calculation 3 3 3 3 3 2" xfId="5642"/>
    <cellStyle name="Calculation 3 3 3 3 3 2 2" xfId="5643"/>
    <cellStyle name="Calculation 3 3 3 3 3 2 3" xfId="5644"/>
    <cellStyle name="Calculation 3 3 3 3 3 2 4" xfId="5645"/>
    <cellStyle name="Calculation 3 3 3 3 3 2 5" xfId="5646"/>
    <cellStyle name="Calculation 3 3 3 3 3 2 6" xfId="5647"/>
    <cellStyle name="Calculation 3 3 3 3 3 3" xfId="5648"/>
    <cellStyle name="Calculation 3 3 3 3 3 3 2" xfId="5649"/>
    <cellStyle name="Calculation 3 3 3 3 3 3 3" xfId="5650"/>
    <cellStyle name="Calculation 3 3 3 3 3 3 4" xfId="5651"/>
    <cellStyle name="Calculation 3 3 3 3 3 3 5" xfId="5652"/>
    <cellStyle name="Calculation 3 3 3 3 3 3 6" xfId="5653"/>
    <cellStyle name="Calculation 3 3 3 3 3 4" xfId="5654"/>
    <cellStyle name="Calculation 3 3 3 3 3 5" xfId="5655"/>
    <cellStyle name="Calculation 3 3 3 3 3 6" xfId="5656"/>
    <cellStyle name="Calculation 3 3 3 3 3 7" xfId="5657"/>
    <cellStyle name="Calculation 3 3 3 3 3 8" xfId="5658"/>
    <cellStyle name="Calculation 3 3 3 3 4" xfId="5659"/>
    <cellStyle name="Calculation 3 3 3 3 4 2" xfId="5660"/>
    <cellStyle name="Calculation 3 3 3 3 4 3" xfId="5661"/>
    <cellStyle name="Calculation 3 3 3 3 4 4" xfId="5662"/>
    <cellStyle name="Calculation 3 3 3 3 4 5" xfId="5663"/>
    <cellStyle name="Calculation 3 3 3 3 4 6" xfId="5664"/>
    <cellStyle name="Calculation 3 3 3 3 5" xfId="5665"/>
    <cellStyle name="Calculation 3 3 3 3 5 2" xfId="5666"/>
    <cellStyle name="Calculation 3 3 3 3 5 3" xfId="5667"/>
    <cellStyle name="Calculation 3 3 3 3 5 4" xfId="5668"/>
    <cellStyle name="Calculation 3 3 3 3 5 5" xfId="5669"/>
    <cellStyle name="Calculation 3 3 3 3 5 6" xfId="5670"/>
    <cellStyle name="Calculation 3 3 3 3 6" xfId="5671"/>
    <cellStyle name="Calculation 3 3 3 3 7" xfId="5672"/>
    <cellStyle name="Calculation 3 3 3 3 8" xfId="5673"/>
    <cellStyle name="Calculation 3 3 3 3 9" xfId="5674"/>
    <cellStyle name="Calculation 3 3 3 4" xfId="5675"/>
    <cellStyle name="Calculation 3 3 3 4 2" xfId="5676"/>
    <cellStyle name="Calculation 3 3 3 4 2 2" xfId="5677"/>
    <cellStyle name="Calculation 3 3 3 4 2 2 2" xfId="5678"/>
    <cellStyle name="Calculation 3 3 3 4 2 2 3" xfId="5679"/>
    <cellStyle name="Calculation 3 3 3 4 2 2 4" xfId="5680"/>
    <cellStyle name="Calculation 3 3 3 4 2 2 5" xfId="5681"/>
    <cellStyle name="Calculation 3 3 3 4 2 2 6" xfId="5682"/>
    <cellStyle name="Calculation 3 3 3 4 2 3" xfId="5683"/>
    <cellStyle name="Calculation 3 3 3 4 2 3 2" xfId="5684"/>
    <cellStyle name="Calculation 3 3 3 4 2 3 3" xfId="5685"/>
    <cellStyle name="Calculation 3 3 3 4 2 3 4" xfId="5686"/>
    <cellStyle name="Calculation 3 3 3 4 2 3 5" xfId="5687"/>
    <cellStyle name="Calculation 3 3 3 4 2 3 6" xfId="5688"/>
    <cellStyle name="Calculation 3 3 3 4 2 4" xfId="5689"/>
    <cellStyle name="Calculation 3 3 3 4 2 5" xfId="5690"/>
    <cellStyle name="Calculation 3 3 3 4 2 6" xfId="5691"/>
    <cellStyle name="Calculation 3 3 3 4 2 7" xfId="5692"/>
    <cellStyle name="Calculation 3 3 3 4 2 8" xfId="5693"/>
    <cellStyle name="Calculation 3 3 3 4 3" xfId="5694"/>
    <cellStyle name="Calculation 3 3 3 4 3 2" xfId="5695"/>
    <cellStyle name="Calculation 3 3 3 4 3 3" xfId="5696"/>
    <cellStyle name="Calculation 3 3 3 4 3 4" xfId="5697"/>
    <cellStyle name="Calculation 3 3 3 4 3 5" xfId="5698"/>
    <cellStyle name="Calculation 3 3 3 4 3 6" xfId="5699"/>
    <cellStyle name="Calculation 3 3 3 4 4" xfId="5700"/>
    <cellStyle name="Calculation 3 3 3 4 4 2" xfId="5701"/>
    <cellStyle name="Calculation 3 3 3 4 4 3" xfId="5702"/>
    <cellStyle name="Calculation 3 3 3 4 4 4" xfId="5703"/>
    <cellStyle name="Calculation 3 3 3 4 4 5" xfId="5704"/>
    <cellStyle name="Calculation 3 3 3 4 4 6" xfId="5705"/>
    <cellStyle name="Calculation 3 3 3 4 5" xfId="5706"/>
    <cellStyle name="Calculation 3 3 3 4 6" xfId="5707"/>
    <cellStyle name="Calculation 3 3 3 4 7" xfId="5708"/>
    <cellStyle name="Calculation 3 3 3 4 8" xfId="5709"/>
    <cellStyle name="Calculation 3 3 3 4 9" xfId="5710"/>
    <cellStyle name="Calculation 3 3 3 5" xfId="5711"/>
    <cellStyle name="Calculation 3 3 3 5 2" xfId="5712"/>
    <cellStyle name="Calculation 3 3 3 5 2 2" xfId="5713"/>
    <cellStyle name="Calculation 3 3 3 5 2 3" xfId="5714"/>
    <cellStyle name="Calculation 3 3 3 5 2 4" xfId="5715"/>
    <cellStyle name="Calculation 3 3 3 5 2 5" xfId="5716"/>
    <cellStyle name="Calculation 3 3 3 5 2 6" xfId="5717"/>
    <cellStyle name="Calculation 3 3 3 5 3" xfId="5718"/>
    <cellStyle name="Calculation 3 3 3 5 3 2" xfId="5719"/>
    <cellStyle name="Calculation 3 3 3 5 3 3" xfId="5720"/>
    <cellStyle name="Calculation 3 3 3 5 3 4" xfId="5721"/>
    <cellStyle name="Calculation 3 3 3 5 3 5" xfId="5722"/>
    <cellStyle name="Calculation 3 3 3 5 3 6" xfId="5723"/>
    <cellStyle name="Calculation 3 3 3 5 4" xfId="5724"/>
    <cellStyle name="Calculation 3 3 3 5 5" xfId="5725"/>
    <cellStyle name="Calculation 3 3 3 5 6" xfId="5726"/>
    <cellStyle name="Calculation 3 3 3 5 7" xfId="5727"/>
    <cellStyle name="Calculation 3 3 3 5 8" xfId="5728"/>
    <cellStyle name="Calculation 3 3 3 6" xfId="5729"/>
    <cellStyle name="Calculation 3 3 3 6 2" xfId="5730"/>
    <cellStyle name="Calculation 3 3 3 6 3" xfId="5731"/>
    <cellStyle name="Calculation 3 3 3 6 4" xfId="5732"/>
    <cellStyle name="Calculation 3 3 3 6 5" xfId="5733"/>
    <cellStyle name="Calculation 3 3 3 6 6" xfId="5734"/>
    <cellStyle name="Calculation 3 3 3 7" xfId="5735"/>
    <cellStyle name="Calculation 3 3 3 7 2" xfId="5736"/>
    <cellStyle name="Calculation 3 3 3 7 3" xfId="5737"/>
    <cellStyle name="Calculation 3 3 3 7 4" xfId="5738"/>
    <cellStyle name="Calculation 3 3 3 7 5" xfId="5739"/>
    <cellStyle name="Calculation 3 3 3 7 6" xfId="5740"/>
    <cellStyle name="Calculation 3 3 3 8" xfId="5741"/>
    <cellStyle name="Calculation 3 3 3 9" xfId="5742"/>
    <cellStyle name="Calculation 3 3 4" xfId="5743"/>
    <cellStyle name="Calculation 3 3 4 10" xfId="5744"/>
    <cellStyle name="Calculation 3 3 4 11" xfId="5745"/>
    <cellStyle name="Calculation 3 3 4 2" xfId="5746"/>
    <cellStyle name="Calculation 3 3 4 2 10" xfId="5747"/>
    <cellStyle name="Calculation 3 3 4 2 2" xfId="5748"/>
    <cellStyle name="Calculation 3 3 4 2 2 2" xfId="5749"/>
    <cellStyle name="Calculation 3 3 4 2 2 2 2" xfId="5750"/>
    <cellStyle name="Calculation 3 3 4 2 2 2 2 2" xfId="5751"/>
    <cellStyle name="Calculation 3 3 4 2 2 2 2 3" xfId="5752"/>
    <cellStyle name="Calculation 3 3 4 2 2 2 2 4" xfId="5753"/>
    <cellStyle name="Calculation 3 3 4 2 2 2 2 5" xfId="5754"/>
    <cellStyle name="Calculation 3 3 4 2 2 2 2 6" xfId="5755"/>
    <cellStyle name="Calculation 3 3 4 2 2 2 3" xfId="5756"/>
    <cellStyle name="Calculation 3 3 4 2 2 2 3 2" xfId="5757"/>
    <cellStyle name="Calculation 3 3 4 2 2 2 3 3" xfId="5758"/>
    <cellStyle name="Calculation 3 3 4 2 2 2 3 4" xfId="5759"/>
    <cellStyle name="Calculation 3 3 4 2 2 2 3 5" xfId="5760"/>
    <cellStyle name="Calculation 3 3 4 2 2 2 3 6" xfId="5761"/>
    <cellStyle name="Calculation 3 3 4 2 2 2 4" xfId="5762"/>
    <cellStyle name="Calculation 3 3 4 2 2 2 5" xfId="5763"/>
    <cellStyle name="Calculation 3 3 4 2 2 2 6" xfId="5764"/>
    <cellStyle name="Calculation 3 3 4 2 2 2 7" xfId="5765"/>
    <cellStyle name="Calculation 3 3 4 2 2 2 8" xfId="5766"/>
    <cellStyle name="Calculation 3 3 4 2 2 3" xfId="5767"/>
    <cellStyle name="Calculation 3 3 4 2 2 3 2" xfId="5768"/>
    <cellStyle name="Calculation 3 3 4 2 2 3 3" xfId="5769"/>
    <cellStyle name="Calculation 3 3 4 2 2 3 4" xfId="5770"/>
    <cellStyle name="Calculation 3 3 4 2 2 3 5" xfId="5771"/>
    <cellStyle name="Calculation 3 3 4 2 2 3 6" xfId="5772"/>
    <cellStyle name="Calculation 3 3 4 2 2 4" xfId="5773"/>
    <cellStyle name="Calculation 3 3 4 2 2 4 2" xfId="5774"/>
    <cellStyle name="Calculation 3 3 4 2 2 4 3" xfId="5775"/>
    <cellStyle name="Calculation 3 3 4 2 2 4 4" xfId="5776"/>
    <cellStyle name="Calculation 3 3 4 2 2 4 5" xfId="5777"/>
    <cellStyle name="Calculation 3 3 4 2 2 4 6" xfId="5778"/>
    <cellStyle name="Calculation 3 3 4 2 2 5" xfId="5779"/>
    <cellStyle name="Calculation 3 3 4 2 2 6" xfId="5780"/>
    <cellStyle name="Calculation 3 3 4 2 2 7" xfId="5781"/>
    <cellStyle name="Calculation 3 3 4 2 2 8" xfId="5782"/>
    <cellStyle name="Calculation 3 3 4 2 2 9" xfId="5783"/>
    <cellStyle name="Calculation 3 3 4 2 3" xfId="5784"/>
    <cellStyle name="Calculation 3 3 4 2 3 2" xfId="5785"/>
    <cellStyle name="Calculation 3 3 4 2 3 2 2" xfId="5786"/>
    <cellStyle name="Calculation 3 3 4 2 3 2 3" xfId="5787"/>
    <cellStyle name="Calculation 3 3 4 2 3 2 4" xfId="5788"/>
    <cellStyle name="Calculation 3 3 4 2 3 2 5" xfId="5789"/>
    <cellStyle name="Calculation 3 3 4 2 3 2 6" xfId="5790"/>
    <cellStyle name="Calculation 3 3 4 2 3 3" xfId="5791"/>
    <cellStyle name="Calculation 3 3 4 2 3 3 2" xfId="5792"/>
    <cellStyle name="Calculation 3 3 4 2 3 3 3" xfId="5793"/>
    <cellStyle name="Calculation 3 3 4 2 3 3 4" xfId="5794"/>
    <cellStyle name="Calculation 3 3 4 2 3 3 5" xfId="5795"/>
    <cellStyle name="Calculation 3 3 4 2 3 3 6" xfId="5796"/>
    <cellStyle name="Calculation 3 3 4 2 3 4" xfId="5797"/>
    <cellStyle name="Calculation 3 3 4 2 3 5" xfId="5798"/>
    <cellStyle name="Calculation 3 3 4 2 3 6" xfId="5799"/>
    <cellStyle name="Calculation 3 3 4 2 3 7" xfId="5800"/>
    <cellStyle name="Calculation 3 3 4 2 3 8" xfId="5801"/>
    <cellStyle name="Calculation 3 3 4 2 4" xfId="5802"/>
    <cellStyle name="Calculation 3 3 4 2 4 2" xfId="5803"/>
    <cellStyle name="Calculation 3 3 4 2 4 3" xfId="5804"/>
    <cellStyle name="Calculation 3 3 4 2 4 4" xfId="5805"/>
    <cellStyle name="Calculation 3 3 4 2 4 5" xfId="5806"/>
    <cellStyle name="Calculation 3 3 4 2 4 6" xfId="5807"/>
    <cellStyle name="Calculation 3 3 4 2 5" xfId="5808"/>
    <cellStyle name="Calculation 3 3 4 2 5 2" xfId="5809"/>
    <cellStyle name="Calculation 3 3 4 2 5 3" xfId="5810"/>
    <cellStyle name="Calculation 3 3 4 2 5 4" xfId="5811"/>
    <cellStyle name="Calculation 3 3 4 2 5 5" xfId="5812"/>
    <cellStyle name="Calculation 3 3 4 2 5 6" xfId="5813"/>
    <cellStyle name="Calculation 3 3 4 2 6" xfId="5814"/>
    <cellStyle name="Calculation 3 3 4 2 7" xfId="5815"/>
    <cellStyle name="Calculation 3 3 4 2 8" xfId="5816"/>
    <cellStyle name="Calculation 3 3 4 2 9" xfId="5817"/>
    <cellStyle name="Calculation 3 3 4 3" xfId="5818"/>
    <cellStyle name="Calculation 3 3 4 3 2" xfId="5819"/>
    <cellStyle name="Calculation 3 3 4 3 2 2" xfId="5820"/>
    <cellStyle name="Calculation 3 3 4 3 2 2 2" xfId="5821"/>
    <cellStyle name="Calculation 3 3 4 3 2 2 3" xfId="5822"/>
    <cellStyle name="Calculation 3 3 4 3 2 2 4" xfId="5823"/>
    <cellStyle name="Calculation 3 3 4 3 2 2 5" xfId="5824"/>
    <cellStyle name="Calculation 3 3 4 3 2 2 6" xfId="5825"/>
    <cellStyle name="Calculation 3 3 4 3 2 3" xfId="5826"/>
    <cellStyle name="Calculation 3 3 4 3 2 3 2" xfId="5827"/>
    <cellStyle name="Calculation 3 3 4 3 2 3 3" xfId="5828"/>
    <cellStyle name="Calculation 3 3 4 3 2 3 4" xfId="5829"/>
    <cellStyle name="Calculation 3 3 4 3 2 3 5" xfId="5830"/>
    <cellStyle name="Calculation 3 3 4 3 2 3 6" xfId="5831"/>
    <cellStyle name="Calculation 3 3 4 3 2 4" xfId="5832"/>
    <cellStyle name="Calculation 3 3 4 3 2 5" xfId="5833"/>
    <cellStyle name="Calculation 3 3 4 3 2 6" xfId="5834"/>
    <cellStyle name="Calculation 3 3 4 3 2 7" xfId="5835"/>
    <cellStyle name="Calculation 3 3 4 3 2 8" xfId="5836"/>
    <cellStyle name="Calculation 3 3 4 3 3" xfId="5837"/>
    <cellStyle name="Calculation 3 3 4 3 3 2" xfId="5838"/>
    <cellStyle name="Calculation 3 3 4 3 3 3" xfId="5839"/>
    <cellStyle name="Calculation 3 3 4 3 3 4" xfId="5840"/>
    <cellStyle name="Calculation 3 3 4 3 3 5" xfId="5841"/>
    <cellStyle name="Calculation 3 3 4 3 3 6" xfId="5842"/>
    <cellStyle name="Calculation 3 3 4 3 4" xfId="5843"/>
    <cellStyle name="Calculation 3 3 4 3 4 2" xfId="5844"/>
    <cellStyle name="Calculation 3 3 4 3 4 3" xfId="5845"/>
    <cellStyle name="Calculation 3 3 4 3 4 4" xfId="5846"/>
    <cellStyle name="Calculation 3 3 4 3 4 5" xfId="5847"/>
    <cellStyle name="Calculation 3 3 4 3 4 6" xfId="5848"/>
    <cellStyle name="Calculation 3 3 4 3 5" xfId="5849"/>
    <cellStyle name="Calculation 3 3 4 3 6" xfId="5850"/>
    <cellStyle name="Calculation 3 3 4 3 7" xfId="5851"/>
    <cellStyle name="Calculation 3 3 4 3 8" xfId="5852"/>
    <cellStyle name="Calculation 3 3 4 3 9" xfId="5853"/>
    <cellStyle name="Calculation 3 3 4 4" xfId="5854"/>
    <cellStyle name="Calculation 3 3 4 4 2" xfId="5855"/>
    <cellStyle name="Calculation 3 3 4 4 2 2" xfId="5856"/>
    <cellStyle name="Calculation 3 3 4 4 2 3" xfId="5857"/>
    <cellStyle name="Calculation 3 3 4 4 2 4" xfId="5858"/>
    <cellStyle name="Calculation 3 3 4 4 2 5" xfId="5859"/>
    <cellStyle name="Calculation 3 3 4 4 2 6" xfId="5860"/>
    <cellStyle name="Calculation 3 3 4 4 3" xfId="5861"/>
    <cellStyle name="Calculation 3 3 4 4 3 2" xfId="5862"/>
    <cellStyle name="Calculation 3 3 4 4 3 3" xfId="5863"/>
    <cellStyle name="Calculation 3 3 4 4 3 4" xfId="5864"/>
    <cellStyle name="Calculation 3 3 4 4 3 5" xfId="5865"/>
    <cellStyle name="Calculation 3 3 4 4 3 6" xfId="5866"/>
    <cellStyle name="Calculation 3 3 4 4 4" xfId="5867"/>
    <cellStyle name="Calculation 3 3 4 4 5" xfId="5868"/>
    <cellStyle name="Calculation 3 3 4 4 6" xfId="5869"/>
    <cellStyle name="Calculation 3 3 4 4 7" xfId="5870"/>
    <cellStyle name="Calculation 3 3 4 4 8" xfId="5871"/>
    <cellStyle name="Calculation 3 3 4 5" xfId="5872"/>
    <cellStyle name="Calculation 3 3 4 5 2" xfId="5873"/>
    <cellStyle name="Calculation 3 3 4 5 3" xfId="5874"/>
    <cellStyle name="Calculation 3 3 4 5 4" xfId="5875"/>
    <cellStyle name="Calculation 3 3 4 5 5" xfId="5876"/>
    <cellStyle name="Calculation 3 3 4 5 6" xfId="5877"/>
    <cellStyle name="Calculation 3 3 4 6" xfId="5878"/>
    <cellStyle name="Calculation 3 3 4 6 2" xfId="5879"/>
    <cellStyle name="Calculation 3 3 4 6 3" xfId="5880"/>
    <cellStyle name="Calculation 3 3 4 6 4" xfId="5881"/>
    <cellStyle name="Calculation 3 3 4 6 5" xfId="5882"/>
    <cellStyle name="Calculation 3 3 4 6 6" xfId="5883"/>
    <cellStyle name="Calculation 3 3 4 7" xfId="5884"/>
    <cellStyle name="Calculation 3 3 4 8" xfId="5885"/>
    <cellStyle name="Calculation 3 3 4 9" xfId="5886"/>
    <cellStyle name="Calculation 3 3 5" xfId="5887"/>
    <cellStyle name="Calculation 3 3 5 10" xfId="5888"/>
    <cellStyle name="Calculation 3 3 5 2" xfId="5889"/>
    <cellStyle name="Calculation 3 3 5 2 2" xfId="5890"/>
    <cellStyle name="Calculation 3 3 5 2 2 2" xfId="5891"/>
    <cellStyle name="Calculation 3 3 5 2 2 2 2" xfId="5892"/>
    <cellStyle name="Calculation 3 3 5 2 2 2 3" xfId="5893"/>
    <cellStyle name="Calculation 3 3 5 2 2 2 4" xfId="5894"/>
    <cellStyle name="Calculation 3 3 5 2 2 2 5" xfId="5895"/>
    <cellStyle name="Calculation 3 3 5 2 2 2 6" xfId="5896"/>
    <cellStyle name="Calculation 3 3 5 2 2 3" xfId="5897"/>
    <cellStyle name="Calculation 3 3 5 2 2 3 2" xfId="5898"/>
    <cellStyle name="Calculation 3 3 5 2 2 3 3" xfId="5899"/>
    <cellStyle name="Calculation 3 3 5 2 2 3 4" xfId="5900"/>
    <cellStyle name="Calculation 3 3 5 2 2 3 5" xfId="5901"/>
    <cellStyle name="Calculation 3 3 5 2 2 3 6" xfId="5902"/>
    <cellStyle name="Calculation 3 3 5 2 2 4" xfId="5903"/>
    <cellStyle name="Calculation 3 3 5 2 2 5" xfId="5904"/>
    <cellStyle name="Calculation 3 3 5 2 2 6" xfId="5905"/>
    <cellStyle name="Calculation 3 3 5 2 2 7" xfId="5906"/>
    <cellStyle name="Calculation 3 3 5 2 2 8" xfId="5907"/>
    <cellStyle name="Calculation 3 3 5 2 3" xfId="5908"/>
    <cellStyle name="Calculation 3 3 5 2 3 2" xfId="5909"/>
    <cellStyle name="Calculation 3 3 5 2 3 3" xfId="5910"/>
    <cellStyle name="Calculation 3 3 5 2 3 4" xfId="5911"/>
    <cellStyle name="Calculation 3 3 5 2 3 5" xfId="5912"/>
    <cellStyle name="Calculation 3 3 5 2 3 6" xfId="5913"/>
    <cellStyle name="Calculation 3 3 5 2 4" xfId="5914"/>
    <cellStyle name="Calculation 3 3 5 2 4 2" xfId="5915"/>
    <cellStyle name="Calculation 3 3 5 2 4 3" xfId="5916"/>
    <cellStyle name="Calculation 3 3 5 2 4 4" xfId="5917"/>
    <cellStyle name="Calculation 3 3 5 2 4 5" xfId="5918"/>
    <cellStyle name="Calculation 3 3 5 2 4 6" xfId="5919"/>
    <cellStyle name="Calculation 3 3 5 2 5" xfId="5920"/>
    <cellStyle name="Calculation 3 3 5 2 6" xfId="5921"/>
    <cellStyle name="Calculation 3 3 5 2 7" xfId="5922"/>
    <cellStyle name="Calculation 3 3 5 2 8" xfId="5923"/>
    <cellStyle name="Calculation 3 3 5 2 9" xfId="5924"/>
    <cellStyle name="Calculation 3 3 5 3" xfId="5925"/>
    <cellStyle name="Calculation 3 3 5 3 2" xfId="5926"/>
    <cellStyle name="Calculation 3 3 5 3 2 2" xfId="5927"/>
    <cellStyle name="Calculation 3 3 5 3 2 3" xfId="5928"/>
    <cellStyle name="Calculation 3 3 5 3 2 4" xfId="5929"/>
    <cellStyle name="Calculation 3 3 5 3 2 5" xfId="5930"/>
    <cellStyle name="Calculation 3 3 5 3 2 6" xfId="5931"/>
    <cellStyle name="Calculation 3 3 5 3 3" xfId="5932"/>
    <cellStyle name="Calculation 3 3 5 3 3 2" xfId="5933"/>
    <cellStyle name="Calculation 3 3 5 3 3 3" xfId="5934"/>
    <cellStyle name="Calculation 3 3 5 3 3 4" xfId="5935"/>
    <cellStyle name="Calculation 3 3 5 3 3 5" xfId="5936"/>
    <cellStyle name="Calculation 3 3 5 3 3 6" xfId="5937"/>
    <cellStyle name="Calculation 3 3 5 3 4" xfId="5938"/>
    <cellStyle name="Calculation 3 3 5 3 5" xfId="5939"/>
    <cellStyle name="Calculation 3 3 5 3 6" xfId="5940"/>
    <cellStyle name="Calculation 3 3 5 3 7" xfId="5941"/>
    <cellStyle name="Calculation 3 3 5 3 8" xfId="5942"/>
    <cellStyle name="Calculation 3 3 5 4" xfId="5943"/>
    <cellStyle name="Calculation 3 3 5 4 2" xfId="5944"/>
    <cellStyle name="Calculation 3 3 5 4 3" xfId="5945"/>
    <cellStyle name="Calculation 3 3 5 4 4" xfId="5946"/>
    <cellStyle name="Calculation 3 3 5 4 5" xfId="5947"/>
    <cellStyle name="Calculation 3 3 5 4 6" xfId="5948"/>
    <cellStyle name="Calculation 3 3 5 5" xfId="5949"/>
    <cellStyle name="Calculation 3 3 5 5 2" xfId="5950"/>
    <cellStyle name="Calculation 3 3 5 5 3" xfId="5951"/>
    <cellStyle name="Calculation 3 3 5 5 4" xfId="5952"/>
    <cellStyle name="Calculation 3 3 5 5 5" xfId="5953"/>
    <cellStyle name="Calculation 3 3 5 5 6" xfId="5954"/>
    <cellStyle name="Calculation 3 3 5 6" xfId="5955"/>
    <cellStyle name="Calculation 3 3 5 7" xfId="5956"/>
    <cellStyle name="Calculation 3 3 5 8" xfId="5957"/>
    <cellStyle name="Calculation 3 3 5 9" xfId="5958"/>
    <cellStyle name="Calculation 3 3 6" xfId="5959"/>
    <cellStyle name="Calculation 3 3 6 2" xfId="5960"/>
    <cellStyle name="Calculation 3 3 6 2 2" xfId="5961"/>
    <cellStyle name="Calculation 3 3 6 2 2 2" xfId="5962"/>
    <cellStyle name="Calculation 3 3 6 2 2 3" xfId="5963"/>
    <cellStyle name="Calculation 3 3 6 2 2 4" xfId="5964"/>
    <cellStyle name="Calculation 3 3 6 2 2 5" xfId="5965"/>
    <cellStyle name="Calculation 3 3 6 2 2 6" xfId="5966"/>
    <cellStyle name="Calculation 3 3 6 2 3" xfId="5967"/>
    <cellStyle name="Calculation 3 3 6 2 3 2" xfId="5968"/>
    <cellStyle name="Calculation 3 3 6 2 3 3" xfId="5969"/>
    <cellStyle name="Calculation 3 3 6 2 3 4" xfId="5970"/>
    <cellStyle name="Calculation 3 3 6 2 3 5" xfId="5971"/>
    <cellStyle name="Calculation 3 3 6 2 3 6" xfId="5972"/>
    <cellStyle name="Calculation 3 3 6 2 4" xfId="5973"/>
    <cellStyle name="Calculation 3 3 6 2 5" xfId="5974"/>
    <cellStyle name="Calculation 3 3 6 2 6" xfId="5975"/>
    <cellStyle name="Calculation 3 3 6 2 7" xfId="5976"/>
    <cellStyle name="Calculation 3 3 6 2 8" xfId="5977"/>
    <cellStyle name="Calculation 3 3 6 3" xfId="5978"/>
    <cellStyle name="Calculation 3 3 6 3 2" xfId="5979"/>
    <cellStyle name="Calculation 3 3 6 3 3" xfId="5980"/>
    <cellStyle name="Calculation 3 3 6 3 4" xfId="5981"/>
    <cellStyle name="Calculation 3 3 6 3 5" xfId="5982"/>
    <cellStyle name="Calculation 3 3 6 3 6" xfId="5983"/>
    <cellStyle name="Calculation 3 3 6 4" xfId="5984"/>
    <cellStyle name="Calculation 3 3 6 4 2" xfId="5985"/>
    <cellStyle name="Calculation 3 3 6 4 3" xfId="5986"/>
    <cellStyle name="Calculation 3 3 6 4 4" xfId="5987"/>
    <cellStyle name="Calculation 3 3 6 4 5" xfId="5988"/>
    <cellStyle name="Calculation 3 3 6 4 6" xfId="5989"/>
    <cellStyle name="Calculation 3 3 6 5" xfId="5990"/>
    <cellStyle name="Calculation 3 3 6 6" xfId="5991"/>
    <cellStyle name="Calculation 3 3 6 7" xfId="5992"/>
    <cellStyle name="Calculation 3 3 6 8" xfId="5993"/>
    <cellStyle name="Calculation 3 3 6 9" xfId="5994"/>
    <cellStyle name="Calculation 3 3 7" xfId="5995"/>
    <cellStyle name="Calculation 3 3 7 2" xfId="5996"/>
    <cellStyle name="Calculation 3 3 7 2 2" xfId="5997"/>
    <cellStyle name="Calculation 3 3 7 2 3" xfId="5998"/>
    <cellStyle name="Calculation 3 3 7 2 4" xfId="5999"/>
    <cellStyle name="Calculation 3 3 7 2 5" xfId="6000"/>
    <cellStyle name="Calculation 3 3 7 2 6" xfId="6001"/>
    <cellStyle name="Calculation 3 3 7 3" xfId="6002"/>
    <cellStyle name="Calculation 3 3 7 3 2" xfId="6003"/>
    <cellStyle name="Calculation 3 3 7 3 3" xfId="6004"/>
    <cellStyle name="Calculation 3 3 7 3 4" xfId="6005"/>
    <cellStyle name="Calculation 3 3 7 3 5" xfId="6006"/>
    <cellStyle name="Calculation 3 3 7 3 6" xfId="6007"/>
    <cellStyle name="Calculation 3 3 7 4" xfId="6008"/>
    <cellStyle name="Calculation 3 3 7 5" xfId="6009"/>
    <cellStyle name="Calculation 3 3 7 6" xfId="6010"/>
    <cellStyle name="Calculation 3 3 7 7" xfId="6011"/>
    <cellStyle name="Calculation 3 3 7 8" xfId="6012"/>
    <cellStyle name="Calculation 3 3 8" xfId="6013"/>
    <cellStyle name="Calculation 3 3 8 2" xfId="6014"/>
    <cellStyle name="Calculation 3 3 8 3" xfId="6015"/>
    <cellStyle name="Calculation 3 3 8 4" xfId="6016"/>
    <cellStyle name="Calculation 3 3 8 5" xfId="6017"/>
    <cellStyle name="Calculation 3 3 8 6" xfId="6018"/>
    <cellStyle name="Calculation 3 3 9" xfId="6019"/>
    <cellStyle name="Calculation 3 3 9 2" xfId="6020"/>
    <cellStyle name="Calculation 3 3 9 3" xfId="6021"/>
    <cellStyle name="Calculation 3 3 9 4" xfId="6022"/>
    <cellStyle name="Calculation 3 3 9 5" xfId="6023"/>
    <cellStyle name="Calculation 3 3 9 6" xfId="6024"/>
    <cellStyle name="Calculation 3 4" xfId="6025"/>
    <cellStyle name="Calculation 3 4 10" xfId="6026"/>
    <cellStyle name="Calculation 3 4 2" xfId="6027"/>
    <cellStyle name="Calculation 3 4 2 2" xfId="6028"/>
    <cellStyle name="Calculation 3 4 2 2 2" xfId="6029"/>
    <cellStyle name="Calculation 3 4 2 2 2 2" xfId="6030"/>
    <cellStyle name="Calculation 3 4 2 2 2 3" xfId="6031"/>
    <cellStyle name="Calculation 3 4 2 2 2 4" xfId="6032"/>
    <cellStyle name="Calculation 3 4 2 2 2 5" xfId="6033"/>
    <cellStyle name="Calculation 3 4 2 2 2 6" xfId="6034"/>
    <cellStyle name="Calculation 3 4 2 2 3" xfId="6035"/>
    <cellStyle name="Calculation 3 4 2 2 3 2" xfId="6036"/>
    <cellStyle name="Calculation 3 4 2 2 3 3" xfId="6037"/>
    <cellStyle name="Calculation 3 4 2 2 3 4" xfId="6038"/>
    <cellStyle name="Calculation 3 4 2 2 3 5" xfId="6039"/>
    <cellStyle name="Calculation 3 4 2 2 3 6" xfId="6040"/>
    <cellStyle name="Calculation 3 4 2 2 4" xfId="6041"/>
    <cellStyle name="Calculation 3 4 2 2 5" xfId="6042"/>
    <cellStyle name="Calculation 3 4 2 2 6" xfId="6043"/>
    <cellStyle name="Calculation 3 4 2 2 7" xfId="6044"/>
    <cellStyle name="Calculation 3 4 2 2 8" xfId="6045"/>
    <cellStyle name="Calculation 3 4 2 3" xfId="6046"/>
    <cellStyle name="Calculation 3 4 2 3 2" xfId="6047"/>
    <cellStyle name="Calculation 3 4 2 3 3" xfId="6048"/>
    <cellStyle name="Calculation 3 4 2 3 4" xfId="6049"/>
    <cellStyle name="Calculation 3 4 2 3 5" xfId="6050"/>
    <cellStyle name="Calculation 3 4 2 3 6" xfId="6051"/>
    <cellStyle name="Calculation 3 4 2 4" xfId="6052"/>
    <cellStyle name="Calculation 3 4 2 4 2" xfId="6053"/>
    <cellStyle name="Calculation 3 4 2 4 3" xfId="6054"/>
    <cellStyle name="Calculation 3 4 2 4 4" xfId="6055"/>
    <cellStyle name="Calculation 3 4 2 4 5" xfId="6056"/>
    <cellStyle name="Calculation 3 4 2 4 6" xfId="6057"/>
    <cellStyle name="Calculation 3 4 2 5" xfId="6058"/>
    <cellStyle name="Calculation 3 4 2 6" xfId="6059"/>
    <cellStyle name="Calculation 3 4 2 7" xfId="6060"/>
    <cellStyle name="Calculation 3 4 2 8" xfId="6061"/>
    <cellStyle name="Calculation 3 4 2 9" xfId="6062"/>
    <cellStyle name="Calculation 3 4 3" xfId="6063"/>
    <cellStyle name="Calculation 3 4 3 2" xfId="6064"/>
    <cellStyle name="Calculation 3 4 3 2 2" xfId="6065"/>
    <cellStyle name="Calculation 3 4 3 2 3" xfId="6066"/>
    <cellStyle name="Calculation 3 4 3 2 4" xfId="6067"/>
    <cellStyle name="Calculation 3 4 3 2 5" xfId="6068"/>
    <cellStyle name="Calculation 3 4 3 2 6" xfId="6069"/>
    <cellStyle name="Calculation 3 4 3 3" xfId="6070"/>
    <cellStyle name="Calculation 3 4 3 3 2" xfId="6071"/>
    <cellStyle name="Calculation 3 4 3 3 3" xfId="6072"/>
    <cellStyle name="Calculation 3 4 3 3 4" xfId="6073"/>
    <cellStyle name="Calculation 3 4 3 3 5" xfId="6074"/>
    <cellStyle name="Calculation 3 4 3 3 6" xfId="6075"/>
    <cellStyle name="Calculation 3 4 3 4" xfId="6076"/>
    <cellStyle name="Calculation 3 4 3 5" xfId="6077"/>
    <cellStyle name="Calculation 3 4 3 6" xfId="6078"/>
    <cellStyle name="Calculation 3 4 3 7" xfId="6079"/>
    <cellStyle name="Calculation 3 4 3 8" xfId="6080"/>
    <cellStyle name="Calculation 3 4 4" xfId="6081"/>
    <cellStyle name="Calculation 3 4 4 2" xfId="6082"/>
    <cellStyle name="Calculation 3 4 4 3" xfId="6083"/>
    <cellStyle name="Calculation 3 4 4 4" xfId="6084"/>
    <cellStyle name="Calculation 3 4 4 5" xfId="6085"/>
    <cellStyle name="Calculation 3 4 4 6" xfId="6086"/>
    <cellStyle name="Calculation 3 4 5" xfId="6087"/>
    <cellStyle name="Calculation 3 4 5 2" xfId="6088"/>
    <cellStyle name="Calculation 3 4 5 3" xfId="6089"/>
    <cellStyle name="Calculation 3 4 5 4" xfId="6090"/>
    <cellStyle name="Calculation 3 4 5 5" xfId="6091"/>
    <cellStyle name="Calculation 3 4 5 6" xfId="6092"/>
    <cellStyle name="Calculation 3 4 6" xfId="6093"/>
    <cellStyle name="Calculation 3 4 7" xfId="6094"/>
    <cellStyle name="Calculation 3 4 8" xfId="6095"/>
    <cellStyle name="Calculation 3 4 9" xfId="6096"/>
    <cellStyle name="Calculation 3 5" xfId="6097"/>
    <cellStyle name="Calculation 3 5 2" xfId="6098"/>
    <cellStyle name="Calculation 3 5 2 2" xfId="6099"/>
    <cellStyle name="Calculation 3 5 2 2 2" xfId="6100"/>
    <cellStyle name="Calculation 3 5 2 2 3" xfId="6101"/>
    <cellStyle name="Calculation 3 5 2 2 4" xfId="6102"/>
    <cellStyle name="Calculation 3 5 2 2 5" xfId="6103"/>
    <cellStyle name="Calculation 3 5 2 2 6" xfId="6104"/>
    <cellStyle name="Calculation 3 5 2 3" xfId="6105"/>
    <cellStyle name="Calculation 3 5 2 3 2" xfId="6106"/>
    <cellStyle name="Calculation 3 5 2 3 3" xfId="6107"/>
    <cellStyle name="Calculation 3 5 2 3 4" xfId="6108"/>
    <cellStyle name="Calculation 3 5 2 3 5" xfId="6109"/>
    <cellStyle name="Calculation 3 5 2 3 6" xfId="6110"/>
    <cellStyle name="Calculation 3 5 2 4" xfId="6111"/>
    <cellStyle name="Calculation 3 5 2 5" xfId="6112"/>
    <cellStyle name="Calculation 3 5 2 6" xfId="6113"/>
    <cellStyle name="Calculation 3 5 2 7" xfId="6114"/>
    <cellStyle name="Calculation 3 5 2 8" xfId="6115"/>
    <cellStyle name="Calculation 3 5 3" xfId="6116"/>
    <cellStyle name="Calculation 3 5 3 2" xfId="6117"/>
    <cellStyle name="Calculation 3 5 3 3" xfId="6118"/>
    <cellStyle name="Calculation 3 5 3 4" xfId="6119"/>
    <cellStyle name="Calculation 3 5 3 5" xfId="6120"/>
    <cellStyle name="Calculation 3 5 3 6" xfId="6121"/>
    <cellStyle name="Calculation 3 5 4" xfId="6122"/>
    <cellStyle name="Calculation 3 5 4 2" xfId="6123"/>
    <cellStyle name="Calculation 3 5 4 3" xfId="6124"/>
    <cellStyle name="Calculation 3 5 4 4" xfId="6125"/>
    <cellStyle name="Calculation 3 5 4 5" xfId="6126"/>
    <cellStyle name="Calculation 3 5 4 6" xfId="6127"/>
    <cellStyle name="Calculation 3 5 5" xfId="6128"/>
    <cellStyle name="Calculation 3 5 6" xfId="6129"/>
    <cellStyle name="Calculation 3 5 7" xfId="6130"/>
    <cellStyle name="Calculation 3 5 8" xfId="6131"/>
    <cellStyle name="Calculation 3 5 9" xfId="6132"/>
    <cellStyle name="Calculation 3 6" xfId="6133"/>
    <cellStyle name="Calculation 3 6 2" xfId="6134"/>
    <cellStyle name="Calculation 3 6 3" xfId="6135"/>
    <cellStyle name="Calculation 3 6 4" xfId="6136"/>
    <cellStyle name="Calculation 3 6 5" xfId="6137"/>
    <cellStyle name="Calculation 3 6 6" xfId="6138"/>
    <cellStyle name="Calculation 3 7" xfId="6139"/>
    <cellStyle name="Calculation 4" xfId="6140"/>
    <cellStyle name="Calculation 4 10" xfId="6141"/>
    <cellStyle name="Calculation 4 11" xfId="6142"/>
    <cellStyle name="Calculation 4 12" xfId="6143"/>
    <cellStyle name="Calculation 4 13" xfId="6144"/>
    <cellStyle name="Calculation 4 14" xfId="6145"/>
    <cellStyle name="Calculation 4 2" xfId="6146"/>
    <cellStyle name="Calculation 4 2 10" xfId="6147"/>
    <cellStyle name="Calculation 4 2 11" xfId="6148"/>
    <cellStyle name="Calculation 4 2 12" xfId="6149"/>
    <cellStyle name="Calculation 4 2 13" xfId="6150"/>
    <cellStyle name="Calculation 4 2 2" xfId="6151"/>
    <cellStyle name="Calculation 4 2 2 10" xfId="6152"/>
    <cellStyle name="Calculation 4 2 2 11" xfId="6153"/>
    <cellStyle name="Calculation 4 2 2 12" xfId="6154"/>
    <cellStyle name="Calculation 4 2 2 2" xfId="6155"/>
    <cellStyle name="Calculation 4 2 2 2 10" xfId="6156"/>
    <cellStyle name="Calculation 4 2 2 2 11" xfId="6157"/>
    <cellStyle name="Calculation 4 2 2 2 2" xfId="6158"/>
    <cellStyle name="Calculation 4 2 2 2 2 10" xfId="6159"/>
    <cellStyle name="Calculation 4 2 2 2 2 2" xfId="6160"/>
    <cellStyle name="Calculation 4 2 2 2 2 2 2" xfId="6161"/>
    <cellStyle name="Calculation 4 2 2 2 2 2 2 2" xfId="6162"/>
    <cellStyle name="Calculation 4 2 2 2 2 2 2 2 2" xfId="6163"/>
    <cellStyle name="Calculation 4 2 2 2 2 2 2 2 3" xfId="6164"/>
    <cellStyle name="Calculation 4 2 2 2 2 2 2 2 4" xfId="6165"/>
    <cellStyle name="Calculation 4 2 2 2 2 2 2 2 5" xfId="6166"/>
    <cellStyle name="Calculation 4 2 2 2 2 2 2 2 6" xfId="6167"/>
    <cellStyle name="Calculation 4 2 2 2 2 2 2 3" xfId="6168"/>
    <cellStyle name="Calculation 4 2 2 2 2 2 2 3 2" xfId="6169"/>
    <cellStyle name="Calculation 4 2 2 2 2 2 2 3 3" xfId="6170"/>
    <cellStyle name="Calculation 4 2 2 2 2 2 2 3 4" xfId="6171"/>
    <cellStyle name="Calculation 4 2 2 2 2 2 2 3 5" xfId="6172"/>
    <cellStyle name="Calculation 4 2 2 2 2 2 2 3 6" xfId="6173"/>
    <cellStyle name="Calculation 4 2 2 2 2 2 2 4" xfId="6174"/>
    <cellStyle name="Calculation 4 2 2 2 2 2 2 5" xfId="6175"/>
    <cellStyle name="Calculation 4 2 2 2 2 2 2 6" xfId="6176"/>
    <cellStyle name="Calculation 4 2 2 2 2 2 2 7" xfId="6177"/>
    <cellStyle name="Calculation 4 2 2 2 2 2 2 8" xfId="6178"/>
    <cellStyle name="Calculation 4 2 2 2 2 2 3" xfId="6179"/>
    <cellStyle name="Calculation 4 2 2 2 2 2 3 2" xfId="6180"/>
    <cellStyle name="Calculation 4 2 2 2 2 2 3 3" xfId="6181"/>
    <cellStyle name="Calculation 4 2 2 2 2 2 3 4" xfId="6182"/>
    <cellStyle name="Calculation 4 2 2 2 2 2 3 5" xfId="6183"/>
    <cellStyle name="Calculation 4 2 2 2 2 2 3 6" xfId="6184"/>
    <cellStyle name="Calculation 4 2 2 2 2 2 4" xfId="6185"/>
    <cellStyle name="Calculation 4 2 2 2 2 2 4 2" xfId="6186"/>
    <cellStyle name="Calculation 4 2 2 2 2 2 4 3" xfId="6187"/>
    <cellStyle name="Calculation 4 2 2 2 2 2 4 4" xfId="6188"/>
    <cellStyle name="Calculation 4 2 2 2 2 2 4 5" xfId="6189"/>
    <cellStyle name="Calculation 4 2 2 2 2 2 4 6" xfId="6190"/>
    <cellStyle name="Calculation 4 2 2 2 2 2 5" xfId="6191"/>
    <cellStyle name="Calculation 4 2 2 2 2 2 6" xfId="6192"/>
    <cellStyle name="Calculation 4 2 2 2 2 2 7" xfId="6193"/>
    <cellStyle name="Calculation 4 2 2 2 2 2 8" xfId="6194"/>
    <cellStyle name="Calculation 4 2 2 2 2 2 9" xfId="6195"/>
    <cellStyle name="Calculation 4 2 2 2 2 3" xfId="6196"/>
    <cellStyle name="Calculation 4 2 2 2 2 3 2" xfId="6197"/>
    <cellStyle name="Calculation 4 2 2 2 2 3 2 2" xfId="6198"/>
    <cellStyle name="Calculation 4 2 2 2 2 3 2 3" xfId="6199"/>
    <cellStyle name="Calculation 4 2 2 2 2 3 2 4" xfId="6200"/>
    <cellStyle name="Calculation 4 2 2 2 2 3 2 5" xfId="6201"/>
    <cellStyle name="Calculation 4 2 2 2 2 3 2 6" xfId="6202"/>
    <cellStyle name="Calculation 4 2 2 2 2 3 3" xfId="6203"/>
    <cellStyle name="Calculation 4 2 2 2 2 3 3 2" xfId="6204"/>
    <cellStyle name="Calculation 4 2 2 2 2 3 3 3" xfId="6205"/>
    <cellStyle name="Calculation 4 2 2 2 2 3 3 4" xfId="6206"/>
    <cellStyle name="Calculation 4 2 2 2 2 3 3 5" xfId="6207"/>
    <cellStyle name="Calculation 4 2 2 2 2 3 3 6" xfId="6208"/>
    <cellStyle name="Calculation 4 2 2 2 2 3 4" xfId="6209"/>
    <cellStyle name="Calculation 4 2 2 2 2 3 5" xfId="6210"/>
    <cellStyle name="Calculation 4 2 2 2 2 3 6" xfId="6211"/>
    <cellStyle name="Calculation 4 2 2 2 2 3 7" xfId="6212"/>
    <cellStyle name="Calculation 4 2 2 2 2 3 8" xfId="6213"/>
    <cellStyle name="Calculation 4 2 2 2 2 4" xfId="6214"/>
    <cellStyle name="Calculation 4 2 2 2 2 4 2" xfId="6215"/>
    <cellStyle name="Calculation 4 2 2 2 2 4 3" xfId="6216"/>
    <cellStyle name="Calculation 4 2 2 2 2 4 4" xfId="6217"/>
    <cellStyle name="Calculation 4 2 2 2 2 4 5" xfId="6218"/>
    <cellStyle name="Calculation 4 2 2 2 2 4 6" xfId="6219"/>
    <cellStyle name="Calculation 4 2 2 2 2 5" xfId="6220"/>
    <cellStyle name="Calculation 4 2 2 2 2 5 2" xfId="6221"/>
    <cellStyle name="Calculation 4 2 2 2 2 5 3" xfId="6222"/>
    <cellStyle name="Calculation 4 2 2 2 2 5 4" xfId="6223"/>
    <cellStyle name="Calculation 4 2 2 2 2 5 5" xfId="6224"/>
    <cellStyle name="Calculation 4 2 2 2 2 5 6" xfId="6225"/>
    <cellStyle name="Calculation 4 2 2 2 2 6" xfId="6226"/>
    <cellStyle name="Calculation 4 2 2 2 2 7" xfId="6227"/>
    <cellStyle name="Calculation 4 2 2 2 2 8" xfId="6228"/>
    <cellStyle name="Calculation 4 2 2 2 2 9" xfId="6229"/>
    <cellStyle name="Calculation 4 2 2 2 3" xfId="6230"/>
    <cellStyle name="Calculation 4 2 2 2 3 2" xfId="6231"/>
    <cellStyle name="Calculation 4 2 2 2 3 2 2" xfId="6232"/>
    <cellStyle name="Calculation 4 2 2 2 3 2 2 2" xfId="6233"/>
    <cellStyle name="Calculation 4 2 2 2 3 2 2 3" xfId="6234"/>
    <cellStyle name="Calculation 4 2 2 2 3 2 2 4" xfId="6235"/>
    <cellStyle name="Calculation 4 2 2 2 3 2 2 5" xfId="6236"/>
    <cellStyle name="Calculation 4 2 2 2 3 2 2 6" xfId="6237"/>
    <cellStyle name="Calculation 4 2 2 2 3 2 3" xfId="6238"/>
    <cellStyle name="Calculation 4 2 2 2 3 2 3 2" xfId="6239"/>
    <cellStyle name="Calculation 4 2 2 2 3 2 3 3" xfId="6240"/>
    <cellStyle name="Calculation 4 2 2 2 3 2 3 4" xfId="6241"/>
    <cellStyle name="Calculation 4 2 2 2 3 2 3 5" xfId="6242"/>
    <cellStyle name="Calculation 4 2 2 2 3 2 3 6" xfId="6243"/>
    <cellStyle name="Calculation 4 2 2 2 3 2 4" xfId="6244"/>
    <cellStyle name="Calculation 4 2 2 2 3 2 5" xfId="6245"/>
    <cellStyle name="Calculation 4 2 2 2 3 2 6" xfId="6246"/>
    <cellStyle name="Calculation 4 2 2 2 3 2 7" xfId="6247"/>
    <cellStyle name="Calculation 4 2 2 2 3 2 8" xfId="6248"/>
    <cellStyle name="Calculation 4 2 2 2 3 3" xfId="6249"/>
    <cellStyle name="Calculation 4 2 2 2 3 3 2" xfId="6250"/>
    <cellStyle name="Calculation 4 2 2 2 3 3 3" xfId="6251"/>
    <cellStyle name="Calculation 4 2 2 2 3 3 4" xfId="6252"/>
    <cellStyle name="Calculation 4 2 2 2 3 3 5" xfId="6253"/>
    <cellStyle name="Calculation 4 2 2 2 3 3 6" xfId="6254"/>
    <cellStyle name="Calculation 4 2 2 2 3 4" xfId="6255"/>
    <cellStyle name="Calculation 4 2 2 2 3 4 2" xfId="6256"/>
    <cellStyle name="Calculation 4 2 2 2 3 4 3" xfId="6257"/>
    <cellStyle name="Calculation 4 2 2 2 3 4 4" xfId="6258"/>
    <cellStyle name="Calculation 4 2 2 2 3 4 5" xfId="6259"/>
    <cellStyle name="Calculation 4 2 2 2 3 4 6" xfId="6260"/>
    <cellStyle name="Calculation 4 2 2 2 3 5" xfId="6261"/>
    <cellStyle name="Calculation 4 2 2 2 3 6" xfId="6262"/>
    <cellStyle name="Calculation 4 2 2 2 3 7" xfId="6263"/>
    <cellStyle name="Calculation 4 2 2 2 3 8" xfId="6264"/>
    <cellStyle name="Calculation 4 2 2 2 3 9" xfId="6265"/>
    <cellStyle name="Calculation 4 2 2 2 4" xfId="6266"/>
    <cellStyle name="Calculation 4 2 2 2 4 2" xfId="6267"/>
    <cellStyle name="Calculation 4 2 2 2 4 2 2" xfId="6268"/>
    <cellStyle name="Calculation 4 2 2 2 4 2 3" xfId="6269"/>
    <cellStyle name="Calculation 4 2 2 2 4 2 4" xfId="6270"/>
    <cellStyle name="Calculation 4 2 2 2 4 2 5" xfId="6271"/>
    <cellStyle name="Calculation 4 2 2 2 4 2 6" xfId="6272"/>
    <cellStyle name="Calculation 4 2 2 2 4 3" xfId="6273"/>
    <cellStyle name="Calculation 4 2 2 2 4 3 2" xfId="6274"/>
    <cellStyle name="Calculation 4 2 2 2 4 3 3" xfId="6275"/>
    <cellStyle name="Calculation 4 2 2 2 4 3 4" xfId="6276"/>
    <cellStyle name="Calculation 4 2 2 2 4 3 5" xfId="6277"/>
    <cellStyle name="Calculation 4 2 2 2 4 3 6" xfId="6278"/>
    <cellStyle name="Calculation 4 2 2 2 4 4" xfId="6279"/>
    <cellStyle name="Calculation 4 2 2 2 4 5" xfId="6280"/>
    <cellStyle name="Calculation 4 2 2 2 4 6" xfId="6281"/>
    <cellStyle name="Calculation 4 2 2 2 4 7" xfId="6282"/>
    <cellStyle name="Calculation 4 2 2 2 4 8" xfId="6283"/>
    <cellStyle name="Calculation 4 2 2 2 5" xfId="6284"/>
    <cellStyle name="Calculation 4 2 2 2 5 2" xfId="6285"/>
    <cellStyle name="Calculation 4 2 2 2 5 3" xfId="6286"/>
    <cellStyle name="Calculation 4 2 2 2 5 4" xfId="6287"/>
    <cellStyle name="Calculation 4 2 2 2 5 5" xfId="6288"/>
    <cellStyle name="Calculation 4 2 2 2 5 6" xfId="6289"/>
    <cellStyle name="Calculation 4 2 2 2 6" xfId="6290"/>
    <cellStyle name="Calculation 4 2 2 2 6 2" xfId="6291"/>
    <cellStyle name="Calculation 4 2 2 2 6 3" xfId="6292"/>
    <cellStyle name="Calculation 4 2 2 2 6 4" xfId="6293"/>
    <cellStyle name="Calculation 4 2 2 2 6 5" xfId="6294"/>
    <cellStyle name="Calculation 4 2 2 2 6 6" xfId="6295"/>
    <cellStyle name="Calculation 4 2 2 2 7" xfId="6296"/>
    <cellStyle name="Calculation 4 2 2 2 8" xfId="6297"/>
    <cellStyle name="Calculation 4 2 2 2 9" xfId="6298"/>
    <cellStyle name="Calculation 4 2 2 3" xfId="6299"/>
    <cellStyle name="Calculation 4 2 2 3 10" xfId="6300"/>
    <cellStyle name="Calculation 4 2 2 3 2" xfId="6301"/>
    <cellStyle name="Calculation 4 2 2 3 2 2" xfId="6302"/>
    <cellStyle name="Calculation 4 2 2 3 2 2 2" xfId="6303"/>
    <cellStyle name="Calculation 4 2 2 3 2 2 2 2" xfId="6304"/>
    <cellStyle name="Calculation 4 2 2 3 2 2 2 3" xfId="6305"/>
    <cellStyle name="Calculation 4 2 2 3 2 2 2 4" xfId="6306"/>
    <cellStyle name="Calculation 4 2 2 3 2 2 2 5" xfId="6307"/>
    <cellStyle name="Calculation 4 2 2 3 2 2 2 6" xfId="6308"/>
    <cellStyle name="Calculation 4 2 2 3 2 2 3" xfId="6309"/>
    <cellStyle name="Calculation 4 2 2 3 2 2 3 2" xfId="6310"/>
    <cellStyle name="Calculation 4 2 2 3 2 2 3 3" xfId="6311"/>
    <cellStyle name="Calculation 4 2 2 3 2 2 3 4" xfId="6312"/>
    <cellStyle name="Calculation 4 2 2 3 2 2 3 5" xfId="6313"/>
    <cellStyle name="Calculation 4 2 2 3 2 2 3 6" xfId="6314"/>
    <cellStyle name="Calculation 4 2 2 3 2 2 4" xfId="6315"/>
    <cellStyle name="Calculation 4 2 2 3 2 2 5" xfId="6316"/>
    <cellStyle name="Calculation 4 2 2 3 2 2 6" xfId="6317"/>
    <cellStyle name="Calculation 4 2 2 3 2 2 7" xfId="6318"/>
    <cellStyle name="Calculation 4 2 2 3 2 2 8" xfId="6319"/>
    <cellStyle name="Calculation 4 2 2 3 2 3" xfId="6320"/>
    <cellStyle name="Calculation 4 2 2 3 2 3 2" xfId="6321"/>
    <cellStyle name="Calculation 4 2 2 3 2 3 3" xfId="6322"/>
    <cellStyle name="Calculation 4 2 2 3 2 3 4" xfId="6323"/>
    <cellStyle name="Calculation 4 2 2 3 2 3 5" xfId="6324"/>
    <cellStyle name="Calculation 4 2 2 3 2 3 6" xfId="6325"/>
    <cellStyle name="Calculation 4 2 2 3 2 4" xfId="6326"/>
    <cellStyle name="Calculation 4 2 2 3 2 4 2" xfId="6327"/>
    <cellStyle name="Calculation 4 2 2 3 2 4 3" xfId="6328"/>
    <cellStyle name="Calculation 4 2 2 3 2 4 4" xfId="6329"/>
    <cellStyle name="Calculation 4 2 2 3 2 4 5" xfId="6330"/>
    <cellStyle name="Calculation 4 2 2 3 2 4 6" xfId="6331"/>
    <cellStyle name="Calculation 4 2 2 3 2 5" xfId="6332"/>
    <cellStyle name="Calculation 4 2 2 3 2 6" xfId="6333"/>
    <cellStyle name="Calculation 4 2 2 3 2 7" xfId="6334"/>
    <cellStyle name="Calculation 4 2 2 3 2 8" xfId="6335"/>
    <cellStyle name="Calculation 4 2 2 3 2 9" xfId="6336"/>
    <cellStyle name="Calculation 4 2 2 3 3" xfId="6337"/>
    <cellStyle name="Calculation 4 2 2 3 3 2" xfId="6338"/>
    <cellStyle name="Calculation 4 2 2 3 3 2 2" xfId="6339"/>
    <cellStyle name="Calculation 4 2 2 3 3 2 3" xfId="6340"/>
    <cellStyle name="Calculation 4 2 2 3 3 2 4" xfId="6341"/>
    <cellStyle name="Calculation 4 2 2 3 3 2 5" xfId="6342"/>
    <cellStyle name="Calculation 4 2 2 3 3 2 6" xfId="6343"/>
    <cellStyle name="Calculation 4 2 2 3 3 3" xfId="6344"/>
    <cellStyle name="Calculation 4 2 2 3 3 3 2" xfId="6345"/>
    <cellStyle name="Calculation 4 2 2 3 3 3 3" xfId="6346"/>
    <cellStyle name="Calculation 4 2 2 3 3 3 4" xfId="6347"/>
    <cellStyle name="Calculation 4 2 2 3 3 3 5" xfId="6348"/>
    <cellStyle name="Calculation 4 2 2 3 3 3 6" xfId="6349"/>
    <cellStyle name="Calculation 4 2 2 3 3 4" xfId="6350"/>
    <cellStyle name="Calculation 4 2 2 3 3 5" xfId="6351"/>
    <cellStyle name="Calculation 4 2 2 3 3 6" xfId="6352"/>
    <cellStyle name="Calculation 4 2 2 3 3 7" xfId="6353"/>
    <cellStyle name="Calculation 4 2 2 3 3 8" xfId="6354"/>
    <cellStyle name="Calculation 4 2 2 3 4" xfId="6355"/>
    <cellStyle name="Calculation 4 2 2 3 4 2" xfId="6356"/>
    <cellStyle name="Calculation 4 2 2 3 4 3" xfId="6357"/>
    <cellStyle name="Calculation 4 2 2 3 4 4" xfId="6358"/>
    <cellStyle name="Calculation 4 2 2 3 4 5" xfId="6359"/>
    <cellStyle name="Calculation 4 2 2 3 4 6" xfId="6360"/>
    <cellStyle name="Calculation 4 2 2 3 5" xfId="6361"/>
    <cellStyle name="Calculation 4 2 2 3 5 2" xfId="6362"/>
    <cellStyle name="Calculation 4 2 2 3 5 3" xfId="6363"/>
    <cellStyle name="Calculation 4 2 2 3 5 4" xfId="6364"/>
    <cellStyle name="Calculation 4 2 2 3 5 5" xfId="6365"/>
    <cellStyle name="Calculation 4 2 2 3 5 6" xfId="6366"/>
    <cellStyle name="Calculation 4 2 2 3 6" xfId="6367"/>
    <cellStyle name="Calculation 4 2 2 3 7" xfId="6368"/>
    <cellStyle name="Calculation 4 2 2 3 8" xfId="6369"/>
    <cellStyle name="Calculation 4 2 2 3 9" xfId="6370"/>
    <cellStyle name="Calculation 4 2 2 4" xfId="6371"/>
    <cellStyle name="Calculation 4 2 2 4 2" xfId="6372"/>
    <cellStyle name="Calculation 4 2 2 4 2 2" xfId="6373"/>
    <cellStyle name="Calculation 4 2 2 4 2 2 2" xfId="6374"/>
    <cellStyle name="Calculation 4 2 2 4 2 2 3" xfId="6375"/>
    <cellStyle name="Calculation 4 2 2 4 2 2 4" xfId="6376"/>
    <cellStyle name="Calculation 4 2 2 4 2 2 5" xfId="6377"/>
    <cellStyle name="Calculation 4 2 2 4 2 2 6" xfId="6378"/>
    <cellStyle name="Calculation 4 2 2 4 2 3" xfId="6379"/>
    <cellStyle name="Calculation 4 2 2 4 2 3 2" xfId="6380"/>
    <cellStyle name="Calculation 4 2 2 4 2 3 3" xfId="6381"/>
    <cellStyle name="Calculation 4 2 2 4 2 3 4" xfId="6382"/>
    <cellStyle name="Calculation 4 2 2 4 2 3 5" xfId="6383"/>
    <cellStyle name="Calculation 4 2 2 4 2 3 6" xfId="6384"/>
    <cellStyle name="Calculation 4 2 2 4 2 4" xfId="6385"/>
    <cellStyle name="Calculation 4 2 2 4 2 5" xfId="6386"/>
    <cellStyle name="Calculation 4 2 2 4 2 6" xfId="6387"/>
    <cellStyle name="Calculation 4 2 2 4 2 7" xfId="6388"/>
    <cellStyle name="Calculation 4 2 2 4 2 8" xfId="6389"/>
    <cellStyle name="Calculation 4 2 2 4 3" xfId="6390"/>
    <cellStyle name="Calculation 4 2 2 4 3 2" xfId="6391"/>
    <cellStyle name="Calculation 4 2 2 4 3 3" xfId="6392"/>
    <cellStyle name="Calculation 4 2 2 4 3 4" xfId="6393"/>
    <cellStyle name="Calculation 4 2 2 4 3 5" xfId="6394"/>
    <cellStyle name="Calculation 4 2 2 4 3 6" xfId="6395"/>
    <cellStyle name="Calculation 4 2 2 4 4" xfId="6396"/>
    <cellStyle name="Calculation 4 2 2 4 4 2" xfId="6397"/>
    <cellStyle name="Calculation 4 2 2 4 4 3" xfId="6398"/>
    <cellStyle name="Calculation 4 2 2 4 4 4" xfId="6399"/>
    <cellStyle name="Calculation 4 2 2 4 4 5" xfId="6400"/>
    <cellStyle name="Calculation 4 2 2 4 4 6" xfId="6401"/>
    <cellStyle name="Calculation 4 2 2 4 5" xfId="6402"/>
    <cellStyle name="Calculation 4 2 2 4 6" xfId="6403"/>
    <cellStyle name="Calculation 4 2 2 4 7" xfId="6404"/>
    <cellStyle name="Calculation 4 2 2 4 8" xfId="6405"/>
    <cellStyle name="Calculation 4 2 2 4 9" xfId="6406"/>
    <cellStyle name="Calculation 4 2 2 5" xfId="6407"/>
    <cellStyle name="Calculation 4 2 2 5 2" xfId="6408"/>
    <cellStyle name="Calculation 4 2 2 5 2 2" xfId="6409"/>
    <cellStyle name="Calculation 4 2 2 5 2 3" xfId="6410"/>
    <cellStyle name="Calculation 4 2 2 5 2 4" xfId="6411"/>
    <cellStyle name="Calculation 4 2 2 5 2 5" xfId="6412"/>
    <cellStyle name="Calculation 4 2 2 5 2 6" xfId="6413"/>
    <cellStyle name="Calculation 4 2 2 5 3" xfId="6414"/>
    <cellStyle name="Calculation 4 2 2 5 3 2" xfId="6415"/>
    <cellStyle name="Calculation 4 2 2 5 3 3" xfId="6416"/>
    <cellStyle name="Calculation 4 2 2 5 3 4" xfId="6417"/>
    <cellStyle name="Calculation 4 2 2 5 3 5" xfId="6418"/>
    <cellStyle name="Calculation 4 2 2 5 3 6" xfId="6419"/>
    <cellStyle name="Calculation 4 2 2 5 4" xfId="6420"/>
    <cellStyle name="Calculation 4 2 2 5 5" xfId="6421"/>
    <cellStyle name="Calculation 4 2 2 5 6" xfId="6422"/>
    <cellStyle name="Calculation 4 2 2 5 7" xfId="6423"/>
    <cellStyle name="Calculation 4 2 2 5 8" xfId="6424"/>
    <cellStyle name="Calculation 4 2 2 6" xfId="6425"/>
    <cellStyle name="Calculation 4 2 2 6 2" xfId="6426"/>
    <cellStyle name="Calculation 4 2 2 6 3" xfId="6427"/>
    <cellStyle name="Calculation 4 2 2 6 4" xfId="6428"/>
    <cellStyle name="Calculation 4 2 2 6 5" xfId="6429"/>
    <cellStyle name="Calculation 4 2 2 6 6" xfId="6430"/>
    <cellStyle name="Calculation 4 2 2 7" xfId="6431"/>
    <cellStyle name="Calculation 4 2 2 7 2" xfId="6432"/>
    <cellStyle name="Calculation 4 2 2 7 3" xfId="6433"/>
    <cellStyle name="Calculation 4 2 2 7 4" xfId="6434"/>
    <cellStyle name="Calculation 4 2 2 7 5" xfId="6435"/>
    <cellStyle name="Calculation 4 2 2 7 6" xfId="6436"/>
    <cellStyle name="Calculation 4 2 2 8" xfId="6437"/>
    <cellStyle name="Calculation 4 2 2 9" xfId="6438"/>
    <cellStyle name="Calculation 4 2 3" xfId="6439"/>
    <cellStyle name="Calculation 4 2 3 10" xfId="6440"/>
    <cellStyle name="Calculation 4 2 3 11" xfId="6441"/>
    <cellStyle name="Calculation 4 2 3 2" xfId="6442"/>
    <cellStyle name="Calculation 4 2 3 2 10" xfId="6443"/>
    <cellStyle name="Calculation 4 2 3 2 2" xfId="6444"/>
    <cellStyle name="Calculation 4 2 3 2 2 2" xfId="6445"/>
    <cellStyle name="Calculation 4 2 3 2 2 2 2" xfId="6446"/>
    <cellStyle name="Calculation 4 2 3 2 2 2 2 2" xfId="6447"/>
    <cellStyle name="Calculation 4 2 3 2 2 2 2 3" xfId="6448"/>
    <cellStyle name="Calculation 4 2 3 2 2 2 2 4" xfId="6449"/>
    <cellStyle name="Calculation 4 2 3 2 2 2 2 5" xfId="6450"/>
    <cellStyle name="Calculation 4 2 3 2 2 2 2 6" xfId="6451"/>
    <cellStyle name="Calculation 4 2 3 2 2 2 3" xfId="6452"/>
    <cellStyle name="Calculation 4 2 3 2 2 2 3 2" xfId="6453"/>
    <cellStyle name="Calculation 4 2 3 2 2 2 3 3" xfId="6454"/>
    <cellStyle name="Calculation 4 2 3 2 2 2 3 4" xfId="6455"/>
    <cellStyle name="Calculation 4 2 3 2 2 2 3 5" xfId="6456"/>
    <cellStyle name="Calculation 4 2 3 2 2 2 3 6" xfId="6457"/>
    <cellStyle name="Calculation 4 2 3 2 2 2 4" xfId="6458"/>
    <cellStyle name="Calculation 4 2 3 2 2 2 5" xfId="6459"/>
    <cellStyle name="Calculation 4 2 3 2 2 2 6" xfId="6460"/>
    <cellStyle name="Calculation 4 2 3 2 2 2 7" xfId="6461"/>
    <cellStyle name="Calculation 4 2 3 2 2 2 8" xfId="6462"/>
    <cellStyle name="Calculation 4 2 3 2 2 3" xfId="6463"/>
    <cellStyle name="Calculation 4 2 3 2 2 3 2" xfId="6464"/>
    <cellStyle name="Calculation 4 2 3 2 2 3 3" xfId="6465"/>
    <cellStyle name="Calculation 4 2 3 2 2 3 4" xfId="6466"/>
    <cellStyle name="Calculation 4 2 3 2 2 3 5" xfId="6467"/>
    <cellStyle name="Calculation 4 2 3 2 2 3 6" xfId="6468"/>
    <cellStyle name="Calculation 4 2 3 2 2 4" xfId="6469"/>
    <cellStyle name="Calculation 4 2 3 2 2 4 2" xfId="6470"/>
    <cellStyle name="Calculation 4 2 3 2 2 4 3" xfId="6471"/>
    <cellStyle name="Calculation 4 2 3 2 2 4 4" xfId="6472"/>
    <cellStyle name="Calculation 4 2 3 2 2 4 5" xfId="6473"/>
    <cellStyle name="Calculation 4 2 3 2 2 4 6" xfId="6474"/>
    <cellStyle name="Calculation 4 2 3 2 2 5" xfId="6475"/>
    <cellStyle name="Calculation 4 2 3 2 2 6" xfId="6476"/>
    <cellStyle name="Calculation 4 2 3 2 2 7" xfId="6477"/>
    <cellStyle name="Calculation 4 2 3 2 2 8" xfId="6478"/>
    <cellStyle name="Calculation 4 2 3 2 2 9" xfId="6479"/>
    <cellStyle name="Calculation 4 2 3 2 3" xfId="6480"/>
    <cellStyle name="Calculation 4 2 3 2 3 2" xfId="6481"/>
    <cellStyle name="Calculation 4 2 3 2 3 2 2" xfId="6482"/>
    <cellStyle name="Calculation 4 2 3 2 3 2 3" xfId="6483"/>
    <cellStyle name="Calculation 4 2 3 2 3 2 4" xfId="6484"/>
    <cellStyle name="Calculation 4 2 3 2 3 2 5" xfId="6485"/>
    <cellStyle name="Calculation 4 2 3 2 3 2 6" xfId="6486"/>
    <cellStyle name="Calculation 4 2 3 2 3 3" xfId="6487"/>
    <cellStyle name="Calculation 4 2 3 2 3 3 2" xfId="6488"/>
    <cellStyle name="Calculation 4 2 3 2 3 3 3" xfId="6489"/>
    <cellStyle name="Calculation 4 2 3 2 3 3 4" xfId="6490"/>
    <cellStyle name="Calculation 4 2 3 2 3 3 5" xfId="6491"/>
    <cellStyle name="Calculation 4 2 3 2 3 3 6" xfId="6492"/>
    <cellStyle name="Calculation 4 2 3 2 3 4" xfId="6493"/>
    <cellStyle name="Calculation 4 2 3 2 3 5" xfId="6494"/>
    <cellStyle name="Calculation 4 2 3 2 3 6" xfId="6495"/>
    <cellStyle name="Calculation 4 2 3 2 3 7" xfId="6496"/>
    <cellStyle name="Calculation 4 2 3 2 3 8" xfId="6497"/>
    <cellStyle name="Calculation 4 2 3 2 4" xfId="6498"/>
    <cellStyle name="Calculation 4 2 3 2 4 2" xfId="6499"/>
    <cellStyle name="Calculation 4 2 3 2 4 3" xfId="6500"/>
    <cellStyle name="Calculation 4 2 3 2 4 4" xfId="6501"/>
    <cellStyle name="Calculation 4 2 3 2 4 5" xfId="6502"/>
    <cellStyle name="Calculation 4 2 3 2 4 6" xfId="6503"/>
    <cellStyle name="Calculation 4 2 3 2 5" xfId="6504"/>
    <cellStyle name="Calculation 4 2 3 2 5 2" xfId="6505"/>
    <cellStyle name="Calculation 4 2 3 2 5 3" xfId="6506"/>
    <cellStyle name="Calculation 4 2 3 2 5 4" xfId="6507"/>
    <cellStyle name="Calculation 4 2 3 2 5 5" xfId="6508"/>
    <cellStyle name="Calculation 4 2 3 2 5 6" xfId="6509"/>
    <cellStyle name="Calculation 4 2 3 2 6" xfId="6510"/>
    <cellStyle name="Calculation 4 2 3 2 7" xfId="6511"/>
    <cellStyle name="Calculation 4 2 3 2 8" xfId="6512"/>
    <cellStyle name="Calculation 4 2 3 2 9" xfId="6513"/>
    <cellStyle name="Calculation 4 2 3 3" xfId="6514"/>
    <cellStyle name="Calculation 4 2 3 3 2" xfId="6515"/>
    <cellStyle name="Calculation 4 2 3 3 2 2" xfId="6516"/>
    <cellStyle name="Calculation 4 2 3 3 2 2 2" xfId="6517"/>
    <cellStyle name="Calculation 4 2 3 3 2 2 3" xfId="6518"/>
    <cellStyle name="Calculation 4 2 3 3 2 2 4" xfId="6519"/>
    <cellStyle name="Calculation 4 2 3 3 2 2 5" xfId="6520"/>
    <cellStyle name="Calculation 4 2 3 3 2 2 6" xfId="6521"/>
    <cellStyle name="Calculation 4 2 3 3 2 3" xfId="6522"/>
    <cellStyle name="Calculation 4 2 3 3 2 3 2" xfId="6523"/>
    <cellStyle name="Calculation 4 2 3 3 2 3 3" xfId="6524"/>
    <cellStyle name="Calculation 4 2 3 3 2 3 4" xfId="6525"/>
    <cellStyle name="Calculation 4 2 3 3 2 3 5" xfId="6526"/>
    <cellStyle name="Calculation 4 2 3 3 2 3 6" xfId="6527"/>
    <cellStyle name="Calculation 4 2 3 3 2 4" xfId="6528"/>
    <cellStyle name="Calculation 4 2 3 3 2 5" xfId="6529"/>
    <cellStyle name="Calculation 4 2 3 3 2 6" xfId="6530"/>
    <cellStyle name="Calculation 4 2 3 3 2 7" xfId="6531"/>
    <cellStyle name="Calculation 4 2 3 3 2 8" xfId="6532"/>
    <cellStyle name="Calculation 4 2 3 3 3" xfId="6533"/>
    <cellStyle name="Calculation 4 2 3 3 3 2" xfId="6534"/>
    <cellStyle name="Calculation 4 2 3 3 3 3" xfId="6535"/>
    <cellStyle name="Calculation 4 2 3 3 3 4" xfId="6536"/>
    <cellStyle name="Calculation 4 2 3 3 3 5" xfId="6537"/>
    <cellStyle name="Calculation 4 2 3 3 3 6" xfId="6538"/>
    <cellStyle name="Calculation 4 2 3 3 4" xfId="6539"/>
    <cellStyle name="Calculation 4 2 3 3 4 2" xfId="6540"/>
    <cellStyle name="Calculation 4 2 3 3 4 3" xfId="6541"/>
    <cellStyle name="Calculation 4 2 3 3 4 4" xfId="6542"/>
    <cellStyle name="Calculation 4 2 3 3 4 5" xfId="6543"/>
    <cellStyle name="Calculation 4 2 3 3 4 6" xfId="6544"/>
    <cellStyle name="Calculation 4 2 3 3 5" xfId="6545"/>
    <cellStyle name="Calculation 4 2 3 3 6" xfId="6546"/>
    <cellStyle name="Calculation 4 2 3 3 7" xfId="6547"/>
    <cellStyle name="Calculation 4 2 3 3 8" xfId="6548"/>
    <cellStyle name="Calculation 4 2 3 3 9" xfId="6549"/>
    <cellStyle name="Calculation 4 2 3 4" xfId="6550"/>
    <cellStyle name="Calculation 4 2 3 4 2" xfId="6551"/>
    <cellStyle name="Calculation 4 2 3 4 2 2" xfId="6552"/>
    <cellStyle name="Calculation 4 2 3 4 2 3" xfId="6553"/>
    <cellStyle name="Calculation 4 2 3 4 2 4" xfId="6554"/>
    <cellStyle name="Calculation 4 2 3 4 2 5" xfId="6555"/>
    <cellStyle name="Calculation 4 2 3 4 2 6" xfId="6556"/>
    <cellStyle name="Calculation 4 2 3 4 3" xfId="6557"/>
    <cellStyle name="Calculation 4 2 3 4 3 2" xfId="6558"/>
    <cellStyle name="Calculation 4 2 3 4 3 3" xfId="6559"/>
    <cellStyle name="Calculation 4 2 3 4 3 4" xfId="6560"/>
    <cellStyle name="Calculation 4 2 3 4 3 5" xfId="6561"/>
    <cellStyle name="Calculation 4 2 3 4 3 6" xfId="6562"/>
    <cellStyle name="Calculation 4 2 3 4 4" xfId="6563"/>
    <cellStyle name="Calculation 4 2 3 4 5" xfId="6564"/>
    <cellStyle name="Calculation 4 2 3 4 6" xfId="6565"/>
    <cellStyle name="Calculation 4 2 3 4 7" xfId="6566"/>
    <cellStyle name="Calculation 4 2 3 4 8" xfId="6567"/>
    <cellStyle name="Calculation 4 2 3 5" xfId="6568"/>
    <cellStyle name="Calculation 4 2 3 5 2" xfId="6569"/>
    <cellStyle name="Calculation 4 2 3 5 3" xfId="6570"/>
    <cellStyle name="Calculation 4 2 3 5 4" xfId="6571"/>
    <cellStyle name="Calculation 4 2 3 5 5" xfId="6572"/>
    <cellStyle name="Calculation 4 2 3 5 6" xfId="6573"/>
    <cellStyle name="Calculation 4 2 3 6" xfId="6574"/>
    <cellStyle name="Calculation 4 2 3 6 2" xfId="6575"/>
    <cellStyle name="Calculation 4 2 3 6 3" xfId="6576"/>
    <cellStyle name="Calculation 4 2 3 6 4" xfId="6577"/>
    <cellStyle name="Calculation 4 2 3 6 5" xfId="6578"/>
    <cellStyle name="Calculation 4 2 3 6 6" xfId="6579"/>
    <cellStyle name="Calculation 4 2 3 7" xfId="6580"/>
    <cellStyle name="Calculation 4 2 3 8" xfId="6581"/>
    <cellStyle name="Calculation 4 2 3 9" xfId="6582"/>
    <cellStyle name="Calculation 4 2 4" xfId="6583"/>
    <cellStyle name="Calculation 4 2 4 10" xfId="6584"/>
    <cellStyle name="Calculation 4 2 4 2" xfId="6585"/>
    <cellStyle name="Calculation 4 2 4 2 2" xfId="6586"/>
    <cellStyle name="Calculation 4 2 4 2 2 2" xfId="6587"/>
    <cellStyle name="Calculation 4 2 4 2 2 2 2" xfId="6588"/>
    <cellStyle name="Calculation 4 2 4 2 2 2 3" xfId="6589"/>
    <cellStyle name="Calculation 4 2 4 2 2 2 4" xfId="6590"/>
    <cellStyle name="Calculation 4 2 4 2 2 2 5" xfId="6591"/>
    <cellStyle name="Calculation 4 2 4 2 2 2 6" xfId="6592"/>
    <cellStyle name="Calculation 4 2 4 2 2 3" xfId="6593"/>
    <cellStyle name="Calculation 4 2 4 2 2 3 2" xfId="6594"/>
    <cellStyle name="Calculation 4 2 4 2 2 3 3" xfId="6595"/>
    <cellStyle name="Calculation 4 2 4 2 2 3 4" xfId="6596"/>
    <cellStyle name="Calculation 4 2 4 2 2 3 5" xfId="6597"/>
    <cellStyle name="Calculation 4 2 4 2 2 3 6" xfId="6598"/>
    <cellStyle name="Calculation 4 2 4 2 2 4" xfId="6599"/>
    <cellStyle name="Calculation 4 2 4 2 2 5" xfId="6600"/>
    <cellStyle name="Calculation 4 2 4 2 2 6" xfId="6601"/>
    <cellStyle name="Calculation 4 2 4 2 2 7" xfId="6602"/>
    <cellStyle name="Calculation 4 2 4 2 2 8" xfId="6603"/>
    <cellStyle name="Calculation 4 2 4 2 3" xfId="6604"/>
    <cellStyle name="Calculation 4 2 4 2 3 2" xfId="6605"/>
    <cellStyle name="Calculation 4 2 4 2 3 3" xfId="6606"/>
    <cellStyle name="Calculation 4 2 4 2 3 4" xfId="6607"/>
    <cellStyle name="Calculation 4 2 4 2 3 5" xfId="6608"/>
    <cellStyle name="Calculation 4 2 4 2 3 6" xfId="6609"/>
    <cellStyle name="Calculation 4 2 4 2 4" xfId="6610"/>
    <cellStyle name="Calculation 4 2 4 2 4 2" xfId="6611"/>
    <cellStyle name="Calculation 4 2 4 2 4 3" xfId="6612"/>
    <cellStyle name="Calculation 4 2 4 2 4 4" xfId="6613"/>
    <cellStyle name="Calculation 4 2 4 2 4 5" xfId="6614"/>
    <cellStyle name="Calculation 4 2 4 2 4 6" xfId="6615"/>
    <cellStyle name="Calculation 4 2 4 2 5" xfId="6616"/>
    <cellStyle name="Calculation 4 2 4 2 6" xfId="6617"/>
    <cellStyle name="Calculation 4 2 4 2 7" xfId="6618"/>
    <cellStyle name="Calculation 4 2 4 2 8" xfId="6619"/>
    <cellStyle name="Calculation 4 2 4 2 9" xfId="6620"/>
    <cellStyle name="Calculation 4 2 4 3" xfId="6621"/>
    <cellStyle name="Calculation 4 2 4 3 2" xfId="6622"/>
    <cellStyle name="Calculation 4 2 4 3 2 2" xfId="6623"/>
    <cellStyle name="Calculation 4 2 4 3 2 3" xfId="6624"/>
    <cellStyle name="Calculation 4 2 4 3 2 4" xfId="6625"/>
    <cellStyle name="Calculation 4 2 4 3 2 5" xfId="6626"/>
    <cellStyle name="Calculation 4 2 4 3 2 6" xfId="6627"/>
    <cellStyle name="Calculation 4 2 4 3 3" xfId="6628"/>
    <cellStyle name="Calculation 4 2 4 3 3 2" xfId="6629"/>
    <cellStyle name="Calculation 4 2 4 3 3 3" xfId="6630"/>
    <cellStyle name="Calculation 4 2 4 3 3 4" xfId="6631"/>
    <cellStyle name="Calculation 4 2 4 3 3 5" xfId="6632"/>
    <cellStyle name="Calculation 4 2 4 3 3 6" xfId="6633"/>
    <cellStyle name="Calculation 4 2 4 3 4" xfId="6634"/>
    <cellStyle name="Calculation 4 2 4 3 5" xfId="6635"/>
    <cellStyle name="Calculation 4 2 4 3 6" xfId="6636"/>
    <cellStyle name="Calculation 4 2 4 3 7" xfId="6637"/>
    <cellStyle name="Calculation 4 2 4 3 8" xfId="6638"/>
    <cellStyle name="Calculation 4 2 4 4" xfId="6639"/>
    <cellStyle name="Calculation 4 2 4 4 2" xfId="6640"/>
    <cellStyle name="Calculation 4 2 4 4 3" xfId="6641"/>
    <cellStyle name="Calculation 4 2 4 4 4" xfId="6642"/>
    <cellStyle name="Calculation 4 2 4 4 5" xfId="6643"/>
    <cellStyle name="Calculation 4 2 4 4 6" xfId="6644"/>
    <cellStyle name="Calculation 4 2 4 5" xfId="6645"/>
    <cellStyle name="Calculation 4 2 4 5 2" xfId="6646"/>
    <cellStyle name="Calculation 4 2 4 5 3" xfId="6647"/>
    <cellStyle name="Calculation 4 2 4 5 4" xfId="6648"/>
    <cellStyle name="Calculation 4 2 4 5 5" xfId="6649"/>
    <cellStyle name="Calculation 4 2 4 5 6" xfId="6650"/>
    <cellStyle name="Calculation 4 2 4 6" xfId="6651"/>
    <cellStyle name="Calculation 4 2 4 7" xfId="6652"/>
    <cellStyle name="Calculation 4 2 4 8" xfId="6653"/>
    <cellStyle name="Calculation 4 2 4 9" xfId="6654"/>
    <cellStyle name="Calculation 4 2 5" xfId="6655"/>
    <cellStyle name="Calculation 4 2 5 2" xfId="6656"/>
    <cellStyle name="Calculation 4 2 5 2 2" xfId="6657"/>
    <cellStyle name="Calculation 4 2 5 2 2 2" xfId="6658"/>
    <cellStyle name="Calculation 4 2 5 2 2 3" xfId="6659"/>
    <cellStyle name="Calculation 4 2 5 2 2 4" xfId="6660"/>
    <cellStyle name="Calculation 4 2 5 2 2 5" xfId="6661"/>
    <cellStyle name="Calculation 4 2 5 2 2 6" xfId="6662"/>
    <cellStyle name="Calculation 4 2 5 2 3" xfId="6663"/>
    <cellStyle name="Calculation 4 2 5 2 3 2" xfId="6664"/>
    <cellStyle name="Calculation 4 2 5 2 3 3" xfId="6665"/>
    <cellStyle name="Calculation 4 2 5 2 3 4" xfId="6666"/>
    <cellStyle name="Calculation 4 2 5 2 3 5" xfId="6667"/>
    <cellStyle name="Calculation 4 2 5 2 3 6" xfId="6668"/>
    <cellStyle name="Calculation 4 2 5 2 4" xfId="6669"/>
    <cellStyle name="Calculation 4 2 5 2 5" xfId="6670"/>
    <cellStyle name="Calculation 4 2 5 2 6" xfId="6671"/>
    <cellStyle name="Calculation 4 2 5 2 7" xfId="6672"/>
    <cellStyle name="Calculation 4 2 5 2 8" xfId="6673"/>
    <cellStyle name="Calculation 4 2 5 3" xfId="6674"/>
    <cellStyle name="Calculation 4 2 5 3 2" xfId="6675"/>
    <cellStyle name="Calculation 4 2 5 3 3" xfId="6676"/>
    <cellStyle name="Calculation 4 2 5 3 4" xfId="6677"/>
    <cellStyle name="Calculation 4 2 5 3 5" xfId="6678"/>
    <cellStyle name="Calculation 4 2 5 3 6" xfId="6679"/>
    <cellStyle name="Calculation 4 2 5 4" xfId="6680"/>
    <cellStyle name="Calculation 4 2 5 4 2" xfId="6681"/>
    <cellStyle name="Calculation 4 2 5 4 3" xfId="6682"/>
    <cellStyle name="Calculation 4 2 5 4 4" xfId="6683"/>
    <cellStyle name="Calculation 4 2 5 4 5" xfId="6684"/>
    <cellStyle name="Calculation 4 2 5 4 6" xfId="6685"/>
    <cellStyle name="Calculation 4 2 5 5" xfId="6686"/>
    <cellStyle name="Calculation 4 2 5 6" xfId="6687"/>
    <cellStyle name="Calculation 4 2 5 7" xfId="6688"/>
    <cellStyle name="Calculation 4 2 5 8" xfId="6689"/>
    <cellStyle name="Calculation 4 2 5 9" xfId="6690"/>
    <cellStyle name="Calculation 4 2 6" xfId="6691"/>
    <cellStyle name="Calculation 4 2 6 2" xfId="6692"/>
    <cellStyle name="Calculation 4 2 6 2 2" xfId="6693"/>
    <cellStyle name="Calculation 4 2 6 2 3" xfId="6694"/>
    <cellStyle name="Calculation 4 2 6 2 4" xfId="6695"/>
    <cellStyle name="Calculation 4 2 6 2 5" xfId="6696"/>
    <cellStyle name="Calculation 4 2 6 2 6" xfId="6697"/>
    <cellStyle name="Calculation 4 2 6 3" xfId="6698"/>
    <cellStyle name="Calculation 4 2 6 3 2" xfId="6699"/>
    <cellStyle name="Calculation 4 2 6 3 3" xfId="6700"/>
    <cellStyle name="Calculation 4 2 6 3 4" xfId="6701"/>
    <cellStyle name="Calculation 4 2 6 3 5" xfId="6702"/>
    <cellStyle name="Calculation 4 2 6 3 6" xfId="6703"/>
    <cellStyle name="Calculation 4 2 6 4" xfId="6704"/>
    <cellStyle name="Calculation 4 2 6 5" xfId="6705"/>
    <cellStyle name="Calculation 4 2 6 6" xfId="6706"/>
    <cellStyle name="Calculation 4 2 6 7" xfId="6707"/>
    <cellStyle name="Calculation 4 2 6 8" xfId="6708"/>
    <cellStyle name="Calculation 4 2 7" xfId="6709"/>
    <cellStyle name="Calculation 4 2 7 2" xfId="6710"/>
    <cellStyle name="Calculation 4 2 7 3" xfId="6711"/>
    <cellStyle name="Calculation 4 2 7 4" xfId="6712"/>
    <cellStyle name="Calculation 4 2 7 5" xfId="6713"/>
    <cellStyle name="Calculation 4 2 7 6" xfId="6714"/>
    <cellStyle name="Calculation 4 2 8" xfId="6715"/>
    <cellStyle name="Calculation 4 2 8 2" xfId="6716"/>
    <cellStyle name="Calculation 4 2 8 3" xfId="6717"/>
    <cellStyle name="Calculation 4 2 8 4" xfId="6718"/>
    <cellStyle name="Calculation 4 2 8 5" xfId="6719"/>
    <cellStyle name="Calculation 4 2 8 6" xfId="6720"/>
    <cellStyle name="Calculation 4 2 9" xfId="6721"/>
    <cellStyle name="Calculation 4 3" xfId="6722"/>
    <cellStyle name="Calculation 4 3 10" xfId="6723"/>
    <cellStyle name="Calculation 4 3 11" xfId="6724"/>
    <cellStyle name="Calculation 4 3 12" xfId="6725"/>
    <cellStyle name="Calculation 4 3 2" xfId="6726"/>
    <cellStyle name="Calculation 4 3 2 10" xfId="6727"/>
    <cellStyle name="Calculation 4 3 2 11" xfId="6728"/>
    <cellStyle name="Calculation 4 3 2 2" xfId="6729"/>
    <cellStyle name="Calculation 4 3 2 2 10" xfId="6730"/>
    <cellStyle name="Calculation 4 3 2 2 2" xfId="6731"/>
    <cellStyle name="Calculation 4 3 2 2 2 2" xfId="6732"/>
    <cellStyle name="Calculation 4 3 2 2 2 2 2" xfId="6733"/>
    <cellStyle name="Calculation 4 3 2 2 2 2 2 2" xfId="6734"/>
    <cellStyle name="Calculation 4 3 2 2 2 2 2 3" xfId="6735"/>
    <cellStyle name="Calculation 4 3 2 2 2 2 2 4" xfId="6736"/>
    <cellStyle name="Calculation 4 3 2 2 2 2 2 5" xfId="6737"/>
    <cellStyle name="Calculation 4 3 2 2 2 2 2 6" xfId="6738"/>
    <cellStyle name="Calculation 4 3 2 2 2 2 3" xfId="6739"/>
    <cellStyle name="Calculation 4 3 2 2 2 2 3 2" xfId="6740"/>
    <cellStyle name="Calculation 4 3 2 2 2 2 3 3" xfId="6741"/>
    <cellStyle name="Calculation 4 3 2 2 2 2 3 4" xfId="6742"/>
    <cellStyle name="Calculation 4 3 2 2 2 2 3 5" xfId="6743"/>
    <cellStyle name="Calculation 4 3 2 2 2 2 3 6" xfId="6744"/>
    <cellStyle name="Calculation 4 3 2 2 2 2 4" xfId="6745"/>
    <cellStyle name="Calculation 4 3 2 2 2 2 5" xfId="6746"/>
    <cellStyle name="Calculation 4 3 2 2 2 2 6" xfId="6747"/>
    <cellStyle name="Calculation 4 3 2 2 2 2 7" xfId="6748"/>
    <cellStyle name="Calculation 4 3 2 2 2 2 8" xfId="6749"/>
    <cellStyle name="Calculation 4 3 2 2 2 3" xfId="6750"/>
    <cellStyle name="Calculation 4 3 2 2 2 3 2" xfId="6751"/>
    <cellStyle name="Calculation 4 3 2 2 2 3 3" xfId="6752"/>
    <cellStyle name="Calculation 4 3 2 2 2 3 4" xfId="6753"/>
    <cellStyle name="Calculation 4 3 2 2 2 3 5" xfId="6754"/>
    <cellStyle name="Calculation 4 3 2 2 2 3 6" xfId="6755"/>
    <cellStyle name="Calculation 4 3 2 2 2 4" xfId="6756"/>
    <cellStyle name="Calculation 4 3 2 2 2 4 2" xfId="6757"/>
    <cellStyle name="Calculation 4 3 2 2 2 4 3" xfId="6758"/>
    <cellStyle name="Calculation 4 3 2 2 2 4 4" xfId="6759"/>
    <cellStyle name="Calculation 4 3 2 2 2 4 5" xfId="6760"/>
    <cellStyle name="Calculation 4 3 2 2 2 4 6" xfId="6761"/>
    <cellStyle name="Calculation 4 3 2 2 2 5" xfId="6762"/>
    <cellStyle name="Calculation 4 3 2 2 2 6" xfId="6763"/>
    <cellStyle name="Calculation 4 3 2 2 2 7" xfId="6764"/>
    <cellStyle name="Calculation 4 3 2 2 2 8" xfId="6765"/>
    <cellStyle name="Calculation 4 3 2 2 2 9" xfId="6766"/>
    <cellStyle name="Calculation 4 3 2 2 3" xfId="6767"/>
    <cellStyle name="Calculation 4 3 2 2 3 2" xfId="6768"/>
    <cellStyle name="Calculation 4 3 2 2 3 2 2" xfId="6769"/>
    <cellStyle name="Calculation 4 3 2 2 3 2 3" xfId="6770"/>
    <cellStyle name="Calculation 4 3 2 2 3 2 4" xfId="6771"/>
    <cellStyle name="Calculation 4 3 2 2 3 2 5" xfId="6772"/>
    <cellStyle name="Calculation 4 3 2 2 3 2 6" xfId="6773"/>
    <cellStyle name="Calculation 4 3 2 2 3 3" xfId="6774"/>
    <cellStyle name="Calculation 4 3 2 2 3 3 2" xfId="6775"/>
    <cellStyle name="Calculation 4 3 2 2 3 3 3" xfId="6776"/>
    <cellStyle name="Calculation 4 3 2 2 3 3 4" xfId="6777"/>
    <cellStyle name="Calculation 4 3 2 2 3 3 5" xfId="6778"/>
    <cellStyle name="Calculation 4 3 2 2 3 3 6" xfId="6779"/>
    <cellStyle name="Calculation 4 3 2 2 3 4" xfId="6780"/>
    <cellStyle name="Calculation 4 3 2 2 3 5" xfId="6781"/>
    <cellStyle name="Calculation 4 3 2 2 3 6" xfId="6782"/>
    <cellStyle name="Calculation 4 3 2 2 3 7" xfId="6783"/>
    <cellStyle name="Calculation 4 3 2 2 3 8" xfId="6784"/>
    <cellStyle name="Calculation 4 3 2 2 4" xfId="6785"/>
    <cellStyle name="Calculation 4 3 2 2 4 2" xfId="6786"/>
    <cellStyle name="Calculation 4 3 2 2 4 3" xfId="6787"/>
    <cellStyle name="Calculation 4 3 2 2 4 4" xfId="6788"/>
    <cellStyle name="Calculation 4 3 2 2 4 5" xfId="6789"/>
    <cellStyle name="Calculation 4 3 2 2 4 6" xfId="6790"/>
    <cellStyle name="Calculation 4 3 2 2 5" xfId="6791"/>
    <cellStyle name="Calculation 4 3 2 2 5 2" xfId="6792"/>
    <cellStyle name="Calculation 4 3 2 2 5 3" xfId="6793"/>
    <cellStyle name="Calculation 4 3 2 2 5 4" xfId="6794"/>
    <cellStyle name="Calculation 4 3 2 2 5 5" xfId="6795"/>
    <cellStyle name="Calculation 4 3 2 2 5 6" xfId="6796"/>
    <cellStyle name="Calculation 4 3 2 2 6" xfId="6797"/>
    <cellStyle name="Calculation 4 3 2 2 7" xfId="6798"/>
    <cellStyle name="Calculation 4 3 2 2 8" xfId="6799"/>
    <cellStyle name="Calculation 4 3 2 2 9" xfId="6800"/>
    <cellStyle name="Calculation 4 3 2 3" xfId="6801"/>
    <cellStyle name="Calculation 4 3 2 3 2" xfId="6802"/>
    <cellStyle name="Calculation 4 3 2 3 2 2" xfId="6803"/>
    <cellStyle name="Calculation 4 3 2 3 2 2 2" xfId="6804"/>
    <cellStyle name="Calculation 4 3 2 3 2 2 3" xfId="6805"/>
    <cellStyle name="Calculation 4 3 2 3 2 2 4" xfId="6806"/>
    <cellStyle name="Calculation 4 3 2 3 2 2 5" xfId="6807"/>
    <cellStyle name="Calculation 4 3 2 3 2 2 6" xfId="6808"/>
    <cellStyle name="Calculation 4 3 2 3 2 3" xfId="6809"/>
    <cellStyle name="Calculation 4 3 2 3 2 3 2" xfId="6810"/>
    <cellStyle name="Calculation 4 3 2 3 2 3 3" xfId="6811"/>
    <cellStyle name="Calculation 4 3 2 3 2 3 4" xfId="6812"/>
    <cellStyle name="Calculation 4 3 2 3 2 3 5" xfId="6813"/>
    <cellStyle name="Calculation 4 3 2 3 2 3 6" xfId="6814"/>
    <cellStyle name="Calculation 4 3 2 3 2 4" xfId="6815"/>
    <cellStyle name="Calculation 4 3 2 3 2 5" xfId="6816"/>
    <cellStyle name="Calculation 4 3 2 3 2 6" xfId="6817"/>
    <cellStyle name="Calculation 4 3 2 3 2 7" xfId="6818"/>
    <cellStyle name="Calculation 4 3 2 3 2 8" xfId="6819"/>
    <cellStyle name="Calculation 4 3 2 3 3" xfId="6820"/>
    <cellStyle name="Calculation 4 3 2 3 3 2" xfId="6821"/>
    <cellStyle name="Calculation 4 3 2 3 3 3" xfId="6822"/>
    <cellStyle name="Calculation 4 3 2 3 3 4" xfId="6823"/>
    <cellStyle name="Calculation 4 3 2 3 3 5" xfId="6824"/>
    <cellStyle name="Calculation 4 3 2 3 3 6" xfId="6825"/>
    <cellStyle name="Calculation 4 3 2 3 4" xfId="6826"/>
    <cellStyle name="Calculation 4 3 2 3 4 2" xfId="6827"/>
    <cellStyle name="Calculation 4 3 2 3 4 3" xfId="6828"/>
    <cellStyle name="Calculation 4 3 2 3 4 4" xfId="6829"/>
    <cellStyle name="Calculation 4 3 2 3 4 5" xfId="6830"/>
    <cellStyle name="Calculation 4 3 2 3 4 6" xfId="6831"/>
    <cellStyle name="Calculation 4 3 2 3 5" xfId="6832"/>
    <cellStyle name="Calculation 4 3 2 3 6" xfId="6833"/>
    <cellStyle name="Calculation 4 3 2 3 7" xfId="6834"/>
    <cellStyle name="Calculation 4 3 2 3 8" xfId="6835"/>
    <cellStyle name="Calculation 4 3 2 3 9" xfId="6836"/>
    <cellStyle name="Calculation 4 3 2 4" xfId="6837"/>
    <cellStyle name="Calculation 4 3 2 4 2" xfId="6838"/>
    <cellStyle name="Calculation 4 3 2 4 2 2" xfId="6839"/>
    <cellStyle name="Calculation 4 3 2 4 2 3" xfId="6840"/>
    <cellStyle name="Calculation 4 3 2 4 2 4" xfId="6841"/>
    <cellStyle name="Calculation 4 3 2 4 2 5" xfId="6842"/>
    <cellStyle name="Calculation 4 3 2 4 2 6" xfId="6843"/>
    <cellStyle name="Calculation 4 3 2 4 3" xfId="6844"/>
    <cellStyle name="Calculation 4 3 2 4 3 2" xfId="6845"/>
    <cellStyle name="Calculation 4 3 2 4 3 3" xfId="6846"/>
    <cellStyle name="Calculation 4 3 2 4 3 4" xfId="6847"/>
    <cellStyle name="Calculation 4 3 2 4 3 5" xfId="6848"/>
    <cellStyle name="Calculation 4 3 2 4 3 6" xfId="6849"/>
    <cellStyle name="Calculation 4 3 2 4 4" xfId="6850"/>
    <cellStyle name="Calculation 4 3 2 4 5" xfId="6851"/>
    <cellStyle name="Calculation 4 3 2 4 6" xfId="6852"/>
    <cellStyle name="Calculation 4 3 2 4 7" xfId="6853"/>
    <cellStyle name="Calculation 4 3 2 4 8" xfId="6854"/>
    <cellStyle name="Calculation 4 3 2 5" xfId="6855"/>
    <cellStyle name="Calculation 4 3 2 5 2" xfId="6856"/>
    <cellStyle name="Calculation 4 3 2 5 3" xfId="6857"/>
    <cellStyle name="Calculation 4 3 2 5 4" xfId="6858"/>
    <cellStyle name="Calculation 4 3 2 5 5" xfId="6859"/>
    <cellStyle name="Calculation 4 3 2 5 6" xfId="6860"/>
    <cellStyle name="Calculation 4 3 2 6" xfId="6861"/>
    <cellStyle name="Calculation 4 3 2 6 2" xfId="6862"/>
    <cellStyle name="Calculation 4 3 2 6 3" xfId="6863"/>
    <cellStyle name="Calculation 4 3 2 6 4" xfId="6864"/>
    <cellStyle name="Calculation 4 3 2 6 5" xfId="6865"/>
    <cellStyle name="Calculation 4 3 2 6 6" xfId="6866"/>
    <cellStyle name="Calculation 4 3 2 7" xfId="6867"/>
    <cellStyle name="Calculation 4 3 2 8" xfId="6868"/>
    <cellStyle name="Calculation 4 3 2 9" xfId="6869"/>
    <cellStyle name="Calculation 4 3 3" xfId="6870"/>
    <cellStyle name="Calculation 4 3 3 10" xfId="6871"/>
    <cellStyle name="Calculation 4 3 3 2" xfId="6872"/>
    <cellStyle name="Calculation 4 3 3 2 2" xfId="6873"/>
    <cellStyle name="Calculation 4 3 3 2 2 2" xfId="6874"/>
    <cellStyle name="Calculation 4 3 3 2 2 2 2" xfId="6875"/>
    <cellStyle name="Calculation 4 3 3 2 2 2 3" xfId="6876"/>
    <cellStyle name="Calculation 4 3 3 2 2 2 4" xfId="6877"/>
    <cellStyle name="Calculation 4 3 3 2 2 2 5" xfId="6878"/>
    <cellStyle name="Calculation 4 3 3 2 2 2 6" xfId="6879"/>
    <cellStyle name="Calculation 4 3 3 2 2 3" xfId="6880"/>
    <cellStyle name="Calculation 4 3 3 2 2 3 2" xfId="6881"/>
    <cellStyle name="Calculation 4 3 3 2 2 3 3" xfId="6882"/>
    <cellStyle name="Calculation 4 3 3 2 2 3 4" xfId="6883"/>
    <cellStyle name="Calculation 4 3 3 2 2 3 5" xfId="6884"/>
    <cellStyle name="Calculation 4 3 3 2 2 3 6" xfId="6885"/>
    <cellStyle name="Calculation 4 3 3 2 2 4" xfId="6886"/>
    <cellStyle name="Calculation 4 3 3 2 2 5" xfId="6887"/>
    <cellStyle name="Calculation 4 3 3 2 2 6" xfId="6888"/>
    <cellStyle name="Calculation 4 3 3 2 2 7" xfId="6889"/>
    <cellStyle name="Calculation 4 3 3 2 2 8" xfId="6890"/>
    <cellStyle name="Calculation 4 3 3 2 3" xfId="6891"/>
    <cellStyle name="Calculation 4 3 3 2 3 2" xfId="6892"/>
    <cellStyle name="Calculation 4 3 3 2 3 3" xfId="6893"/>
    <cellStyle name="Calculation 4 3 3 2 3 4" xfId="6894"/>
    <cellStyle name="Calculation 4 3 3 2 3 5" xfId="6895"/>
    <cellStyle name="Calculation 4 3 3 2 3 6" xfId="6896"/>
    <cellStyle name="Calculation 4 3 3 2 4" xfId="6897"/>
    <cellStyle name="Calculation 4 3 3 2 4 2" xfId="6898"/>
    <cellStyle name="Calculation 4 3 3 2 4 3" xfId="6899"/>
    <cellStyle name="Calculation 4 3 3 2 4 4" xfId="6900"/>
    <cellStyle name="Calculation 4 3 3 2 4 5" xfId="6901"/>
    <cellStyle name="Calculation 4 3 3 2 4 6" xfId="6902"/>
    <cellStyle name="Calculation 4 3 3 2 5" xfId="6903"/>
    <cellStyle name="Calculation 4 3 3 2 6" xfId="6904"/>
    <cellStyle name="Calculation 4 3 3 2 7" xfId="6905"/>
    <cellStyle name="Calculation 4 3 3 2 8" xfId="6906"/>
    <cellStyle name="Calculation 4 3 3 2 9" xfId="6907"/>
    <cellStyle name="Calculation 4 3 3 3" xfId="6908"/>
    <cellStyle name="Calculation 4 3 3 3 2" xfId="6909"/>
    <cellStyle name="Calculation 4 3 3 3 2 2" xfId="6910"/>
    <cellStyle name="Calculation 4 3 3 3 2 3" xfId="6911"/>
    <cellStyle name="Calculation 4 3 3 3 2 4" xfId="6912"/>
    <cellStyle name="Calculation 4 3 3 3 2 5" xfId="6913"/>
    <cellStyle name="Calculation 4 3 3 3 2 6" xfId="6914"/>
    <cellStyle name="Calculation 4 3 3 3 3" xfId="6915"/>
    <cellStyle name="Calculation 4 3 3 3 3 2" xfId="6916"/>
    <cellStyle name="Calculation 4 3 3 3 3 3" xfId="6917"/>
    <cellStyle name="Calculation 4 3 3 3 3 4" xfId="6918"/>
    <cellStyle name="Calculation 4 3 3 3 3 5" xfId="6919"/>
    <cellStyle name="Calculation 4 3 3 3 3 6" xfId="6920"/>
    <cellStyle name="Calculation 4 3 3 3 4" xfId="6921"/>
    <cellStyle name="Calculation 4 3 3 3 5" xfId="6922"/>
    <cellStyle name="Calculation 4 3 3 3 6" xfId="6923"/>
    <cellStyle name="Calculation 4 3 3 3 7" xfId="6924"/>
    <cellStyle name="Calculation 4 3 3 3 8" xfId="6925"/>
    <cellStyle name="Calculation 4 3 3 4" xfId="6926"/>
    <cellStyle name="Calculation 4 3 3 4 2" xfId="6927"/>
    <cellStyle name="Calculation 4 3 3 4 3" xfId="6928"/>
    <cellStyle name="Calculation 4 3 3 4 4" xfId="6929"/>
    <cellStyle name="Calculation 4 3 3 4 5" xfId="6930"/>
    <cellStyle name="Calculation 4 3 3 4 6" xfId="6931"/>
    <cellStyle name="Calculation 4 3 3 5" xfId="6932"/>
    <cellStyle name="Calculation 4 3 3 5 2" xfId="6933"/>
    <cellStyle name="Calculation 4 3 3 5 3" xfId="6934"/>
    <cellStyle name="Calculation 4 3 3 5 4" xfId="6935"/>
    <cellStyle name="Calculation 4 3 3 5 5" xfId="6936"/>
    <cellStyle name="Calculation 4 3 3 5 6" xfId="6937"/>
    <cellStyle name="Calculation 4 3 3 6" xfId="6938"/>
    <cellStyle name="Calculation 4 3 3 7" xfId="6939"/>
    <cellStyle name="Calculation 4 3 3 8" xfId="6940"/>
    <cellStyle name="Calculation 4 3 3 9" xfId="6941"/>
    <cellStyle name="Calculation 4 3 4" xfId="6942"/>
    <cellStyle name="Calculation 4 3 4 2" xfId="6943"/>
    <cellStyle name="Calculation 4 3 4 2 2" xfId="6944"/>
    <cellStyle name="Calculation 4 3 4 2 2 2" xfId="6945"/>
    <cellStyle name="Calculation 4 3 4 2 2 3" xfId="6946"/>
    <cellStyle name="Calculation 4 3 4 2 2 4" xfId="6947"/>
    <cellStyle name="Calculation 4 3 4 2 2 5" xfId="6948"/>
    <cellStyle name="Calculation 4 3 4 2 2 6" xfId="6949"/>
    <cellStyle name="Calculation 4 3 4 2 3" xfId="6950"/>
    <cellStyle name="Calculation 4 3 4 2 3 2" xfId="6951"/>
    <cellStyle name="Calculation 4 3 4 2 3 3" xfId="6952"/>
    <cellStyle name="Calculation 4 3 4 2 3 4" xfId="6953"/>
    <cellStyle name="Calculation 4 3 4 2 3 5" xfId="6954"/>
    <cellStyle name="Calculation 4 3 4 2 3 6" xfId="6955"/>
    <cellStyle name="Calculation 4 3 4 2 4" xfId="6956"/>
    <cellStyle name="Calculation 4 3 4 2 5" xfId="6957"/>
    <cellStyle name="Calculation 4 3 4 2 6" xfId="6958"/>
    <cellStyle name="Calculation 4 3 4 2 7" xfId="6959"/>
    <cellStyle name="Calculation 4 3 4 2 8" xfId="6960"/>
    <cellStyle name="Calculation 4 3 4 3" xfId="6961"/>
    <cellStyle name="Calculation 4 3 4 3 2" xfId="6962"/>
    <cellStyle name="Calculation 4 3 4 3 3" xfId="6963"/>
    <cellStyle name="Calculation 4 3 4 3 4" xfId="6964"/>
    <cellStyle name="Calculation 4 3 4 3 5" xfId="6965"/>
    <cellStyle name="Calculation 4 3 4 3 6" xfId="6966"/>
    <cellStyle name="Calculation 4 3 4 4" xfId="6967"/>
    <cellStyle name="Calculation 4 3 4 4 2" xfId="6968"/>
    <cellStyle name="Calculation 4 3 4 4 3" xfId="6969"/>
    <cellStyle name="Calculation 4 3 4 4 4" xfId="6970"/>
    <cellStyle name="Calculation 4 3 4 4 5" xfId="6971"/>
    <cellStyle name="Calculation 4 3 4 4 6" xfId="6972"/>
    <cellStyle name="Calculation 4 3 4 5" xfId="6973"/>
    <cellStyle name="Calculation 4 3 4 6" xfId="6974"/>
    <cellStyle name="Calculation 4 3 4 7" xfId="6975"/>
    <cellStyle name="Calculation 4 3 4 8" xfId="6976"/>
    <cellStyle name="Calculation 4 3 4 9" xfId="6977"/>
    <cellStyle name="Calculation 4 3 5" xfId="6978"/>
    <cellStyle name="Calculation 4 3 5 2" xfId="6979"/>
    <cellStyle name="Calculation 4 3 5 2 2" xfId="6980"/>
    <cellStyle name="Calculation 4 3 5 2 3" xfId="6981"/>
    <cellStyle name="Calculation 4 3 5 2 4" xfId="6982"/>
    <cellStyle name="Calculation 4 3 5 2 5" xfId="6983"/>
    <cellStyle name="Calculation 4 3 5 2 6" xfId="6984"/>
    <cellStyle name="Calculation 4 3 5 3" xfId="6985"/>
    <cellStyle name="Calculation 4 3 5 3 2" xfId="6986"/>
    <cellStyle name="Calculation 4 3 5 3 3" xfId="6987"/>
    <cellStyle name="Calculation 4 3 5 3 4" xfId="6988"/>
    <cellStyle name="Calculation 4 3 5 3 5" xfId="6989"/>
    <cellStyle name="Calculation 4 3 5 3 6" xfId="6990"/>
    <cellStyle name="Calculation 4 3 5 4" xfId="6991"/>
    <cellStyle name="Calculation 4 3 5 5" xfId="6992"/>
    <cellStyle name="Calculation 4 3 5 6" xfId="6993"/>
    <cellStyle name="Calculation 4 3 5 7" xfId="6994"/>
    <cellStyle name="Calculation 4 3 5 8" xfId="6995"/>
    <cellStyle name="Calculation 4 3 6" xfId="6996"/>
    <cellStyle name="Calculation 4 3 6 2" xfId="6997"/>
    <cellStyle name="Calculation 4 3 6 3" xfId="6998"/>
    <cellStyle name="Calculation 4 3 6 4" xfId="6999"/>
    <cellStyle name="Calculation 4 3 6 5" xfId="7000"/>
    <cellStyle name="Calculation 4 3 6 6" xfId="7001"/>
    <cellStyle name="Calculation 4 3 7" xfId="7002"/>
    <cellStyle name="Calculation 4 3 7 2" xfId="7003"/>
    <cellStyle name="Calculation 4 3 7 3" xfId="7004"/>
    <cellStyle name="Calculation 4 3 7 4" xfId="7005"/>
    <cellStyle name="Calculation 4 3 7 5" xfId="7006"/>
    <cellStyle name="Calculation 4 3 7 6" xfId="7007"/>
    <cellStyle name="Calculation 4 3 8" xfId="7008"/>
    <cellStyle name="Calculation 4 3 9" xfId="7009"/>
    <cellStyle name="Calculation 4 4" xfId="7010"/>
    <cellStyle name="Calculation 4 4 10" xfId="7011"/>
    <cellStyle name="Calculation 4 4 11" xfId="7012"/>
    <cellStyle name="Calculation 4 4 2" xfId="7013"/>
    <cellStyle name="Calculation 4 4 2 10" xfId="7014"/>
    <cellStyle name="Calculation 4 4 2 2" xfId="7015"/>
    <cellStyle name="Calculation 4 4 2 2 2" xfId="7016"/>
    <cellStyle name="Calculation 4 4 2 2 2 2" xfId="7017"/>
    <cellStyle name="Calculation 4 4 2 2 2 2 2" xfId="7018"/>
    <cellStyle name="Calculation 4 4 2 2 2 2 3" xfId="7019"/>
    <cellStyle name="Calculation 4 4 2 2 2 2 4" xfId="7020"/>
    <cellStyle name="Calculation 4 4 2 2 2 2 5" xfId="7021"/>
    <cellStyle name="Calculation 4 4 2 2 2 2 6" xfId="7022"/>
    <cellStyle name="Calculation 4 4 2 2 2 3" xfId="7023"/>
    <cellStyle name="Calculation 4 4 2 2 2 3 2" xfId="7024"/>
    <cellStyle name="Calculation 4 4 2 2 2 3 3" xfId="7025"/>
    <cellStyle name="Calculation 4 4 2 2 2 3 4" xfId="7026"/>
    <cellStyle name="Calculation 4 4 2 2 2 3 5" xfId="7027"/>
    <cellStyle name="Calculation 4 4 2 2 2 3 6" xfId="7028"/>
    <cellStyle name="Calculation 4 4 2 2 2 4" xfId="7029"/>
    <cellStyle name="Calculation 4 4 2 2 2 5" xfId="7030"/>
    <cellStyle name="Calculation 4 4 2 2 2 6" xfId="7031"/>
    <cellStyle name="Calculation 4 4 2 2 2 7" xfId="7032"/>
    <cellStyle name="Calculation 4 4 2 2 2 8" xfId="7033"/>
    <cellStyle name="Calculation 4 4 2 2 3" xfId="7034"/>
    <cellStyle name="Calculation 4 4 2 2 3 2" xfId="7035"/>
    <cellStyle name="Calculation 4 4 2 2 3 3" xfId="7036"/>
    <cellStyle name="Calculation 4 4 2 2 3 4" xfId="7037"/>
    <cellStyle name="Calculation 4 4 2 2 3 5" xfId="7038"/>
    <cellStyle name="Calculation 4 4 2 2 3 6" xfId="7039"/>
    <cellStyle name="Calculation 4 4 2 2 4" xfId="7040"/>
    <cellStyle name="Calculation 4 4 2 2 4 2" xfId="7041"/>
    <cellStyle name="Calculation 4 4 2 2 4 3" xfId="7042"/>
    <cellStyle name="Calculation 4 4 2 2 4 4" xfId="7043"/>
    <cellStyle name="Calculation 4 4 2 2 4 5" xfId="7044"/>
    <cellStyle name="Calculation 4 4 2 2 4 6" xfId="7045"/>
    <cellStyle name="Calculation 4 4 2 2 5" xfId="7046"/>
    <cellStyle name="Calculation 4 4 2 2 6" xfId="7047"/>
    <cellStyle name="Calculation 4 4 2 2 7" xfId="7048"/>
    <cellStyle name="Calculation 4 4 2 2 8" xfId="7049"/>
    <cellStyle name="Calculation 4 4 2 2 9" xfId="7050"/>
    <cellStyle name="Calculation 4 4 2 3" xfId="7051"/>
    <cellStyle name="Calculation 4 4 2 3 2" xfId="7052"/>
    <cellStyle name="Calculation 4 4 2 3 2 2" xfId="7053"/>
    <cellStyle name="Calculation 4 4 2 3 2 3" xfId="7054"/>
    <cellStyle name="Calculation 4 4 2 3 2 4" xfId="7055"/>
    <cellStyle name="Calculation 4 4 2 3 2 5" xfId="7056"/>
    <cellStyle name="Calculation 4 4 2 3 2 6" xfId="7057"/>
    <cellStyle name="Calculation 4 4 2 3 3" xfId="7058"/>
    <cellStyle name="Calculation 4 4 2 3 3 2" xfId="7059"/>
    <cellStyle name="Calculation 4 4 2 3 3 3" xfId="7060"/>
    <cellStyle name="Calculation 4 4 2 3 3 4" xfId="7061"/>
    <cellStyle name="Calculation 4 4 2 3 3 5" xfId="7062"/>
    <cellStyle name="Calculation 4 4 2 3 3 6" xfId="7063"/>
    <cellStyle name="Calculation 4 4 2 3 4" xfId="7064"/>
    <cellStyle name="Calculation 4 4 2 3 5" xfId="7065"/>
    <cellStyle name="Calculation 4 4 2 3 6" xfId="7066"/>
    <cellStyle name="Calculation 4 4 2 3 7" xfId="7067"/>
    <cellStyle name="Calculation 4 4 2 3 8" xfId="7068"/>
    <cellStyle name="Calculation 4 4 2 4" xfId="7069"/>
    <cellStyle name="Calculation 4 4 2 4 2" xfId="7070"/>
    <cellStyle name="Calculation 4 4 2 4 3" xfId="7071"/>
    <cellStyle name="Calculation 4 4 2 4 4" xfId="7072"/>
    <cellStyle name="Calculation 4 4 2 4 5" xfId="7073"/>
    <cellStyle name="Calculation 4 4 2 4 6" xfId="7074"/>
    <cellStyle name="Calculation 4 4 2 5" xfId="7075"/>
    <cellStyle name="Calculation 4 4 2 5 2" xfId="7076"/>
    <cellStyle name="Calculation 4 4 2 5 3" xfId="7077"/>
    <cellStyle name="Calculation 4 4 2 5 4" xfId="7078"/>
    <cellStyle name="Calculation 4 4 2 5 5" xfId="7079"/>
    <cellStyle name="Calculation 4 4 2 5 6" xfId="7080"/>
    <cellStyle name="Calculation 4 4 2 6" xfId="7081"/>
    <cellStyle name="Calculation 4 4 2 7" xfId="7082"/>
    <cellStyle name="Calculation 4 4 2 8" xfId="7083"/>
    <cellStyle name="Calculation 4 4 2 9" xfId="7084"/>
    <cellStyle name="Calculation 4 4 3" xfId="7085"/>
    <cellStyle name="Calculation 4 4 3 2" xfId="7086"/>
    <cellStyle name="Calculation 4 4 3 2 2" xfId="7087"/>
    <cellStyle name="Calculation 4 4 3 2 2 2" xfId="7088"/>
    <cellStyle name="Calculation 4 4 3 2 2 3" xfId="7089"/>
    <cellStyle name="Calculation 4 4 3 2 2 4" xfId="7090"/>
    <cellStyle name="Calculation 4 4 3 2 2 5" xfId="7091"/>
    <cellStyle name="Calculation 4 4 3 2 2 6" xfId="7092"/>
    <cellStyle name="Calculation 4 4 3 2 3" xfId="7093"/>
    <cellStyle name="Calculation 4 4 3 2 3 2" xfId="7094"/>
    <cellStyle name="Calculation 4 4 3 2 3 3" xfId="7095"/>
    <cellStyle name="Calculation 4 4 3 2 3 4" xfId="7096"/>
    <cellStyle name="Calculation 4 4 3 2 3 5" xfId="7097"/>
    <cellStyle name="Calculation 4 4 3 2 3 6" xfId="7098"/>
    <cellStyle name="Calculation 4 4 3 2 4" xfId="7099"/>
    <cellStyle name="Calculation 4 4 3 2 5" xfId="7100"/>
    <cellStyle name="Calculation 4 4 3 2 6" xfId="7101"/>
    <cellStyle name="Calculation 4 4 3 2 7" xfId="7102"/>
    <cellStyle name="Calculation 4 4 3 2 8" xfId="7103"/>
    <cellStyle name="Calculation 4 4 3 3" xfId="7104"/>
    <cellStyle name="Calculation 4 4 3 3 2" xfId="7105"/>
    <cellStyle name="Calculation 4 4 3 3 3" xfId="7106"/>
    <cellStyle name="Calculation 4 4 3 3 4" xfId="7107"/>
    <cellStyle name="Calculation 4 4 3 3 5" xfId="7108"/>
    <cellStyle name="Calculation 4 4 3 3 6" xfId="7109"/>
    <cellStyle name="Calculation 4 4 3 4" xfId="7110"/>
    <cellStyle name="Calculation 4 4 3 4 2" xfId="7111"/>
    <cellStyle name="Calculation 4 4 3 4 3" xfId="7112"/>
    <cellStyle name="Calculation 4 4 3 4 4" xfId="7113"/>
    <cellStyle name="Calculation 4 4 3 4 5" xfId="7114"/>
    <cellStyle name="Calculation 4 4 3 4 6" xfId="7115"/>
    <cellStyle name="Calculation 4 4 3 5" xfId="7116"/>
    <cellStyle name="Calculation 4 4 3 6" xfId="7117"/>
    <cellStyle name="Calculation 4 4 3 7" xfId="7118"/>
    <cellStyle name="Calculation 4 4 3 8" xfId="7119"/>
    <cellStyle name="Calculation 4 4 3 9" xfId="7120"/>
    <cellStyle name="Calculation 4 4 4" xfId="7121"/>
    <cellStyle name="Calculation 4 4 4 2" xfId="7122"/>
    <cellStyle name="Calculation 4 4 4 2 2" xfId="7123"/>
    <cellStyle name="Calculation 4 4 4 2 3" xfId="7124"/>
    <cellStyle name="Calculation 4 4 4 2 4" xfId="7125"/>
    <cellStyle name="Calculation 4 4 4 2 5" xfId="7126"/>
    <cellStyle name="Calculation 4 4 4 2 6" xfId="7127"/>
    <cellStyle name="Calculation 4 4 4 3" xfId="7128"/>
    <cellStyle name="Calculation 4 4 4 3 2" xfId="7129"/>
    <cellStyle name="Calculation 4 4 4 3 3" xfId="7130"/>
    <cellStyle name="Calculation 4 4 4 3 4" xfId="7131"/>
    <cellStyle name="Calculation 4 4 4 3 5" xfId="7132"/>
    <cellStyle name="Calculation 4 4 4 3 6" xfId="7133"/>
    <cellStyle name="Calculation 4 4 4 4" xfId="7134"/>
    <cellStyle name="Calculation 4 4 4 5" xfId="7135"/>
    <cellStyle name="Calculation 4 4 4 6" xfId="7136"/>
    <cellStyle name="Calculation 4 4 4 7" xfId="7137"/>
    <cellStyle name="Calculation 4 4 4 8" xfId="7138"/>
    <cellStyle name="Calculation 4 4 5" xfId="7139"/>
    <cellStyle name="Calculation 4 4 5 2" xfId="7140"/>
    <cellStyle name="Calculation 4 4 5 3" xfId="7141"/>
    <cellStyle name="Calculation 4 4 5 4" xfId="7142"/>
    <cellStyle name="Calculation 4 4 5 5" xfId="7143"/>
    <cellStyle name="Calculation 4 4 5 6" xfId="7144"/>
    <cellStyle name="Calculation 4 4 6" xfId="7145"/>
    <cellStyle name="Calculation 4 4 6 2" xfId="7146"/>
    <cellStyle name="Calculation 4 4 6 3" xfId="7147"/>
    <cellStyle name="Calculation 4 4 6 4" xfId="7148"/>
    <cellStyle name="Calculation 4 4 6 5" xfId="7149"/>
    <cellStyle name="Calculation 4 4 6 6" xfId="7150"/>
    <cellStyle name="Calculation 4 4 7" xfId="7151"/>
    <cellStyle name="Calculation 4 4 8" xfId="7152"/>
    <cellStyle name="Calculation 4 4 9" xfId="7153"/>
    <cellStyle name="Calculation 4 5" xfId="7154"/>
    <cellStyle name="Calculation 4 5 10" xfId="7155"/>
    <cellStyle name="Calculation 4 5 2" xfId="7156"/>
    <cellStyle name="Calculation 4 5 2 2" xfId="7157"/>
    <cellStyle name="Calculation 4 5 2 2 2" xfId="7158"/>
    <cellStyle name="Calculation 4 5 2 2 2 2" xfId="7159"/>
    <cellStyle name="Calculation 4 5 2 2 2 3" xfId="7160"/>
    <cellStyle name="Calculation 4 5 2 2 2 4" xfId="7161"/>
    <cellStyle name="Calculation 4 5 2 2 2 5" xfId="7162"/>
    <cellStyle name="Calculation 4 5 2 2 2 6" xfId="7163"/>
    <cellStyle name="Calculation 4 5 2 2 3" xfId="7164"/>
    <cellStyle name="Calculation 4 5 2 2 3 2" xfId="7165"/>
    <cellStyle name="Calculation 4 5 2 2 3 3" xfId="7166"/>
    <cellStyle name="Calculation 4 5 2 2 3 4" xfId="7167"/>
    <cellStyle name="Calculation 4 5 2 2 3 5" xfId="7168"/>
    <cellStyle name="Calculation 4 5 2 2 3 6" xfId="7169"/>
    <cellStyle name="Calculation 4 5 2 2 4" xfId="7170"/>
    <cellStyle name="Calculation 4 5 2 2 5" xfId="7171"/>
    <cellStyle name="Calculation 4 5 2 2 6" xfId="7172"/>
    <cellStyle name="Calculation 4 5 2 2 7" xfId="7173"/>
    <cellStyle name="Calculation 4 5 2 2 8" xfId="7174"/>
    <cellStyle name="Calculation 4 5 2 3" xfId="7175"/>
    <cellStyle name="Calculation 4 5 2 3 2" xfId="7176"/>
    <cellStyle name="Calculation 4 5 2 3 3" xfId="7177"/>
    <cellStyle name="Calculation 4 5 2 3 4" xfId="7178"/>
    <cellStyle name="Calculation 4 5 2 3 5" xfId="7179"/>
    <cellStyle name="Calculation 4 5 2 3 6" xfId="7180"/>
    <cellStyle name="Calculation 4 5 2 4" xfId="7181"/>
    <cellStyle name="Calculation 4 5 2 4 2" xfId="7182"/>
    <cellStyle name="Calculation 4 5 2 4 3" xfId="7183"/>
    <cellStyle name="Calculation 4 5 2 4 4" xfId="7184"/>
    <cellStyle name="Calculation 4 5 2 4 5" xfId="7185"/>
    <cellStyle name="Calculation 4 5 2 4 6" xfId="7186"/>
    <cellStyle name="Calculation 4 5 2 5" xfId="7187"/>
    <cellStyle name="Calculation 4 5 2 6" xfId="7188"/>
    <cellStyle name="Calculation 4 5 2 7" xfId="7189"/>
    <cellStyle name="Calculation 4 5 2 8" xfId="7190"/>
    <cellStyle name="Calculation 4 5 2 9" xfId="7191"/>
    <cellStyle name="Calculation 4 5 3" xfId="7192"/>
    <cellStyle name="Calculation 4 5 3 2" xfId="7193"/>
    <cellStyle name="Calculation 4 5 3 2 2" xfId="7194"/>
    <cellStyle name="Calculation 4 5 3 2 3" xfId="7195"/>
    <cellStyle name="Calculation 4 5 3 2 4" xfId="7196"/>
    <cellStyle name="Calculation 4 5 3 2 5" xfId="7197"/>
    <cellStyle name="Calculation 4 5 3 2 6" xfId="7198"/>
    <cellStyle name="Calculation 4 5 3 3" xfId="7199"/>
    <cellStyle name="Calculation 4 5 3 3 2" xfId="7200"/>
    <cellStyle name="Calculation 4 5 3 3 3" xfId="7201"/>
    <cellStyle name="Calculation 4 5 3 3 4" xfId="7202"/>
    <cellStyle name="Calculation 4 5 3 3 5" xfId="7203"/>
    <cellStyle name="Calculation 4 5 3 3 6" xfId="7204"/>
    <cellStyle name="Calculation 4 5 3 4" xfId="7205"/>
    <cellStyle name="Calculation 4 5 3 5" xfId="7206"/>
    <cellStyle name="Calculation 4 5 3 6" xfId="7207"/>
    <cellStyle name="Calculation 4 5 3 7" xfId="7208"/>
    <cellStyle name="Calculation 4 5 3 8" xfId="7209"/>
    <cellStyle name="Calculation 4 5 4" xfId="7210"/>
    <cellStyle name="Calculation 4 5 4 2" xfId="7211"/>
    <cellStyle name="Calculation 4 5 4 3" xfId="7212"/>
    <cellStyle name="Calculation 4 5 4 4" xfId="7213"/>
    <cellStyle name="Calculation 4 5 4 5" xfId="7214"/>
    <cellStyle name="Calculation 4 5 4 6" xfId="7215"/>
    <cellStyle name="Calculation 4 5 5" xfId="7216"/>
    <cellStyle name="Calculation 4 5 5 2" xfId="7217"/>
    <cellStyle name="Calculation 4 5 5 3" xfId="7218"/>
    <cellStyle name="Calculation 4 5 5 4" xfId="7219"/>
    <cellStyle name="Calculation 4 5 5 5" xfId="7220"/>
    <cellStyle name="Calculation 4 5 5 6" xfId="7221"/>
    <cellStyle name="Calculation 4 5 6" xfId="7222"/>
    <cellStyle name="Calculation 4 5 7" xfId="7223"/>
    <cellStyle name="Calculation 4 5 8" xfId="7224"/>
    <cellStyle name="Calculation 4 5 9" xfId="7225"/>
    <cellStyle name="Calculation 4 6" xfId="7226"/>
    <cellStyle name="Calculation 4 6 2" xfId="7227"/>
    <cellStyle name="Calculation 4 6 2 2" xfId="7228"/>
    <cellStyle name="Calculation 4 6 2 2 2" xfId="7229"/>
    <cellStyle name="Calculation 4 6 2 2 3" xfId="7230"/>
    <cellStyle name="Calculation 4 6 2 2 4" xfId="7231"/>
    <cellStyle name="Calculation 4 6 2 2 5" xfId="7232"/>
    <cellStyle name="Calculation 4 6 2 2 6" xfId="7233"/>
    <cellStyle name="Calculation 4 6 2 3" xfId="7234"/>
    <cellStyle name="Calculation 4 6 2 3 2" xfId="7235"/>
    <cellStyle name="Calculation 4 6 2 3 3" xfId="7236"/>
    <cellStyle name="Calculation 4 6 2 3 4" xfId="7237"/>
    <cellStyle name="Calculation 4 6 2 3 5" xfId="7238"/>
    <cellStyle name="Calculation 4 6 2 3 6" xfId="7239"/>
    <cellStyle name="Calculation 4 6 2 4" xfId="7240"/>
    <cellStyle name="Calculation 4 6 2 5" xfId="7241"/>
    <cellStyle name="Calculation 4 6 2 6" xfId="7242"/>
    <cellStyle name="Calculation 4 6 2 7" xfId="7243"/>
    <cellStyle name="Calculation 4 6 2 8" xfId="7244"/>
    <cellStyle name="Calculation 4 6 3" xfId="7245"/>
    <cellStyle name="Calculation 4 6 3 2" xfId="7246"/>
    <cellStyle name="Calculation 4 6 3 3" xfId="7247"/>
    <cellStyle name="Calculation 4 6 3 4" xfId="7248"/>
    <cellStyle name="Calculation 4 6 3 5" xfId="7249"/>
    <cellStyle name="Calculation 4 6 3 6" xfId="7250"/>
    <cellStyle name="Calculation 4 6 4" xfId="7251"/>
    <cellStyle name="Calculation 4 6 4 2" xfId="7252"/>
    <cellStyle name="Calculation 4 6 4 3" xfId="7253"/>
    <cellStyle name="Calculation 4 6 4 4" xfId="7254"/>
    <cellStyle name="Calculation 4 6 4 5" xfId="7255"/>
    <cellStyle name="Calculation 4 6 4 6" xfId="7256"/>
    <cellStyle name="Calculation 4 6 5" xfId="7257"/>
    <cellStyle name="Calculation 4 6 6" xfId="7258"/>
    <cellStyle name="Calculation 4 6 7" xfId="7259"/>
    <cellStyle name="Calculation 4 6 8" xfId="7260"/>
    <cellStyle name="Calculation 4 6 9" xfId="7261"/>
    <cellStyle name="Calculation 4 7" xfId="7262"/>
    <cellStyle name="Calculation 4 7 2" xfId="7263"/>
    <cellStyle name="Calculation 4 7 2 2" xfId="7264"/>
    <cellStyle name="Calculation 4 7 2 3" xfId="7265"/>
    <cellStyle name="Calculation 4 7 2 4" xfId="7266"/>
    <cellStyle name="Calculation 4 7 2 5" xfId="7267"/>
    <cellStyle name="Calculation 4 7 2 6" xfId="7268"/>
    <cellStyle name="Calculation 4 7 3" xfId="7269"/>
    <cellStyle name="Calculation 4 7 3 2" xfId="7270"/>
    <cellStyle name="Calculation 4 7 3 3" xfId="7271"/>
    <cellStyle name="Calculation 4 7 3 4" xfId="7272"/>
    <cellStyle name="Calculation 4 7 3 5" xfId="7273"/>
    <cellStyle name="Calculation 4 7 3 6" xfId="7274"/>
    <cellStyle name="Calculation 4 7 4" xfId="7275"/>
    <cellStyle name="Calculation 4 7 5" xfId="7276"/>
    <cellStyle name="Calculation 4 7 6" xfId="7277"/>
    <cellStyle name="Calculation 4 7 7" xfId="7278"/>
    <cellStyle name="Calculation 4 7 8" xfId="7279"/>
    <cellStyle name="Calculation 4 8" xfId="7280"/>
    <cellStyle name="Calculation 4 8 2" xfId="7281"/>
    <cellStyle name="Calculation 4 8 3" xfId="7282"/>
    <cellStyle name="Calculation 4 8 4" xfId="7283"/>
    <cellStyle name="Calculation 4 8 5" xfId="7284"/>
    <cellStyle name="Calculation 4 8 6" xfId="7285"/>
    <cellStyle name="Calculation 4 9" xfId="7286"/>
    <cellStyle name="Calculation 4 9 2" xfId="7287"/>
    <cellStyle name="Calculation 4 9 3" xfId="7288"/>
    <cellStyle name="Calculation 4 9 4" xfId="7289"/>
    <cellStyle name="Calculation 4 9 5" xfId="7290"/>
    <cellStyle name="Calculation 4 9 6" xfId="7291"/>
    <cellStyle name="Calculation 5" xfId="7292"/>
    <cellStyle name="Calculation 5 10" xfId="7293"/>
    <cellStyle name="Calculation 5 11" xfId="7294"/>
    <cellStyle name="Calculation 5 12" xfId="7295"/>
    <cellStyle name="Calculation 5 13" xfId="7296"/>
    <cellStyle name="Calculation 5 2" xfId="7297"/>
    <cellStyle name="Calculation 5 2 10" xfId="7298"/>
    <cellStyle name="Calculation 5 2 11" xfId="7299"/>
    <cellStyle name="Calculation 5 2 12" xfId="7300"/>
    <cellStyle name="Calculation 5 2 2" xfId="7301"/>
    <cellStyle name="Calculation 5 2 2 10" xfId="7302"/>
    <cellStyle name="Calculation 5 2 2 11" xfId="7303"/>
    <cellStyle name="Calculation 5 2 2 2" xfId="7304"/>
    <cellStyle name="Calculation 5 2 2 2 10" xfId="7305"/>
    <cellStyle name="Calculation 5 2 2 2 2" xfId="7306"/>
    <cellStyle name="Calculation 5 2 2 2 2 2" xfId="7307"/>
    <cellStyle name="Calculation 5 2 2 2 2 2 2" xfId="7308"/>
    <cellStyle name="Calculation 5 2 2 2 2 2 2 2" xfId="7309"/>
    <cellStyle name="Calculation 5 2 2 2 2 2 2 3" xfId="7310"/>
    <cellStyle name="Calculation 5 2 2 2 2 2 2 4" xfId="7311"/>
    <cellStyle name="Calculation 5 2 2 2 2 2 2 5" xfId="7312"/>
    <cellStyle name="Calculation 5 2 2 2 2 2 2 6" xfId="7313"/>
    <cellStyle name="Calculation 5 2 2 2 2 2 3" xfId="7314"/>
    <cellStyle name="Calculation 5 2 2 2 2 2 3 2" xfId="7315"/>
    <cellStyle name="Calculation 5 2 2 2 2 2 3 3" xfId="7316"/>
    <cellStyle name="Calculation 5 2 2 2 2 2 3 4" xfId="7317"/>
    <cellStyle name="Calculation 5 2 2 2 2 2 3 5" xfId="7318"/>
    <cellStyle name="Calculation 5 2 2 2 2 2 3 6" xfId="7319"/>
    <cellStyle name="Calculation 5 2 2 2 2 2 4" xfId="7320"/>
    <cellStyle name="Calculation 5 2 2 2 2 2 5" xfId="7321"/>
    <cellStyle name="Calculation 5 2 2 2 2 2 6" xfId="7322"/>
    <cellStyle name="Calculation 5 2 2 2 2 2 7" xfId="7323"/>
    <cellStyle name="Calculation 5 2 2 2 2 2 8" xfId="7324"/>
    <cellStyle name="Calculation 5 2 2 2 2 3" xfId="7325"/>
    <cellStyle name="Calculation 5 2 2 2 2 3 2" xfId="7326"/>
    <cellStyle name="Calculation 5 2 2 2 2 3 3" xfId="7327"/>
    <cellStyle name="Calculation 5 2 2 2 2 3 4" xfId="7328"/>
    <cellStyle name="Calculation 5 2 2 2 2 3 5" xfId="7329"/>
    <cellStyle name="Calculation 5 2 2 2 2 3 6" xfId="7330"/>
    <cellStyle name="Calculation 5 2 2 2 2 4" xfId="7331"/>
    <cellStyle name="Calculation 5 2 2 2 2 4 2" xfId="7332"/>
    <cellStyle name="Calculation 5 2 2 2 2 4 3" xfId="7333"/>
    <cellStyle name="Calculation 5 2 2 2 2 4 4" xfId="7334"/>
    <cellStyle name="Calculation 5 2 2 2 2 4 5" xfId="7335"/>
    <cellStyle name="Calculation 5 2 2 2 2 4 6" xfId="7336"/>
    <cellStyle name="Calculation 5 2 2 2 2 5" xfId="7337"/>
    <cellStyle name="Calculation 5 2 2 2 2 6" xfId="7338"/>
    <cellStyle name="Calculation 5 2 2 2 2 7" xfId="7339"/>
    <cellStyle name="Calculation 5 2 2 2 2 8" xfId="7340"/>
    <cellStyle name="Calculation 5 2 2 2 2 9" xfId="7341"/>
    <cellStyle name="Calculation 5 2 2 2 3" xfId="7342"/>
    <cellStyle name="Calculation 5 2 2 2 3 2" xfId="7343"/>
    <cellStyle name="Calculation 5 2 2 2 3 2 2" xfId="7344"/>
    <cellStyle name="Calculation 5 2 2 2 3 2 3" xfId="7345"/>
    <cellStyle name="Calculation 5 2 2 2 3 2 4" xfId="7346"/>
    <cellStyle name="Calculation 5 2 2 2 3 2 5" xfId="7347"/>
    <cellStyle name="Calculation 5 2 2 2 3 2 6" xfId="7348"/>
    <cellStyle name="Calculation 5 2 2 2 3 3" xfId="7349"/>
    <cellStyle name="Calculation 5 2 2 2 3 3 2" xfId="7350"/>
    <cellStyle name="Calculation 5 2 2 2 3 3 3" xfId="7351"/>
    <cellStyle name="Calculation 5 2 2 2 3 3 4" xfId="7352"/>
    <cellStyle name="Calculation 5 2 2 2 3 3 5" xfId="7353"/>
    <cellStyle name="Calculation 5 2 2 2 3 3 6" xfId="7354"/>
    <cellStyle name="Calculation 5 2 2 2 3 4" xfId="7355"/>
    <cellStyle name="Calculation 5 2 2 2 3 5" xfId="7356"/>
    <cellStyle name="Calculation 5 2 2 2 3 6" xfId="7357"/>
    <cellStyle name="Calculation 5 2 2 2 3 7" xfId="7358"/>
    <cellStyle name="Calculation 5 2 2 2 3 8" xfId="7359"/>
    <cellStyle name="Calculation 5 2 2 2 4" xfId="7360"/>
    <cellStyle name="Calculation 5 2 2 2 4 2" xfId="7361"/>
    <cellStyle name="Calculation 5 2 2 2 4 3" xfId="7362"/>
    <cellStyle name="Calculation 5 2 2 2 4 4" xfId="7363"/>
    <cellStyle name="Calculation 5 2 2 2 4 5" xfId="7364"/>
    <cellStyle name="Calculation 5 2 2 2 4 6" xfId="7365"/>
    <cellStyle name="Calculation 5 2 2 2 5" xfId="7366"/>
    <cellStyle name="Calculation 5 2 2 2 5 2" xfId="7367"/>
    <cellStyle name="Calculation 5 2 2 2 5 3" xfId="7368"/>
    <cellStyle name="Calculation 5 2 2 2 5 4" xfId="7369"/>
    <cellStyle name="Calculation 5 2 2 2 5 5" xfId="7370"/>
    <cellStyle name="Calculation 5 2 2 2 5 6" xfId="7371"/>
    <cellStyle name="Calculation 5 2 2 2 6" xfId="7372"/>
    <cellStyle name="Calculation 5 2 2 2 7" xfId="7373"/>
    <cellStyle name="Calculation 5 2 2 2 8" xfId="7374"/>
    <cellStyle name="Calculation 5 2 2 2 9" xfId="7375"/>
    <cellStyle name="Calculation 5 2 2 3" xfId="7376"/>
    <cellStyle name="Calculation 5 2 2 3 2" xfId="7377"/>
    <cellStyle name="Calculation 5 2 2 3 2 2" xfId="7378"/>
    <cellStyle name="Calculation 5 2 2 3 2 2 2" xfId="7379"/>
    <cellStyle name="Calculation 5 2 2 3 2 2 3" xfId="7380"/>
    <cellStyle name="Calculation 5 2 2 3 2 2 4" xfId="7381"/>
    <cellStyle name="Calculation 5 2 2 3 2 2 5" xfId="7382"/>
    <cellStyle name="Calculation 5 2 2 3 2 2 6" xfId="7383"/>
    <cellStyle name="Calculation 5 2 2 3 2 3" xfId="7384"/>
    <cellStyle name="Calculation 5 2 2 3 2 3 2" xfId="7385"/>
    <cellStyle name="Calculation 5 2 2 3 2 3 3" xfId="7386"/>
    <cellStyle name="Calculation 5 2 2 3 2 3 4" xfId="7387"/>
    <cellStyle name="Calculation 5 2 2 3 2 3 5" xfId="7388"/>
    <cellStyle name="Calculation 5 2 2 3 2 3 6" xfId="7389"/>
    <cellStyle name="Calculation 5 2 2 3 2 4" xfId="7390"/>
    <cellStyle name="Calculation 5 2 2 3 2 5" xfId="7391"/>
    <cellStyle name="Calculation 5 2 2 3 2 6" xfId="7392"/>
    <cellStyle name="Calculation 5 2 2 3 2 7" xfId="7393"/>
    <cellStyle name="Calculation 5 2 2 3 2 8" xfId="7394"/>
    <cellStyle name="Calculation 5 2 2 3 3" xfId="7395"/>
    <cellStyle name="Calculation 5 2 2 3 3 2" xfId="7396"/>
    <cellStyle name="Calculation 5 2 2 3 3 3" xfId="7397"/>
    <cellStyle name="Calculation 5 2 2 3 3 4" xfId="7398"/>
    <cellStyle name="Calculation 5 2 2 3 3 5" xfId="7399"/>
    <cellStyle name="Calculation 5 2 2 3 3 6" xfId="7400"/>
    <cellStyle name="Calculation 5 2 2 3 4" xfId="7401"/>
    <cellStyle name="Calculation 5 2 2 3 4 2" xfId="7402"/>
    <cellStyle name="Calculation 5 2 2 3 4 3" xfId="7403"/>
    <cellStyle name="Calculation 5 2 2 3 4 4" xfId="7404"/>
    <cellStyle name="Calculation 5 2 2 3 4 5" xfId="7405"/>
    <cellStyle name="Calculation 5 2 2 3 4 6" xfId="7406"/>
    <cellStyle name="Calculation 5 2 2 3 5" xfId="7407"/>
    <cellStyle name="Calculation 5 2 2 3 6" xfId="7408"/>
    <cellStyle name="Calculation 5 2 2 3 7" xfId="7409"/>
    <cellStyle name="Calculation 5 2 2 3 8" xfId="7410"/>
    <cellStyle name="Calculation 5 2 2 3 9" xfId="7411"/>
    <cellStyle name="Calculation 5 2 2 4" xfId="7412"/>
    <cellStyle name="Calculation 5 2 2 4 2" xfId="7413"/>
    <cellStyle name="Calculation 5 2 2 4 2 2" xfId="7414"/>
    <cellStyle name="Calculation 5 2 2 4 2 3" xfId="7415"/>
    <cellStyle name="Calculation 5 2 2 4 2 4" xfId="7416"/>
    <cellStyle name="Calculation 5 2 2 4 2 5" xfId="7417"/>
    <cellStyle name="Calculation 5 2 2 4 2 6" xfId="7418"/>
    <cellStyle name="Calculation 5 2 2 4 3" xfId="7419"/>
    <cellStyle name="Calculation 5 2 2 4 3 2" xfId="7420"/>
    <cellStyle name="Calculation 5 2 2 4 3 3" xfId="7421"/>
    <cellStyle name="Calculation 5 2 2 4 3 4" xfId="7422"/>
    <cellStyle name="Calculation 5 2 2 4 3 5" xfId="7423"/>
    <cellStyle name="Calculation 5 2 2 4 3 6" xfId="7424"/>
    <cellStyle name="Calculation 5 2 2 4 4" xfId="7425"/>
    <cellStyle name="Calculation 5 2 2 4 5" xfId="7426"/>
    <cellStyle name="Calculation 5 2 2 4 6" xfId="7427"/>
    <cellStyle name="Calculation 5 2 2 4 7" xfId="7428"/>
    <cellStyle name="Calculation 5 2 2 4 8" xfId="7429"/>
    <cellStyle name="Calculation 5 2 2 5" xfId="7430"/>
    <cellStyle name="Calculation 5 2 2 5 2" xfId="7431"/>
    <cellStyle name="Calculation 5 2 2 5 3" xfId="7432"/>
    <cellStyle name="Calculation 5 2 2 5 4" xfId="7433"/>
    <cellStyle name="Calculation 5 2 2 5 5" xfId="7434"/>
    <cellStyle name="Calculation 5 2 2 5 6" xfId="7435"/>
    <cellStyle name="Calculation 5 2 2 6" xfId="7436"/>
    <cellStyle name="Calculation 5 2 2 6 2" xfId="7437"/>
    <cellStyle name="Calculation 5 2 2 6 3" xfId="7438"/>
    <cellStyle name="Calculation 5 2 2 6 4" xfId="7439"/>
    <cellStyle name="Calculation 5 2 2 6 5" xfId="7440"/>
    <cellStyle name="Calculation 5 2 2 6 6" xfId="7441"/>
    <cellStyle name="Calculation 5 2 2 7" xfId="7442"/>
    <cellStyle name="Calculation 5 2 2 8" xfId="7443"/>
    <cellStyle name="Calculation 5 2 2 9" xfId="7444"/>
    <cellStyle name="Calculation 5 2 3" xfId="7445"/>
    <cellStyle name="Calculation 5 2 3 10" xfId="7446"/>
    <cellStyle name="Calculation 5 2 3 2" xfId="7447"/>
    <cellStyle name="Calculation 5 2 3 2 2" xfId="7448"/>
    <cellStyle name="Calculation 5 2 3 2 2 2" xfId="7449"/>
    <cellStyle name="Calculation 5 2 3 2 2 2 2" xfId="7450"/>
    <cellStyle name="Calculation 5 2 3 2 2 2 3" xfId="7451"/>
    <cellStyle name="Calculation 5 2 3 2 2 2 4" xfId="7452"/>
    <cellStyle name="Calculation 5 2 3 2 2 2 5" xfId="7453"/>
    <cellStyle name="Calculation 5 2 3 2 2 2 6" xfId="7454"/>
    <cellStyle name="Calculation 5 2 3 2 2 3" xfId="7455"/>
    <cellStyle name="Calculation 5 2 3 2 2 3 2" xfId="7456"/>
    <cellStyle name="Calculation 5 2 3 2 2 3 3" xfId="7457"/>
    <cellStyle name="Calculation 5 2 3 2 2 3 4" xfId="7458"/>
    <cellStyle name="Calculation 5 2 3 2 2 3 5" xfId="7459"/>
    <cellStyle name="Calculation 5 2 3 2 2 3 6" xfId="7460"/>
    <cellStyle name="Calculation 5 2 3 2 2 4" xfId="7461"/>
    <cellStyle name="Calculation 5 2 3 2 2 5" xfId="7462"/>
    <cellStyle name="Calculation 5 2 3 2 2 6" xfId="7463"/>
    <cellStyle name="Calculation 5 2 3 2 2 7" xfId="7464"/>
    <cellStyle name="Calculation 5 2 3 2 2 8" xfId="7465"/>
    <cellStyle name="Calculation 5 2 3 2 3" xfId="7466"/>
    <cellStyle name="Calculation 5 2 3 2 3 2" xfId="7467"/>
    <cellStyle name="Calculation 5 2 3 2 3 3" xfId="7468"/>
    <cellStyle name="Calculation 5 2 3 2 3 4" xfId="7469"/>
    <cellStyle name="Calculation 5 2 3 2 3 5" xfId="7470"/>
    <cellStyle name="Calculation 5 2 3 2 3 6" xfId="7471"/>
    <cellStyle name="Calculation 5 2 3 2 4" xfId="7472"/>
    <cellStyle name="Calculation 5 2 3 2 4 2" xfId="7473"/>
    <cellStyle name="Calculation 5 2 3 2 4 3" xfId="7474"/>
    <cellStyle name="Calculation 5 2 3 2 4 4" xfId="7475"/>
    <cellStyle name="Calculation 5 2 3 2 4 5" xfId="7476"/>
    <cellStyle name="Calculation 5 2 3 2 4 6" xfId="7477"/>
    <cellStyle name="Calculation 5 2 3 2 5" xfId="7478"/>
    <cellStyle name="Calculation 5 2 3 2 6" xfId="7479"/>
    <cellStyle name="Calculation 5 2 3 2 7" xfId="7480"/>
    <cellStyle name="Calculation 5 2 3 2 8" xfId="7481"/>
    <cellStyle name="Calculation 5 2 3 2 9" xfId="7482"/>
    <cellStyle name="Calculation 5 2 3 3" xfId="7483"/>
    <cellStyle name="Calculation 5 2 3 3 2" xfId="7484"/>
    <cellStyle name="Calculation 5 2 3 3 2 2" xfId="7485"/>
    <cellStyle name="Calculation 5 2 3 3 2 3" xfId="7486"/>
    <cellStyle name="Calculation 5 2 3 3 2 4" xfId="7487"/>
    <cellStyle name="Calculation 5 2 3 3 2 5" xfId="7488"/>
    <cellStyle name="Calculation 5 2 3 3 2 6" xfId="7489"/>
    <cellStyle name="Calculation 5 2 3 3 3" xfId="7490"/>
    <cellStyle name="Calculation 5 2 3 3 3 2" xfId="7491"/>
    <cellStyle name="Calculation 5 2 3 3 3 3" xfId="7492"/>
    <cellStyle name="Calculation 5 2 3 3 3 4" xfId="7493"/>
    <cellStyle name="Calculation 5 2 3 3 3 5" xfId="7494"/>
    <cellStyle name="Calculation 5 2 3 3 3 6" xfId="7495"/>
    <cellStyle name="Calculation 5 2 3 3 4" xfId="7496"/>
    <cellStyle name="Calculation 5 2 3 3 5" xfId="7497"/>
    <cellStyle name="Calculation 5 2 3 3 6" xfId="7498"/>
    <cellStyle name="Calculation 5 2 3 3 7" xfId="7499"/>
    <cellStyle name="Calculation 5 2 3 3 8" xfId="7500"/>
    <cellStyle name="Calculation 5 2 3 4" xfId="7501"/>
    <cellStyle name="Calculation 5 2 3 4 2" xfId="7502"/>
    <cellStyle name="Calculation 5 2 3 4 3" xfId="7503"/>
    <cellStyle name="Calculation 5 2 3 4 4" xfId="7504"/>
    <cellStyle name="Calculation 5 2 3 4 5" xfId="7505"/>
    <cellStyle name="Calculation 5 2 3 4 6" xfId="7506"/>
    <cellStyle name="Calculation 5 2 3 5" xfId="7507"/>
    <cellStyle name="Calculation 5 2 3 5 2" xfId="7508"/>
    <cellStyle name="Calculation 5 2 3 5 3" xfId="7509"/>
    <cellStyle name="Calculation 5 2 3 5 4" xfId="7510"/>
    <cellStyle name="Calculation 5 2 3 5 5" xfId="7511"/>
    <cellStyle name="Calculation 5 2 3 5 6" xfId="7512"/>
    <cellStyle name="Calculation 5 2 3 6" xfId="7513"/>
    <cellStyle name="Calculation 5 2 3 7" xfId="7514"/>
    <cellStyle name="Calculation 5 2 3 8" xfId="7515"/>
    <cellStyle name="Calculation 5 2 3 9" xfId="7516"/>
    <cellStyle name="Calculation 5 2 4" xfId="7517"/>
    <cellStyle name="Calculation 5 2 4 2" xfId="7518"/>
    <cellStyle name="Calculation 5 2 4 2 2" xfId="7519"/>
    <cellStyle name="Calculation 5 2 4 2 2 2" xfId="7520"/>
    <cellStyle name="Calculation 5 2 4 2 2 3" xfId="7521"/>
    <cellStyle name="Calculation 5 2 4 2 2 4" xfId="7522"/>
    <cellStyle name="Calculation 5 2 4 2 2 5" xfId="7523"/>
    <cellStyle name="Calculation 5 2 4 2 2 6" xfId="7524"/>
    <cellStyle name="Calculation 5 2 4 2 3" xfId="7525"/>
    <cellStyle name="Calculation 5 2 4 2 3 2" xfId="7526"/>
    <cellStyle name="Calculation 5 2 4 2 3 3" xfId="7527"/>
    <cellStyle name="Calculation 5 2 4 2 3 4" xfId="7528"/>
    <cellStyle name="Calculation 5 2 4 2 3 5" xfId="7529"/>
    <cellStyle name="Calculation 5 2 4 2 3 6" xfId="7530"/>
    <cellStyle name="Calculation 5 2 4 2 4" xfId="7531"/>
    <cellStyle name="Calculation 5 2 4 2 5" xfId="7532"/>
    <cellStyle name="Calculation 5 2 4 2 6" xfId="7533"/>
    <cellStyle name="Calculation 5 2 4 2 7" xfId="7534"/>
    <cellStyle name="Calculation 5 2 4 2 8" xfId="7535"/>
    <cellStyle name="Calculation 5 2 4 3" xfId="7536"/>
    <cellStyle name="Calculation 5 2 4 3 2" xfId="7537"/>
    <cellStyle name="Calculation 5 2 4 3 3" xfId="7538"/>
    <cellStyle name="Calculation 5 2 4 3 4" xfId="7539"/>
    <cellStyle name="Calculation 5 2 4 3 5" xfId="7540"/>
    <cellStyle name="Calculation 5 2 4 3 6" xfId="7541"/>
    <cellStyle name="Calculation 5 2 4 4" xfId="7542"/>
    <cellStyle name="Calculation 5 2 4 4 2" xfId="7543"/>
    <cellStyle name="Calculation 5 2 4 4 3" xfId="7544"/>
    <cellStyle name="Calculation 5 2 4 4 4" xfId="7545"/>
    <cellStyle name="Calculation 5 2 4 4 5" xfId="7546"/>
    <cellStyle name="Calculation 5 2 4 4 6" xfId="7547"/>
    <cellStyle name="Calculation 5 2 4 5" xfId="7548"/>
    <cellStyle name="Calculation 5 2 4 6" xfId="7549"/>
    <cellStyle name="Calculation 5 2 4 7" xfId="7550"/>
    <cellStyle name="Calculation 5 2 4 8" xfId="7551"/>
    <cellStyle name="Calculation 5 2 4 9" xfId="7552"/>
    <cellStyle name="Calculation 5 2 5" xfId="7553"/>
    <cellStyle name="Calculation 5 2 5 2" xfId="7554"/>
    <cellStyle name="Calculation 5 2 5 2 2" xfId="7555"/>
    <cellStyle name="Calculation 5 2 5 2 3" xfId="7556"/>
    <cellStyle name="Calculation 5 2 5 2 4" xfId="7557"/>
    <cellStyle name="Calculation 5 2 5 2 5" xfId="7558"/>
    <cellStyle name="Calculation 5 2 5 2 6" xfId="7559"/>
    <cellStyle name="Calculation 5 2 5 3" xfId="7560"/>
    <cellStyle name="Calculation 5 2 5 3 2" xfId="7561"/>
    <cellStyle name="Calculation 5 2 5 3 3" xfId="7562"/>
    <cellStyle name="Calculation 5 2 5 3 4" xfId="7563"/>
    <cellStyle name="Calculation 5 2 5 3 5" xfId="7564"/>
    <cellStyle name="Calculation 5 2 5 3 6" xfId="7565"/>
    <cellStyle name="Calculation 5 2 5 4" xfId="7566"/>
    <cellStyle name="Calculation 5 2 5 5" xfId="7567"/>
    <cellStyle name="Calculation 5 2 5 6" xfId="7568"/>
    <cellStyle name="Calculation 5 2 5 7" xfId="7569"/>
    <cellStyle name="Calculation 5 2 5 8" xfId="7570"/>
    <cellStyle name="Calculation 5 2 6" xfId="7571"/>
    <cellStyle name="Calculation 5 2 6 2" xfId="7572"/>
    <cellStyle name="Calculation 5 2 6 3" xfId="7573"/>
    <cellStyle name="Calculation 5 2 6 4" xfId="7574"/>
    <cellStyle name="Calculation 5 2 6 5" xfId="7575"/>
    <cellStyle name="Calculation 5 2 6 6" xfId="7576"/>
    <cellStyle name="Calculation 5 2 7" xfId="7577"/>
    <cellStyle name="Calculation 5 2 7 2" xfId="7578"/>
    <cellStyle name="Calculation 5 2 7 3" xfId="7579"/>
    <cellStyle name="Calculation 5 2 7 4" xfId="7580"/>
    <cellStyle name="Calculation 5 2 7 5" xfId="7581"/>
    <cellStyle name="Calculation 5 2 7 6" xfId="7582"/>
    <cellStyle name="Calculation 5 2 8" xfId="7583"/>
    <cellStyle name="Calculation 5 2 9" xfId="7584"/>
    <cellStyle name="Calculation 5 3" xfId="7585"/>
    <cellStyle name="Calculation 5 3 10" xfId="7586"/>
    <cellStyle name="Calculation 5 3 11" xfId="7587"/>
    <cellStyle name="Calculation 5 3 2" xfId="7588"/>
    <cellStyle name="Calculation 5 3 2 10" xfId="7589"/>
    <cellStyle name="Calculation 5 3 2 2" xfId="7590"/>
    <cellStyle name="Calculation 5 3 2 2 2" xfId="7591"/>
    <cellStyle name="Calculation 5 3 2 2 2 2" xfId="7592"/>
    <cellStyle name="Calculation 5 3 2 2 2 2 2" xfId="7593"/>
    <cellStyle name="Calculation 5 3 2 2 2 2 3" xfId="7594"/>
    <cellStyle name="Calculation 5 3 2 2 2 2 4" xfId="7595"/>
    <cellStyle name="Calculation 5 3 2 2 2 2 5" xfId="7596"/>
    <cellStyle name="Calculation 5 3 2 2 2 2 6" xfId="7597"/>
    <cellStyle name="Calculation 5 3 2 2 2 3" xfId="7598"/>
    <cellStyle name="Calculation 5 3 2 2 2 3 2" xfId="7599"/>
    <cellStyle name="Calculation 5 3 2 2 2 3 3" xfId="7600"/>
    <cellStyle name="Calculation 5 3 2 2 2 3 4" xfId="7601"/>
    <cellStyle name="Calculation 5 3 2 2 2 3 5" xfId="7602"/>
    <cellStyle name="Calculation 5 3 2 2 2 3 6" xfId="7603"/>
    <cellStyle name="Calculation 5 3 2 2 2 4" xfId="7604"/>
    <cellStyle name="Calculation 5 3 2 2 2 5" xfId="7605"/>
    <cellStyle name="Calculation 5 3 2 2 2 6" xfId="7606"/>
    <cellStyle name="Calculation 5 3 2 2 2 7" xfId="7607"/>
    <cellStyle name="Calculation 5 3 2 2 2 8" xfId="7608"/>
    <cellStyle name="Calculation 5 3 2 2 3" xfId="7609"/>
    <cellStyle name="Calculation 5 3 2 2 3 2" xfId="7610"/>
    <cellStyle name="Calculation 5 3 2 2 3 3" xfId="7611"/>
    <cellStyle name="Calculation 5 3 2 2 3 4" xfId="7612"/>
    <cellStyle name="Calculation 5 3 2 2 3 5" xfId="7613"/>
    <cellStyle name="Calculation 5 3 2 2 3 6" xfId="7614"/>
    <cellStyle name="Calculation 5 3 2 2 4" xfId="7615"/>
    <cellStyle name="Calculation 5 3 2 2 4 2" xfId="7616"/>
    <cellStyle name="Calculation 5 3 2 2 4 3" xfId="7617"/>
    <cellStyle name="Calculation 5 3 2 2 4 4" xfId="7618"/>
    <cellStyle name="Calculation 5 3 2 2 4 5" xfId="7619"/>
    <cellStyle name="Calculation 5 3 2 2 4 6" xfId="7620"/>
    <cellStyle name="Calculation 5 3 2 2 5" xfId="7621"/>
    <cellStyle name="Calculation 5 3 2 2 6" xfId="7622"/>
    <cellStyle name="Calculation 5 3 2 2 7" xfId="7623"/>
    <cellStyle name="Calculation 5 3 2 2 8" xfId="7624"/>
    <cellStyle name="Calculation 5 3 2 2 9" xfId="7625"/>
    <cellStyle name="Calculation 5 3 2 3" xfId="7626"/>
    <cellStyle name="Calculation 5 3 2 3 2" xfId="7627"/>
    <cellStyle name="Calculation 5 3 2 3 2 2" xfId="7628"/>
    <cellStyle name="Calculation 5 3 2 3 2 3" xfId="7629"/>
    <cellStyle name="Calculation 5 3 2 3 2 4" xfId="7630"/>
    <cellStyle name="Calculation 5 3 2 3 2 5" xfId="7631"/>
    <cellStyle name="Calculation 5 3 2 3 2 6" xfId="7632"/>
    <cellStyle name="Calculation 5 3 2 3 3" xfId="7633"/>
    <cellStyle name="Calculation 5 3 2 3 3 2" xfId="7634"/>
    <cellStyle name="Calculation 5 3 2 3 3 3" xfId="7635"/>
    <cellStyle name="Calculation 5 3 2 3 3 4" xfId="7636"/>
    <cellStyle name="Calculation 5 3 2 3 3 5" xfId="7637"/>
    <cellStyle name="Calculation 5 3 2 3 3 6" xfId="7638"/>
    <cellStyle name="Calculation 5 3 2 3 4" xfId="7639"/>
    <cellStyle name="Calculation 5 3 2 3 5" xfId="7640"/>
    <cellStyle name="Calculation 5 3 2 3 6" xfId="7641"/>
    <cellStyle name="Calculation 5 3 2 3 7" xfId="7642"/>
    <cellStyle name="Calculation 5 3 2 3 8" xfId="7643"/>
    <cellStyle name="Calculation 5 3 2 4" xfId="7644"/>
    <cellStyle name="Calculation 5 3 2 4 2" xfId="7645"/>
    <cellStyle name="Calculation 5 3 2 4 3" xfId="7646"/>
    <cellStyle name="Calculation 5 3 2 4 4" xfId="7647"/>
    <cellStyle name="Calculation 5 3 2 4 5" xfId="7648"/>
    <cellStyle name="Calculation 5 3 2 4 6" xfId="7649"/>
    <cellStyle name="Calculation 5 3 2 5" xfId="7650"/>
    <cellStyle name="Calculation 5 3 2 5 2" xfId="7651"/>
    <cellStyle name="Calculation 5 3 2 5 3" xfId="7652"/>
    <cellStyle name="Calculation 5 3 2 5 4" xfId="7653"/>
    <cellStyle name="Calculation 5 3 2 5 5" xfId="7654"/>
    <cellStyle name="Calculation 5 3 2 5 6" xfId="7655"/>
    <cellStyle name="Calculation 5 3 2 6" xfId="7656"/>
    <cellStyle name="Calculation 5 3 2 7" xfId="7657"/>
    <cellStyle name="Calculation 5 3 2 8" xfId="7658"/>
    <cellStyle name="Calculation 5 3 2 9" xfId="7659"/>
    <cellStyle name="Calculation 5 3 3" xfId="7660"/>
    <cellStyle name="Calculation 5 3 3 2" xfId="7661"/>
    <cellStyle name="Calculation 5 3 3 2 2" xfId="7662"/>
    <cellStyle name="Calculation 5 3 3 2 2 2" xfId="7663"/>
    <cellStyle name="Calculation 5 3 3 2 2 3" xfId="7664"/>
    <cellStyle name="Calculation 5 3 3 2 2 4" xfId="7665"/>
    <cellStyle name="Calculation 5 3 3 2 2 5" xfId="7666"/>
    <cellStyle name="Calculation 5 3 3 2 2 6" xfId="7667"/>
    <cellStyle name="Calculation 5 3 3 2 3" xfId="7668"/>
    <cellStyle name="Calculation 5 3 3 2 3 2" xfId="7669"/>
    <cellStyle name="Calculation 5 3 3 2 3 3" xfId="7670"/>
    <cellStyle name="Calculation 5 3 3 2 3 4" xfId="7671"/>
    <cellStyle name="Calculation 5 3 3 2 3 5" xfId="7672"/>
    <cellStyle name="Calculation 5 3 3 2 3 6" xfId="7673"/>
    <cellStyle name="Calculation 5 3 3 2 4" xfId="7674"/>
    <cellStyle name="Calculation 5 3 3 2 5" xfId="7675"/>
    <cellStyle name="Calculation 5 3 3 2 6" xfId="7676"/>
    <cellStyle name="Calculation 5 3 3 2 7" xfId="7677"/>
    <cellStyle name="Calculation 5 3 3 2 8" xfId="7678"/>
    <cellStyle name="Calculation 5 3 3 3" xfId="7679"/>
    <cellStyle name="Calculation 5 3 3 3 2" xfId="7680"/>
    <cellStyle name="Calculation 5 3 3 3 3" xfId="7681"/>
    <cellStyle name="Calculation 5 3 3 3 4" xfId="7682"/>
    <cellStyle name="Calculation 5 3 3 3 5" xfId="7683"/>
    <cellStyle name="Calculation 5 3 3 3 6" xfId="7684"/>
    <cellStyle name="Calculation 5 3 3 4" xfId="7685"/>
    <cellStyle name="Calculation 5 3 3 4 2" xfId="7686"/>
    <cellStyle name="Calculation 5 3 3 4 3" xfId="7687"/>
    <cellStyle name="Calculation 5 3 3 4 4" xfId="7688"/>
    <cellStyle name="Calculation 5 3 3 4 5" xfId="7689"/>
    <cellStyle name="Calculation 5 3 3 4 6" xfId="7690"/>
    <cellStyle name="Calculation 5 3 3 5" xfId="7691"/>
    <cellStyle name="Calculation 5 3 3 6" xfId="7692"/>
    <cellStyle name="Calculation 5 3 3 7" xfId="7693"/>
    <cellStyle name="Calculation 5 3 3 8" xfId="7694"/>
    <cellStyle name="Calculation 5 3 3 9" xfId="7695"/>
    <cellStyle name="Calculation 5 3 4" xfId="7696"/>
    <cellStyle name="Calculation 5 3 4 2" xfId="7697"/>
    <cellStyle name="Calculation 5 3 4 2 2" xfId="7698"/>
    <cellStyle name="Calculation 5 3 4 2 3" xfId="7699"/>
    <cellStyle name="Calculation 5 3 4 2 4" xfId="7700"/>
    <cellStyle name="Calculation 5 3 4 2 5" xfId="7701"/>
    <cellStyle name="Calculation 5 3 4 2 6" xfId="7702"/>
    <cellStyle name="Calculation 5 3 4 3" xfId="7703"/>
    <cellStyle name="Calculation 5 3 4 3 2" xfId="7704"/>
    <cellStyle name="Calculation 5 3 4 3 3" xfId="7705"/>
    <cellStyle name="Calculation 5 3 4 3 4" xfId="7706"/>
    <cellStyle name="Calculation 5 3 4 3 5" xfId="7707"/>
    <cellStyle name="Calculation 5 3 4 3 6" xfId="7708"/>
    <cellStyle name="Calculation 5 3 4 4" xfId="7709"/>
    <cellStyle name="Calculation 5 3 4 5" xfId="7710"/>
    <cellStyle name="Calculation 5 3 4 6" xfId="7711"/>
    <cellStyle name="Calculation 5 3 4 7" xfId="7712"/>
    <cellStyle name="Calculation 5 3 4 8" xfId="7713"/>
    <cellStyle name="Calculation 5 3 5" xfId="7714"/>
    <cellStyle name="Calculation 5 3 5 2" xfId="7715"/>
    <cellStyle name="Calculation 5 3 5 3" xfId="7716"/>
    <cellStyle name="Calculation 5 3 5 4" xfId="7717"/>
    <cellStyle name="Calculation 5 3 5 5" xfId="7718"/>
    <cellStyle name="Calculation 5 3 5 6" xfId="7719"/>
    <cellStyle name="Calculation 5 3 6" xfId="7720"/>
    <cellStyle name="Calculation 5 3 6 2" xfId="7721"/>
    <cellStyle name="Calculation 5 3 6 3" xfId="7722"/>
    <cellStyle name="Calculation 5 3 6 4" xfId="7723"/>
    <cellStyle name="Calculation 5 3 6 5" xfId="7724"/>
    <cellStyle name="Calculation 5 3 6 6" xfId="7725"/>
    <cellStyle name="Calculation 5 3 7" xfId="7726"/>
    <cellStyle name="Calculation 5 3 8" xfId="7727"/>
    <cellStyle name="Calculation 5 3 9" xfId="7728"/>
    <cellStyle name="Calculation 5 4" xfId="7729"/>
    <cellStyle name="Calculation 5 4 10" xfId="7730"/>
    <cellStyle name="Calculation 5 4 2" xfId="7731"/>
    <cellStyle name="Calculation 5 4 2 2" xfId="7732"/>
    <cellStyle name="Calculation 5 4 2 2 2" xfId="7733"/>
    <cellStyle name="Calculation 5 4 2 2 2 2" xfId="7734"/>
    <cellStyle name="Calculation 5 4 2 2 2 3" xfId="7735"/>
    <cellStyle name="Calculation 5 4 2 2 2 4" xfId="7736"/>
    <cellStyle name="Calculation 5 4 2 2 2 5" xfId="7737"/>
    <cellStyle name="Calculation 5 4 2 2 2 6" xfId="7738"/>
    <cellStyle name="Calculation 5 4 2 2 3" xfId="7739"/>
    <cellStyle name="Calculation 5 4 2 2 3 2" xfId="7740"/>
    <cellStyle name="Calculation 5 4 2 2 3 3" xfId="7741"/>
    <cellStyle name="Calculation 5 4 2 2 3 4" xfId="7742"/>
    <cellStyle name="Calculation 5 4 2 2 3 5" xfId="7743"/>
    <cellStyle name="Calculation 5 4 2 2 3 6" xfId="7744"/>
    <cellStyle name="Calculation 5 4 2 2 4" xfId="7745"/>
    <cellStyle name="Calculation 5 4 2 2 5" xfId="7746"/>
    <cellStyle name="Calculation 5 4 2 2 6" xfId="7747"/>
    <cellStyle name="Calculation 5 4 2 2 7" xfId="7748"/>
    <cellStyle name="Calculation 5 4 2 2 8" xfId="7749"/>
    <cellStyle name="Calculation 5 4 2 3" xfId="7750"/>
    <cellStyle name="Calculation 5 4 2 3 2" xfId="7751"/>
    <cellStyle name="Calculation 5 4 2 3 3" xfId="7752"/>
    <cellStyle name="Calculation 5 4 2 3 4" xfId="7753"/>
    <cellStyle name="Calculation 5 4 2 3 5" xfId="7754"/>
    <cellStyle name="Calculation 5 4 2 3 6" xfId="7755"/>
    <cellStyle name="Calculation 5 4 2 4" xfId="7756"/>
    <cellStyle name="Calculation 5 4 2 4 2" xfId="7757"/>
    <cellStyle name="Calculation 5 4 2 4 3" xfId="7758"/>
    <cellStyle name="Calculation 5 4 2 4 4" xfId="7759"/>
    <cellStyle name="Calculation 5 4 2 4 5" xfId="7760"/>
    <cellStyle name="Calculation 5 4 2 4 6" xfId="7761"/>
    <cellStyle name="Calculation 5 4 2 5" xfId="7762"/>
    <cellStyle name="Calculation 5 4 2 6" xfId="7763"/>
    <cellStyle name="Calculation 5 4 2 7" xfId="7764"/>
    <cellStyle name="Calculation 5 4 2 8" xfId="7765"/>
    <cellStyle name="Calculation 5 4 2 9" xfId="7766"/>
    <cellStyle name="Calculation 5 4 3" xfId="7767"/>
    <cellStyle name="Calculation 5 4 3 2" xfId="7768"/>
    <cellStyle name="Calculation 5 4 3 2 2" xfId="7769"/>
    <cellStyle name="Calculation 5 4 3 2 3" xfId="7770"/>
    <cellStyle name="Calculation 5 4 3 2 4" xfId="7771"/>
    <cellStyle name="Calculation 5 4 3 2 5" xfId="7772"/>
    <cellStyle name="Calculation 5 4 3 2 6" xfId="7773"/>
    <cellStyle name="Calculation 5 4 3 3" xfId="7774"/>
    <cellStyle name="Calculation 5 4 3 3 2" xfId="7775"/>
    <cellStyle name="Calculation 5 4 3 3 3" xfId="7776"/>
    <cellStyle name="Calculation 5 4 3 3 4" xfId="7777"/>
    <cellStyle name="Calculation 5 4 3 3 5" xfId="7778"/>
    <cellStyle name="Calculation 5 4 3 3 6" xfId="7779"/>
    <cellStyle name="Calculation 5 4 3 4" xfId="7780"/>
    <cellStyle name="Calculation 5 4 3 5" xfId="7781"/>
    <cellStyle name="Calculation 5 4 3 6" xfId="7782"/>
    <cellStyle name="Calculation 5 4 3 7" xfId="7783"/>
    <cellStyle name="Calculation 5 4 3 8" xfId="7784"/>
    <cellStyle name="Calculation 5 4 4" xfId="7785"/>
    <cellStyle name="Calculation 5 4 4 2" xfId="7786"/>
    <cellStyle name="Calculation 5 4 4 3" xfId="7787"/>
    <cellStyle name="Calculation 5 4 4 4" xfId="7788"/>
    <cellStyle name="Calculation 5 4 4 5" xfId="7789"/>
    <cellStyle name="Calculation 5 4 4 6" xfId="7790"/>
    <cellStyle name="Calculation 5 4 5" xfId="7791"/>
    <cellStyle name="Calculation 5 4 5 2" xfId="7792"/>
    <cellStyle name="Calculation 5 4 5 3" xfId="7793"/>
    <cellStyle name="Calculation 5 4 5 4" xfId="7794"/>
    <cellStyle name="Calculation 5 4 5 5" xfId="7795"/>
    <cellStyle name="Calculation 5 4 5 6" xfId="7796"/>
    <cellStyle name="Calculation 5 4 6" xfId="7797"/>
    <cellStyle name="Calculation 5 4 7" xfId="7798"/>
    <cellStyle name="Calculation 5 4 8" xfId="7799"/>
    <cellStyle name="Calculation 5 4 9" xfId="7800"/>
    <cellStyle name="Calculation 5 5" xfId="7801"/>
    <cellStyle name="Calculation 5 5 2" xfId="7802"/>
    <cellStyle name="Calculation 5 5 2 2" xfId="7803"/>
    <cellStyle name="Calculation 5 5 2 2 2" xfId="7804"/>
    <cellStyle name="Calculation 5 5 2 2 3" xfId="7805"/>
    <cellStyle name="Calculation 5 5 2 2 4" xfId="7806"/>
    <cellStyle name="Calculation 5 5 2 2 5" xfId="7807"/>
    <cellStyle name="Calculation 5 5 2 2 6" xfId="7808"/>
    <cellStyle name="Calculation 5 5 2 3" xfId="7809"/>
    <cellStyle name="Calculation 5 5 2 3 2" xfId="7810"/>
    <cellStyle name="Calculation 5 5 2 3 3" xfId="7811"/>
    <cellStyle name="Calculation 5 5 2 3 4" xfId="7812"/>
    <cellStyle name="Calculation 5 5 2 3 5" xfId="7813"/>
    <cellStyle name="Calculation 5 5 2 3 6" xfId="7814"/>
    <cellStyle name="Calculation 5 5 2 4" xfId="7815"/>
    <cellStyle name="Calculation 5 5 2 5" xfId="7816"/>
    <cellStyle name="Calculation 5 5 2 6" xfId="7817"/>
    <cellStyle name="Calculation 5 5 2 7" xfId="7818"/>
    <cellStyle name="Calculation 5 5 2 8" xfId="7819"/>
    <cellStyle name="Calculation 5 5 3" xfId="7820"/>
    <cellStyle name="Calculation 5 5 3 2" xfId="7821"/>
    <cellStyle name="Calculation 5 5 3 3" xfId="7822"/>
    <cellStyle name="Calculation 5 5 3 4" xfId="7823"/>
    <cellStyle name="Calculation 5 5 3 5" xfId="7824"/>
    <cellStyle name="Calculation 5 5 3 6" xfId="7825"/>
    <cellStyle name="Calculation 5 5 4" xfId="7826"/>
    <cellStyle name="Calculation 5 5 4 2" xfId="7827"/>
    <cellStyle name="Calculation 5 5 4 3" xfId="7828"/>
    <cellStyle name="Calculation 5 5 4 4" xfId="7829"/>
    <cellStyle name="Calculation 5 5 4 5" xfId="7830"/>
    <cellStyle name="Calculation 5 5 4 6" xfId="7831"/>
    <cellStyle name="Calculation 5 5 5" xfId="7832"/>
    <cellStyle name="Calculation 5 5 6" xfId="7833"/>
    <cellStyle name="Calculation 5 5 7" xfId="7834"/>
    <cellStyle name="Calculation 5 5 8" xfId="7835"/>
    <cellStyle name="Calculation 5 5 9" xfId="7836"/>
    <cellStyle name="Calculation 5 6" xfId="7837"/>
    <cellStyle name="Calculation 5 6 2" xfId="7838"/>
    <cellStyle name="Calculation 5 6 2 2" xfId="7839"/>
    <cellStyle name="Calculation 5 6 2 3" xfId="7840"/>
    <cellStyle name="Calculation 5 6 2 4" xfId="7841"/>
    <cellStyle name="Calculation 5 6 2 5" xfId="7842"/>
    <cellStyle name="Calculation 5 6 2 6" xfId="7843"/>
    <cellStyle name="Calculation 5 6 3" xfId="7844"/>
    <cellStyle name="Calculation 5 6 3 2" xfId="7845"/>
    <cellStyle name="Calculation 5 6 3 3" xfId="7846"/>
    <cellStyle name="Calculation 5 6 3 4" xfId="7847"/>
    <cellStyle name="Calculation 5 6 3 5" xfId="7848"/>
    <cellStyle name="Calculation 5 6 3 6" xfId="7849"/>
    <cellStyle name="Calculation 5 6 4" xfId="7850"/>
    <cellStyle name="Calculation 5 6 5" xfId="7851"/>
    <cellStyle name="Calculation 5 6 6" xfId="7852"/>
    <cellStyle name="Calculation 5 6 7" xfId="7853"/>
    <cellStyle name="Calculation 5 6 8" xfId="7854"/>
    <cellStyle name="Calculation 5 7" xfId="7855"/>
    <cellStyle name="Calculation 5 7 2" xfId="7856"/>
    <cellStyle name="Calculation 5 7 3" xfId="7857"/>
    <cellStyle name="Calculation 5 7 4" xfId="7858"/>
    <cellStyle name="Calculation 5 7 5" xfId="7859"/>
    <cellStyle name="Calculation 5 7 6" xfId="7860"/>
    <cellStyle name="Calculation 5 8" xfId="7861"/>
    <cellStyle name="Calculation 5 8 2" xfId="7862"/>
    <cellStyle name="Calculation 5 8 3" xfId="7863"/>
    <cellStyle name="Calculation 5 8 4" xfId="7864"/>
    <cellStyle name="Calculation 5 8 5" xfId="7865"/>
    <cellStyle name="Calculation 5 8 6" xfId="7866"/>
    <cellStyle name="Calculation 5 9" xfId="7867"/>
    <cellStyle name="Calculation 6" xfId="7868"/>
    <cellStyle name="Calculation 6 2" xfId="7869"/>
    <cellStyle name="Calculation 6 2 2" xfId="7870"/>
    <cellStyle name="Calculation 6 2 3" xfId="7871"/>
    <cellStyle name="Calculation 6 2 4" xfId="7872"/>
    <cellStyle name="Calculation 6 2 5" xfId="7873"/>
    <cellStyle name="Calculation 6 2 6" xfId="7874"/>
    <cellStyle name="Calculation 6 3" xfId="7875"/>
    <cellStyle name="Calculation 6 4" xfId="7876"/>
    <cellStyle name="Calculation 6 5" xfId="7877"/>
    <cellStyle name="Calculation 6 6" xfId="7878"/>
    <cellStyle name="Calculation 6 7" xfId="7879"/>
    <cellStyle name="Calculation 7" xfId="7880"/>
    <cellStyle name="Calculation 7 2" xfId="7881"/>
    <cellStyle name="Calculation 7 2 2" xfId="7882"/>
    <cellStyle name="Calculation 7 2 3" xfId="7883"/>
    <cellStyle name="Calculation 7 2 4" xfId="7884"/>
    <cellStyle name="Calculation 7 2 5" xfId="7885"/>
    <cellStyle name="Calculation 7 2 6" xfId="7886"/>
    <cellStyle name="Calculation 7 3" xfId="7887"/>
    <cellStyle name="Calculation 7 4" xfId="7888"/>
    <cellStyle name="Calculation 7 5" xfId="7889"/>
    <cellStyle name="Calculation 7 6" xfId="7890"/>
    <cellStyle name="Calculation 7 7" xfId="7891"/>
    <cellStyle name="Calculation 8" xfId="7892"/>
    <cellStyle name="Calculation 8 2" xfId="7893"/>
    <cellStyle name="Calculation 8 2 2" xfId="7894"/>
    <cellStyle name="Calculation 8 2 3" xfId="7895"/>
    <cellStyle name="Calculation 8 2 4" xfId="7896"/>
    <cellStyle name="Calculation 8 2 5" xfId="7897"/>
    <cellStyle name="Calculation 8 2 6" xfId="7898"/>
    <cellStyle name="Calculation 8 3" xfId="7899"/>
    <cellStyle name="Calculation 8 4" xfId="7900"/>
    <cellStyle name="Calculation 8 5" xfId="7901"/>
    <cellStyle name="Calculation 8 6" xfId="7902"/>
    <cellStyle name="Calculation 8 7" xfId="7903"/>
    <cellStyle name="Calculation 9" xfId="7904"/>
    <cellStyle name="Calculation 9 2" xfId="7905"/>
    <cellStyle name="Calculation 9 2 2" xfId="7906"/>
    <cellStyle name="Calculation 9 2 3" xfId="7907"/>
    <cellStyle name="Calculation 9 2 4" xfId="7908"/>
    <cellStyle name="Calculation 9 2 5" xfId="7909"/>
    <cellStyle name="Calculation 9 2 6" xfId="7910"/>
    <cellStyle name="Calculation 9 3" xfId="7911"/>
    <cellStyle name="Calculation 9 4" xfId="7912"/>
    <cellStyle name="Calculation 9 5" xfId="7913"/>
    <cellStyle name="Calculation 9 6" xfId="7914"/>
    <cellStyle name="Calculation 9 7" xfId="7915"/>
    <cellStyle name="cells" xfId="7916"/>
    <cellStyle name="Check Cell 2" xfId="7917"/>
    <cellStyle name="Check Cell 2 2" xfId="7918"/>
    <cellStyle name="Check Cell 2 3" xfId="7919"/>
    <cellStyle name="Check Cell 2 4" xfId="7920"/>
    <cellStyle name="Check Cell 2 5" xfId="7921"/>
    <cellStyle name="Check Cell 2 6" xfId="7922"/>
    <cellStyle name="Check Cell 2 7" xfId="7923"/>
    <cellStyle name="Check Cell 2 8" xfId="7924"/>
    <cellStyle name="Check Cell 2 9" xfId="7925"/>
    <cellStyle name="Check Cell 3" xfId="7926"/>
    <cellStyle name="Check Cell 3 2" xfId="7927"/>
    <cellStyle name="Check Cell 4" xfId="7928"/>
    <cellStyle name="Check Cell 5" xfId="7929"/>
    <cellStyle name="Check Cell 6" xfId="7930"/>
    <cellStyle name="column field" xfId="7931"/>
    <cellStyle name="Comma" xfId="25" builtinId="3"/>
    <cellStyle name="Comma 10" xfId="7932"/>
    <cellStyle name="Comma 11" xfId="7933"/>
    <cellStyle name="Comma 12" xfId="7934"/>
    <cellStyle name="Comma 13" xfId="7935"/>
    <cellStyle name="Comma 2" xfId="13"/>
    <cellStyle name="Comma 2 10" xfId="7936"/>
    <cellStyle name="Comma 2 11" xfId="7937"/>
    <cellStyle name="Comma 2 12" xfId="7938"/>
    <cellStyle name="Comma 2 13" xfId="7939"/>
    <cellStyle name="Comma 2 14" xfId="7940"/>
    <cellStyle name="Comma 2 14 2" xfId="7941"/>
    <cellStyle name="Comma 2 15" xfId="7942"/>
    <cellStyle name="Comma 2 2" xfId="7943"/>
    <cellStyle name="Comma 2 2 2" xfId="7944"/>
    <cellStyle name="Comma 2 2 3" xfId="7945"/>
    <cellStyle name="Comma 2 2 4" xfId="7946"/>
    <cellStyle name="Comma 2 3" xfId="7947"/>
    <cellStyle name="Comma 2 4" xfId="7948"/>
    <cellStyle name="Comma 2 5" xfId="7949"/>
    <cellStyle name="Comma 2 6" xfId="7950"/>
    <cellStyle name="Comma 2 7" xfId="7951"/>
    <cellStyle name="Comma 2 8" xfId="7952"/>
    <cellStyle name="Comma 2 9" xfId="7953"/>
    <cellStyle name="Comma 3" xfId="14"/>
    <cellStyle name="Comma 3 2" xfId="15"/>
    <cellStyle name="Comma 3 2 2" xfId="7954"/>
    <cellStyle name="Comma 3 3" xfId="7955"/>
    <cellStyle name="Comma 4" xfId="7956"/>
    <cellStyle name="Comma 4 2" xfId="7957"/>
    <cellStyle name="Comma 4 3" xfId="7958"/>
    <cellStyle name="Comma 5" xfId="16"/>
    <cellStyle name="Comma 5 2" xfId="7959"/>
    <cellStyle name="Comma 5 3" xfId="7960"/>
    <cellStyle name="Comma 6" xfId="7961"/>
    <cellStyle name="Comma 6 2" xfId="7962"/>
    <cellStyle name="Comma 7" xfId="7963"/>
    <cellStyle name="Comma 8" xfId="7964"/>
    <cellStyle name="Comma 8 2" xfId="7965"/>
    <cellStyle name="Comma 9" xfId="7966"/>
    <cellStyle name="Data_Total" xfId="7967"/>
    <cellStyle name="Default Column Data" xfId="7968"/>
    <cellStyle name="Explanatory Text 2" xfId="7969"/>
    <cellStyle name="Explanatory Text 2 2" xfId="7970"/>
    <cellStyle name="Explanatory Text 2 3" xfId="7971"/>
    <cellStyle name="Explanatory Text 2 4" xfId="7972"/>
    <cellStyle name="Explanatory Text 3" xfId="7973"/>
    <cellStyle name="Explanatory Text 3 2" xfId="7974"/>
    <cellStyle name="Explanatory Text 4" xfId="7975"/>
    <cellStyle name="Explanatory Text 5" xfId="7976"/>
    <cellStyle name="Explanatory Text 6" xfId="7977"/>
    <cellStyle name="field" xfId="7978"/>
    <cellStyle name="field names" xfId="7979"/>
    <cellStyle name="footer" xfId="7980"/>
    <cellStyle name="Good 2" xfId="7981"/>
    <cellStyle name="Good 2 2" xfId="7982"/>
    <cellStyle name="Good 2 3" xfId="7983"/>
    <cellStyle name="Good 2 4" xfId="7984"/>
    <cellStyle name="Good 3" xfId="7985"/>
    <cellStyle name="Good 3 2" xfId="7986"/>
    <cellStyle name="Good 4" xfId="7987"/>
    <cellStyle name="Good 5" xfId="7988"/>
    <cellStyle name="Good 6" xfId="7989"/>
    <cellStyle name="heading" xfId="7990"/>
    <cellStyle name="Heading 1 2" xfId="7991"/>
    <cellStyle name="Heading 1 2 2" xfId="7992"/>
    <cellStyle name="Heading 1 3" xfId="7993"/>
    <cellStyle name="Heading 1 4" xfId="7994"/>
    <cellStyle name="Heading 1 5" xfId="7995"/>
    <cellStyle name="Heading 2 2" xfId="7996"/>
    <cellStyle name="Heading 2 2 2" xfId="7997"/>
    <cellStyle name="Heading 2 3" xfId="7998"/>
    <cellStyle name="Heading 2 3 2" xfId="7999"/>
    <cellStyle name="Heading 2 4" xfId="8000"/>
    <cellStyle name="Heading 2 5" xfId="8001"/>
    <cellStyle name="Heading 3 2" xfId="8002"/>
    <cellStyle name="Heading 3 2 2" xfId="8003"/>
    <cellStyle name="Heading 3 2 3" xfId="8004"/>
    <cellStyle name="Heading 3 3" xfId="8005"/>
    <cellStyle name="Heading 3 4" xfId="8006"/>
    <cellStyle name="Heading 3 5" xfId="8007"/>
    <cellStyle name="Heading 4 2" xfId="8008"/>
    <cellStyle name="Heading 4 2 2" xfId="8009"/>
    <cellStyle name="Heading 4 3" xfId="8010"/>
    <cellStyle name="Heading 4 4" xfId="8011"/>
    <cellStyle name="Heading 4 5" xfId="8012"/>
    <cellStyle name="Heading 5" xfId="8013"/>
    <cellStyle name="Headings" xfId="8014"/>
    <cellStyle name="Hyperlink" xfId="1" builtinId="8"/>
    <cellStyle name="Hyperlink 10" xfId="8015"/>
    <cellStyle name="Hyperlink 11" xfId="8016"/>
    <cellStyle name="Hyperlink 12" xfId="8017"/>
    <cellStyle name="Hyperlink 2" xfId="17"/>
    <cellStyle name="Hyperlink 2 2" xfId="8018"/>
    <cellStyle name="Hyperlink 2 2 2" xfId="8019"/>
    <cellStyle name="Hyperlink 2 3" xfId="8020"/>
    <cellStyle name="Hyperlink 2 4" xfId="8021"/>
    <cellStyle name="Hyperlink 2 5" xfId="8022"/>
    <cellStyle name="Hyperlink 2_A116. CO2 emissions" xfId="8023"/>
    <cellStyle name="Hyperlink 3" xfId="18"/>
    <cellStyle name="Hyperlink 3 2" xfId="8024"/>
    <cellStyle name="Hyperlink 3 2 2" xfId="8025"/>
    <cellStyle name="Hyperlink 3 3" xfId="8026"/>
    <cellStyle name="Hyperlink 3 4" xfId="8027"/>
    <cellStyle name="Hyperlink 4" xfId="8028"/>
    <cellStyle name="Hyperlink 5" xfId="8029"/>
    <cellStyle name="Hyperlink 6" xfId="8030"/>
    <cellStyle name="Hyperlink 7" xfId="8031"/>
    <cellStyle name="Hyperlink 8" xfId="8032"/>
    <cellStyle name="Hyperlink 8 2" xfId="8033"/>
    <cellStyle name="Hyperlink 9" xfId="8034"/>
    <cellStyle name="Input 10" xfId="8035"/>
    <cellStyle name="Input 11" xfId="8036"/>
    <cellStyle name="Input 12" xfId="8037"/>
    <cellStyle name="Input 2" xfId="8038"/>
    <cellStyle name="Input 2 10" xfId="8039"/>
    <cellStyle name="Input 2 10 2" xfId="8040"/>
    <cellStyle name="Input 2 10 3" xfId="8041"/>
    <cellStyle name="Input 2 10 4" xfId="8042"/>
    <cellStyle name="Input 2 10 5" xfId="8043"/>
    <cellStyle name="Input 2 10 6" xfId="8044"/>
    <cellStyle name="Input 2 11" xfId="8045"/>
    <cellStyle name="Input 2 11 2" xfId="8046"/>
    <cellStyle name="Input 2 11 3" xfId="8047"/>
    <cellStyle name="Input 2 11 4" xfId="8048"/>
    <cellStyle name="Input 2 11 5" xfId="8049"/>
    <cellStyle name="Input 2 11 6" xfId="8050"/>
    <cellStyle name="Input 2 12" xfId="8051"/>
    <cellStyle name="Input 2 13" xfId="8052"/>
    <cellStyle name="Input 2 14" xfId="8053"/>
    <cellStyle name="Input 2 15" xfId="8054"/>
    <cellStyle name="Input 2 16" xfId="8055"/>
    <cellStyle name="Input 2 17" xfId="8056"/>
    <cellStyle name="Input 2 2" xfId="8057"/>
    <cellStyle name="Input 2 2 10" xfId="8058"/>
    <cellStyle name="Input 2 2 11" xfId="8059"/>
    <cellStyle name="Input 2 2 12" xfId="8060"/>
    <cellStyle name="Input 2 2 13" xfId="8061"/>
    <cellStyle name="Input 2 2 14" xfId="8062"/>
    <cellStyle name="Input 2 2 2" xfId="8063"/>
    <cellStyle name="Input 2 2 2 10" xfId="8064"/>
    <cellStyle name="Input 2 2 2 11" xfId="8065"/>
    <cellStyle name="Input 2 2 2 12" xfId="8066"/>
    <cellStyle name="Input 2 2 2 13" xfId="8067"/>
    <cellStyle name="Input 2 2 2 2" xfId="8068"/>
    <cellStyle name="Input 2 2 2 2 10" xfId="8069"/>
    <cellStyle name="Input 2 2 2 2 11" xfId="8070"/>
    <cellStyle name="Input 2 2 2 2 12" xfId="8071"/>
    <cellStyle name="Input 2 2 2 2 2" xfId="8072"/>
    <cellStyle name="Input 2 2 2 2 2 10" xfId="8073"/>
    <cellStyle name="Input 2 2 2 2 2 11" xfId="8074"/>
    <cellStyle name="Input 2 2 2 2 2 2" xfId="8075"/>
    <cellStyle name="Input 2 2 2 2 2 2 10" xfId="8076"/>
    <cellStyle name="Input 2 2 2 2 2 2 2" xfId="8077"/>
    <cellStyle name="Input 2 2 2 2 2 2 2 2" xfId="8078"/>
    <cellStyle name="Input 2 2 2 2 2 2 2 2 2" xfId="8079"/>
    <cellStyle name="Input 2 2 2 2 2 2 2 2 2 2" xfId="8080"/>
    <cellStyle name="Input 2 2 2 2 2 2 2 2 2 3" xfId="8081"/>
    <cellStyle name="Input 2 2 2 2 2 2 2 2 2 4" xfId="8082"/>
    <cellStyle name="Input 2 2 2 2 2 2 2 2 2 5" xfId="8083"/>
    <cellStyle name="Input 2 2 2 2 2 2 2 2 2 6" xfId="8084"/>
    <cellStyle name="Input 2 2 2 2 2 2 2 2 3" xfId="8085"/>
    <cellStyle name="Input 2 2 2 2 2 2 2 2 3 2" xfId="8086"/>
    <cellStyle name="Input 2 2 2 2 2 2 2 2 3 3" xfId="8087"/>
    <cellStyle name="Input 2 2 2 2 2 2 2 2 3 4" xfId="8088"/>
    <cellStyle name="Input 2 2 2 2 2 2 2 2 3 5" xfId="8089"/>
    <cellStyle name="Input 2 2 2 2 2 2 2 2 3 6" xfId="8090"/>
    <cellStyle name="Input 2 2 2 2 2 2 2 2 4" xfId="8091"/>
    <cellStyle name="Input 2 2 2 2 2 2 2 2 5" xfId="8092"/>
    <cellStyle name="Input 2 2 2 2 2 2 2 2 6" xfId="8093"/>
    <cellStyle name="Input 2 2 2 2 2 2 2 2 7" xfId="8094"/>
    <cellStyle name="Input 2 2 2 2 2 2 2 2 8" xfId="8095"/>
    <cellStyle name="Input 2 2 2 2 2 2 2 3" xfId="8096"/>
    <cellStyle name="Input 2 2 2 2 2 2 2 3 2" xfId="8097"/>
    <cellStyle name="Input 2 2 2 2 2 2 2 3 3" xfId="8098"/>
    <cellStyle name="Input 2 2 2 2 2 2 2 3 4" xfId="8099"/>
    <cellStyle name="Input 2 2 2 2 2 2 2 3 5" xfId="8100"/>
    <cellStyle name="Input 2 2 2 2 2 2 2 3 6" xfId="8101"/>
    <cellStyle name="Input 2 2 2 2 2 2 2 4" xfId="8102"/>
    <cellStyle name="Input 2 2 2 2 2 2 2 4 2" xfId="8103"/>
    <cellStyle name="Input 2 2 2 2 2 2 2 4 3" xfId="8104"/>
    <cellStyle name="Input 2 2 2 2 2 2 2 4 4" xfId="8105"/>
    <cellStyle name="Input 2 2 2 2 2 2 2 4 5" xfId="8106"/>
    <cellStyle name="Input 2 2 2 2 2 2 2 4 6" xfId="8107"/>
    <cellStyle name="Input 2 2 2 2 2 2 2 5" xfId="8108"/>
    <cellStyle name="Input 2 2 2 2 2 2 2 6" xfId="8109"/>
    <cellStyle name="Input 2 2 2 2 2 2 2 7" xfId="8110"/>
    <cellStyle name="Input 2 2 2 2 2 2 2 8" xfId="8111"/>
    <cellStyle name="Input 2 2 2 2 2 2 2 9" xfId="8112"/>
    <cellStyle name="Input 2 2 2 2 2 2 3" xfId="8113"/>
    <cellStyle name="Input 2 2 2 2 2 2 3 2" xfId="8114"/>
    <cellStyle name="Input 2 2 2 2 2 2 3 2 2" xfId="8115"/>
    <cellStyle name="Input 2 2 2 2 2 2 3 2 3" xfId="8116"/>
    <cellStyle name="Input 2 2 2 2 2 2 3 2 4" xfId="8117"/>
    <cellStyle name="Input 2 2 2 2 2 2 3 2 5" xfId="8118"/>
    <cellStyle name="Input 2 2 2 2 2 2 3 2 6" xfId="8119"/>
    <cellStyle name="Input 2 2 2 2 2 2 3 3" xfId="8120"/>
    <cellStyle name="Input 2 2 2 2 2 2 3 3 2" xfId="8121"/>
    <cellStyle name="Input 2 2 2 2 2 2 3 3 3" xfId="8122"/>
    <cellStyle name="Input 2 2 2 2 2 2 3 3 4" xfId="8123"/>
    <cellStyle name="Input 2 2 2 2 2 2 3 3 5" xfId="8124"/>
    <cellStyle name="Input 2 2 2 2 2 2 3 3 6" xfId="8125"/>
    <cellStyle name="Input 2 2 2 2 2 2 3 4" xfId="8126"/>
    <cellStyle name="Input 2 2 2 2 2 2 3 5" xfId="8127"/>
    <cellStyle name="Input 2 2 2 2 2 2 3 6" xfId="8128"/>
    <cellStyle name="Input 2 2 2 2 2 2 3 7" xfId="8129"/>
    <cellStyle name="Input 2 2 2 2 2 2 3 8" xfId="8130"/>
    <cellStyle name="Input 2 2 2 2 2 2 4" xfId="8131"/>
    <cellStyle name="Input 2 2 2 2 2 2 4 2" xfId="8132"/>
    <cellStyle name="Input 2 2 2 2 2 2 4 3" xfId="8133"/>
    <cellStyle name="Input 2 2 2 2 2 2 4 4" xfId="8134"/>
    <cellStyle name="Input 2 2 2 2 2 2 4 5" xfId="8135"/>
    <cellStyle name="Input 2 2 2 2 2 2 4 6" xfId="8136"/>
    <cellStyle name="Input 2 2 2 2 2 2 5" xfId="8137"/>
    <cellStyle name="Input 2 2 2 2 2 2 5 2" xfId="8138"/>
    <cellStyle name="Input 2 2 2 2 2 2 5 3" xfId="8139"/>
    <cellStyle name="Input 2 2 2 2 2 2 5 4" xfId="8140"/>
    <cellStyle name="Input 2 2 2 2 2 2 5 5" xfId="8141"/>
    <cellStyle name="Input 2 2 2 2 2 2 5 6" xfId="8142"/>
    <cellStyle name="Input 2 2 2 2 2 2 6" xfId="8143"/>
    <cellStyle name="Input 2 2 2 2 2 2 7" xfId="8144"/>
    <cellStyle name="Input 2 2 2 2 2 2 8" xfId="8145"/>
    <cellStyle name="Input 2 2 2 2 2 2 9" xfId="8146"/>
    <cellStyle name="Input 2 2 2 2 2 3" xfId="8147"/>
    <cellStyle name="Input 2 2 2 2 2 3 2" xfId="8148"/>
    <cellStyle name="Input 2 2 2 2 2 3 2 2" xfId="8149"/>
    <cellStyle name="Input 2 2 2 2 2 3 2 2 2" xfId="8150"/>
    <cellStyle name="Input 2 2 2 2 2 3 2 2 3" xfId="8151"/>
    <cellStyle name="Input 2 2 2 2 2 3 2 2 4" xfId="8152"/>
    <cellStyle name="Input 2 2 2 2 2 3 2 2 5" xfId="8153"/>
    <cellStyle name="Input 2 2 2 2 2 3 2 2 6" xfId="8154"/>
    <cellStyle name="Input 2 2 2 2 2 3 2 3" xfId="8155"/>
    <cellStyle name="Input 2 2 2 2 2 3 2 3 2" xfId="8156"/>
    <cellStyle name="Input 2 2 2 2 2 3 2 3 3" xfId="8157"/>
    <cellStyle name="Input 2 2 2 2 2 3 2 3 4" xfId="8158"/>
    <cellStyle name="Input 2 2 2 2 2 3 2 3 5" xfId="8159"/>
    <cellStyle name="Input 2 2 2 2 2 3 2 3 6" xfId="8160"/>
    <cellStyle name="Input 2 2 2 2 2 3 2 4" xfId="8161"/>
    <cellStyle name="Input 2 2 2 2 2 3 2 5" xfId="8162"/>
    <cellStyle name="Input 2 2 2 2 2 3 2 6" xfId="8163"/>
    <cellStyle name="Input 2 2 2 2 2 3 2 7" xfId="8164"/>
    <cellStyle name="Input 2 2 2 2 2 3 2 8" xfId="8165"/>
    <cellStyle name="Input 2 2 2 2 2 3 3" xfId="8166"/>
    <cellStyle name="Input 2 2 2 2 2 3 3 2" xfId="8167"/>
    <cellStyle name="Input 2 2 2 2 2 3 3 3" xfId="8168"/>
    <cellStyle name="Input 2 2 2 2 2 3 3 4" xfId="8169"/>
    <cellStyle name="Input 2 2 2 2 2 3 3 5" xfId="8170"/>
    <cellStyle name="Input 2 2 2 2 2 3 3 6" xfId="8171"/>
    <cellStyle name="Input 2 2 2 2 2 3 4" xfId="8172"/>
    <cellStyle name="Input 2 2 2 2 2 3 4 2" xfId="8173"/>
    <cellStyle name="Input 2 2 2 2 2 3 4 3" xfId="8174"/>
    <cellStyle name="Input 2 2 2 2 2 3 4 4" xfId="8175"/>
    <cellStyle name="Input 2 2 2 2 2 3 4 5" xfId="8176"/>
    <cellStyle name="Input 2 2 2 2 2 3 4 6" xfId="8177"/>
    <cellStyle name="Input 2 2 2 2 2 3 5" xfId="8178"/>
    <cellStyle name="Input 2 2 2 2 2 3 6" xfId="8179"/>
    <cellStyle name="Input 2 2 2 2 2 3 7" xfId="8180"/>
    <cellStyle name="Input 2 2 2 2 2 3 8" xfId="8181"/>
    <cellStyle name="Input 2 2 2 2 2 3 9" xfId="8182"/>
    <cellStyle name="Input 2 2 2 2 2 4" xfId="8183"/>
    <cellStyle name="Input 2 2 2 2 2 4 2" xfId="8184"/>
    <cellStyle name="Input 2 2 2 2 2 4 2 2" xfId="8185"/>
    <cellStyle name="Input 2 2 2 2 2 4 2 3" xfId="8186"/>
    <cellStyle name="Input 2 2 2 2 2 4 2 4" xfId="8187"/>
    <cellStyle name="Input 2 2 2 2 2 4 2 5" xfId="8188"/>
    <cellStyle name="Input 2 2 2 2 2 4 2 6" xfId="8189"/>
    <cellStyle name="Input 2 2 2 2 2 4 3" xfId="8190"/>
    <cellStyle name="Input 2 2 2 2 2 4 3 2" xfId="8191"/>
    <cellStyle name="Input 2 2 2 2 2 4 3 3" xfId="8192"/>
    <cellStyle name="Input 2 2 2 2 2 4 3 4" xfId="8193"/>
    <cellStyle name="Input 2 2 2 2 2 4 3 5" xfId="8194"/>
    <cellStyle name="Input 2 2 2 2 2 4 3 6" xfId="8195"/>
    <cellStyle name="Input 2 2 2 2 2 4 4" xfId="8196"/>
    <cellStyle name="Input 2 2 2 2 2 4 5" xfId="8197"/>
    <cellStyle name="Input 2 2 2 2 2 4 6" xfId="8198"/>
    <cellStyle name="Input 2 2 2 2 2 4 7" xfId="8199"/>
    <cellStyle name="Input 2 2 2 2 2 4 8" xfId="8200"/>
    <cellStyle name="Input 2 2 2 2 2 5" xfId="8201"/>
    <cellStyle name="Input 2 2 2 2 2 5 2" xfId="8202"/>
    <cellStyle name="Input 2 2 2 2 2 5 3" xfId="8203"/>
    <cellStyle name="Input 2 2 2 2 2 5 4" xfId="8204"/>
    <cellStyle name="Input 2 2 2 2 2 5 5" xfId="8205"/>
    <cellStyle name="Input 2 2 2 2 2 5 6" xfId="8206"/>
    <cellStyle name="Input 2 2 2 2 2 6" xfId="8207"/>
    <cellStyle name="Input 2 2 2 2 2 6 2" xfId="8208"/>
    <cellStyle name="Input 2 2 2 2 2 6 3" xfId="8209"/>
    <cellStyle name="Input 2 2 2 2 2 6 4" xfId="8210"/>
    <cellStyle name="Input 2 2 2 2 2 6 5" xfId="8211"/>
    <cellStyle name="Input 2 2 2 2 2 6 6" xfId="8212"/>
    <cellStyle name="Input 2 2 2 2 2 7" xfId="8213"/>
    <cellStyle name="Input 2 2 2 2 2 8" xfId="8214"/>
    <cellStyle name="Input 2 2 2 2 2 9" xfId="8215"/>
    <cellStyle name="Input 2 2 2 2 3" xfId="8216"/>
    <cellStyle name="Input 2 2 2 2 3 10" xfId="8217"/>
    <cellStyle name="Input 2 2 2 2 3 2" xfId="8218"/>
    <cellStyle name="Input 2 2 2 2 3 2 2" xfId="8219"/>
    <cellStyle name="Input 2 2 2 2 3 2 2 2" xfId="8220"/>
    <cellStyle name="Input 2 2 2 2 3 2 2 2 2" xfId="8221"/>
    <cellStyle name="Input 2 2 2 2 3 2 2 2 3" xfId="8222"/>
    <cellStyle name="Input 2 2 2 2 3 2 2 2 4" xfId="8223"/>
    <cellStyle name="Input 2 2 2 2 3 2 2 2 5" xfId="8224"/>
    <cellStyle name="Input 2 2 2 2 3 2 2 2 6" xfId="8225"/>
    <cellStyle name="Input 2 2 2 2 3 2 2 3" xfId="8226"/>
    <cellStyle name="Input 2 2 2 2 3 2 2 3 2" xfId="8227"/>
    <cellStyle name="Input 2 2 2 2 3 2 2 3 3" xfId="8228"/>
    <cellStyle name="Input 2 2 2 2 3 2 2 3 4" xfId="8229"/>
    <cellStyle name="Input 2 2 2 2 3 2 2 3 5" xfId="8230"/>
    <cellStyle name="Input 2 2 2 2 3 2 2 3 6" xfId="8231"/>
    <cellStyle name="Input 2 2 2 2 3 2 2 4" xfId="8232"/>
    <cellStyle name="Input 2 2 2 2 3 2 2 5" xfId="8233"/>
    <cellStyle name="Input 2 2 2 2 3 2 2 6" xfId="8234"/>
    <cellStyle name="Input 2 2 2 2 3 2 2 7" xfId="8235"/>
    <cellStyle name="Input 2 2 2 2 3 2 2 8" xfId="8236"/>
    <cellStyle name="Input 2 2 2 2 3 2 3" xfId="8237"/>
    <cellStyle name="Input 2 2 2 2 3 2 3 2" xfId="8238"/>
    <cellStyle name="Input 2 2 2 2 3 2 3 3" xfId="8239"/>
    <cellStyle name="Input 2 2 2 2 3 2 3 4" xfId="8240"/>
    <cellStyle name="Input 2 2 2 2 3 2 3 5" xfId="8241"/>
    <cellStyle name="Input 2 2 2 2 3 2 3 6" xfId="8242"/>
    <cellStyle name="Input 2 2 2 2 3 2 4" xfId="8243"/>
    <cellStyle name="Input 2 2 2 2 3 2 4 2" xfId="8244"/>
    <cellStyle name="Input 2 2 2 2 3 2 4 3" xfId="8245"/>
    <cellStyle name="Input 2 2 2 2 3 2 4 4" xfId="8246"/>
    <cellStyle name="Input 2 2 2 2 3 2 4 5" xfId="8247"/>
    <cellStyle name="Input 2 2 2 2 3 2 4 6" xfId="8248"/>
    <cellStyle name="Input 2 2 2 2 3 2 5" xfId="8249"/>
    <cellStyle name="Input 2 2 2 2 3 2 6" xfId="8250"/>
    <cellStyle name="Input 2 2 2 2 3 2 7" xfId="8251"/>
    <cellStyle name="Input 2 2 2 2 3 2 8" xfId="8252"/>
    <cellStyle name="Input 2 2 2 2 3 2 9" xfId="8253"/>
    <cellStyle name="Input 2 2 2 2 3 3" xfId="8254"/>
    <cellStyle name="Input 2 2 2 2 3 3 2" xfId="8255"/>
    <cellStyle name="Input 2 2 2 2 3 3 2 2" xfId="8256"/>
    <cellStyle name="Input 2 2 2 2 3 3 2 3" xfId="8257"/>
    <cellStyle name="Input 2 2 2 2 3 3 2 4" xfId="8258"/>
    <cellStyle name="Input 2 2 2 2 3 3 2 5" xfId="8259"/>
    <cellStyle name="Input 2 2 2 2 3 3 2 6" xfId="8260"/>
    <cellStyle name="Input 2 2 2 2 3 3 3" xfId="8261"/>
    <cellStyle name="Input 2 2 2 2 3 3 3 2" xfId="8262"/>
    <cellStyle name="Input 2 2 2 2 3 3 3 3" xfId="8263"/>
    <cellStyle name="Input 2 2 2 2 3 3 3 4" xfId="8264"/>
    <cellStyle name="Input 2 2 2 2 3 3 3 5" xfId="8265"/>
    <cellStyle name="Input 2 2 2 2 3 3 3 6" xfId="8266"/>
    <cellStyle name="Input 2 2 2 2 3 3 4" xfId="8267"/>
    <cellStyle name="Input 2 2 2 2 3 3 5" xfId="8268"/>
    <cellStyle name="Input 2 2 2 2 3 3 6" xfId="8269"/>
    <cellStyle name="Input 2 2 2 2 3 3 7" xfId="8270"/>
    <cellStyle name="Input 2 2 2 2 3 3 8" xfId="8271"/>
    <cellStyle name="Input 2 2 2 2 3 4" xfId="8272"/>
    <cellStyle name="Input 2 2 2 2 3 4 2" xfId="8273"/>
    <cellStyle name="Input 2 2 2 2 3 4 3" xfId="8274"/>
    <cellStyle name="Input 2 2 2 2 3 4 4" xfId="8275"/>
    <cellStyle name="Input 2 2 2 2 3 4 5" xfId="8276"/>
    <cellStyle name="Input 2 2 2 2 3 4 6" xfId="8277"/>
    <cellStyle name="Input 2 2 2 2 3 5" xfId="8278"/>
    <cellStyle name="Input 2 2 2 2 3 5 2" xfId="8279"/>
    <cellStyle name="Input 2 2 2 2 3 5 3" xfId="8280"/>
    <cellStyle name="Input 2 2 2 2 3 5 4" xfId="8281"/>
    <cellStyle name="Input 2 2 2 2 3 5 5" xfId="8282"/>
    <cellStyle name="Input 2 2 2 2 3 5 6" xfId="8283"/>
    <cellStyle name="Input 2 2 2 2 3 6" xfId="8284"/>
    <cellStyle name="Input 2 2 2 2 3 7" xfId="8285"/>
    <cellStyle name="Input 2 2 2 2 3 8" xfId="8286"/>
    <cellStyle name="Input 2 2 2 2 3 9" xfId="8287"/>
    <cellStyle name="Input 2 2 2 2 4" xfId="8288"/>
    <cellStyle name="Input 2 2 2 2 4 2" xfId="8289"/>
    <cellStyle name="Input 2 2 2 2 4 2 2" xfId="8290"/>
    <cellStyle name="Input 2 2 2 2 4 2 2 2" xfId="8291"/>
    <cellStyle name="Input 2 2 2 2 4 2 2 3" xfId="8292"/>
    <cellStyle name="Input 2 2 2 2 4 2 2 4" xfId="8293"/>
    <cellStyle name="Input 2 2 2 2 4 2 2 5" xfId="8294"/>
    <cellStyle name="Input 2 2 2 2 4 2 2 6" xfId="8295"/>
    <cellStyle name="Input 2 2 2 2 4 2 3" xfId="8296"/>
    <cellStyle name="Input 2 2 2 2 4 2 3 2" xfId="8297"/>
    <cellStyle name="Input 2 2 2 2 4 2 3 3" xfId="8298"/>
    <cellStyle name="Input 2 2 2 2 4 2 3 4" xfId="8299"/>
    <cellStyle name="Input 2 2 2 2 4 2 3 5" xfId="8300"/>
    <cellStyle name="Input 2 2 2 2 4 2 3 6" xfId="8301"/>
    <cellStyle name="Input 2 2 2 2 4 2 4" xfId="8302"/>
    <cellStyle name="Input 2 2 2 2 4 2 5" xfId="8303"/>
    <cellStyle name="Input 2 2 2 2 4 2 6" xfId="8304"/>
    <cellStyle name="Input 2 2 2 2 4 2 7" xfId="8305"/>
    <cellStyle name="Input 2 2 2 2 4 2 8" xfId="8306"/>
    <cellStyle name="Input 2 2 2 2 4 3" xfId="8307"/>
    <cellStyle name="Input 2 2 2 2 4 3 2" xfId="8308"/>
    <cellStyle name="Input 2 2 2 2 4 3 3" xfId="8309"/>
    <cellStyle name="Input 2 2 2 2 4 3 4" xfId="8310"/>
    <cellStyle name="Input 2 2 2 2 4 3 5" xfId="8311"/>
    <cellStyle name="Input 2 2 2 2 4 3 6" xfId="8312"/>
    <cellStyle name="Input 2 2 2 2 4 4" xfId="8313"/>
    <cellStyle name="Input 2 2 2 2 4 4 2" xfId="8314"/>
    <cellStyle name="Input 2 2 2 2 4 4 3" xfId="8315"/>
    <cellStyle name="Input 2 2 2 2 4 4 4" xfId="8316"/>
    <cellStyle name="Input 2 2 2 2 4 4 5" xfId="8317"/>
    <cellStyle name="Input 2 2 2 2 4 4 6" xfId="8318"/>
    <cellStyle name="Input 2 2 2 2 4 5" xfId="8319"/>
    <cellStyle name="Input 2 2 2 2 4 6" xfId="8320"/>
    <cellStyle name="Input 2 2 2 2 4 7" xfId="8321"/>
    <cellStyle name="Input 2 2 2 2 4 8" xfId="8322"/>
    <cellStyle name="Input 2 2 2 2 4 9" xfId="8323"/>
    <cellStyle name="Input 2 2 2 2 5" xfId="8324"/>
    <cellStyle name="Input 2 2 2 2 5 2" xfId="8325"/>
    <cellStyle name="Input 2 2 2 2 5 2 2" xfId="8326"/>
    <cellStyle name="Input 2 2 2 2 5 2 3" xfId="8327"/>
    <cellStyle name="Input 2 2 2 2 5 2 4" xfId="8328"/>
    <cellStyle name="Input 2 2 2 2 5 2 5" xfId="8329"/>
    <cellStyle name="Input 2 2 2 2 5 2 6" xfId="8330"/>
    <cellStyle name="Input 2 2 2 2 5 3" xfId="8331"/>
    <cellStyle name="Input 2 2 2 2 5 3 2" xfId="8332"/>
    <cellStyle name="Input 2 2 2 2 5 3 3" xfId="8333"/>
    <cellStyle name="Input 2 2 2 2 5 3 4" xfId="8334"/>
    <cellStyle name="Input 2 2 2 2 5 3 5" xfId="8335"/>
    <cellStyle name="Input 2 2 2 2 5 3 6" xfId="8336"/>
    <cellStyle name="Input 2 2 2 2 5 4" xfId="8337"/>
    <cellStyle name="Input 2 2 2 2 5 5" xfId="8338"/>
    <cellStyle name="Input 2 2 2 2 5 6" xfId="8339"/>
    <cellStyle name="Input 2 2 2 2 5 7" xfId="8340"/>
    <cellStyle name="Input 2 2 2 2 5 8" xfId="8341"/>
    <cellStyle name="Input 2 2 2 2 6" xfId="8342"/>
    <cellStyle name="Input 2 2 2 2 6 2" xfId="8343"/>
    <cellStyle name="Input 2 2 2 2 6 3" xfId="8344"/>
    <cellStyle name="Input 2 2 2 2 6 4" xfId="8345"/>
    <cellStyle name="Input 2 2 2 2 6 5" xfId="8346"/>
    <cellStyle name="Input 2 2 2 2 6 6" xfId="8347"/>
    <cellStyle name="Input 2 2 2 2 7" xfId="8348"/>
    <cellStyle name="Input 2 2 2 2 7 2" xfId="8349"/>
    <cellStyle name="Input 2 2 2 2 7 3" xfId="8350"/>
    <cellStyle name="Input 2 2 2 2 7 4" xfId="8351"/>
    <cellStyle name="Input 2 2 2 2 7 5" xfId="8352"/>
    <cellStyle name="Input 2 2 2 2 7 6" xfId="8353"/>
    <cellStyle name="Input 2 2 2 2 8" xfId="8354"/>
    <cellStyle name="Input 2 2 2 2 9" xfId="8355"/>
    <cellStyle name="Input 2 2 2 3" xfId="8356"/>
    <cellStyle name="Input 2 2 2 3 10" xfId="8357"/>
    <cellStyle name="Input 2 2 2 3 11" xfId="8358"/>
    <cellStyle name="Input 2 2 2 3 2" xfId="8359"/>
    <cellStyle name="Input 2 2 2 3 2 10" xfId="8360"/>
    <cellStyle name="Input 2 2 2 3 2 2" xfId="8361"/>
    <cellStyle name="Input 2 2 2 3 2 2 2" xfId="8362"/>
    <cellStyle name="Input 2 2 2 3 2 2 2 2" xfId="8363"/>
    <cellStyle name="Input 2 2 2 3 2 2 2 2 2" xfId="8364"/>
    <cellStyle name="Input 2 2 2 3 2 2 2 2 3" xfId="8365"/>
    <cellStyle name="Input 2 2 2 3 2 2 2 2 4" xfId="8366"/>
    <cellStyle name="Input 2 2 2 3 2 2 2 2 5" xfId="8367"/>
    <cellStyle name="Input 2 2 2 3 2 2 2 2 6" xfId="8368"/>
    <cellStyle name="Input 2 2 2 3 2 2 2 3" xfId="8369"/>
    <cellStyle name="Input 2 2 2 3 2 2 2 3 2" xfId="8370"/>
    <cellStyle name="Input 2 2 2 3 2 2 2 3 3" xfId="8371"/>
    <cellStyle name="Input 2 2 2 3 2 2 2 3 4" xfId="8372"/>
    <cellStyle name="Input 2 2 2 3 2 2 2 3 5" xfId="8373"/>
    <cellStyle name="Input 2 2 2 3 2 2 2 3 6" xfId="8374"/>
    <cellStyle name="Input 2 2 2 3 2 2 2 4" xfId="8375"/>
    <cellStyle name="Input 2 2 2 3 2 2 2 5" xfId="8376"/>
    <cellStyle name="Input 2 2 2 3 2 2 2 6" xfId="8377"/>
    <cellStyle name="Input 2 2 2 3 2 2 2 7" xfId="8378"/>
    <cellStyle name="Input 2 2 2 3 2 2 2 8" xfId="8379"/>
    <cellStyle name="Input 2 2 2 3 2 2 3" xfId="8380"/>
    <cellStyle name="Input 2 2 2 3 2 2 3 2" xfId="8381"/>
    <cellStyle name="Input 2 2 2 3 2 2 3 3" xfId="8382"/>
    <cellStyle name="Input 2 2 2 3 2 2 3 4" xfId="8383"/>
    <cellStyle name="Input 2 2 2 3 2 2 3 5" xfId="8384"/>
    <cellStyle name="Input 2 2 2 3 2 2 3 6" xfId="8385"/>
    <cellStyle name="Input 2 2 2 3 2 2 4" xfId="8386"/>
    <cellStyle name="Input 2 2 2 3 2 2 4 2" xfId="8387"/>
    <cellStyle name="Input 2 2 2 3 2 2 4 3" xfId="8388"/>
    <cellStyle name="Input 2 2 2 3 2 2 4 4" xfId="8389"/>
    <cellStyle name="Input 2 2 2 3 2 2 4 5" xfId="8390"/>
    <cellStyle name="Input 2 2 2 3 2 2 4 6" xfId="8391"/>
    <cellStyle name="Input 2 2 2 3 2 2 5" xfId="8392"/>
    <cellStyle name="Input 2 2 2 3 2 2 6" xfId="8393"/>
    <cellStyle name="Input 2 2 2 3 2 2 7" xfId="8394"/>
    <cellStyle name="Input 2 2 2 3 2 2 8" xfId="8395"/>
    <cellStyle name="Input 2 2 2 3 2 2 9" xfId="8396"/>
    <cellStyle name="Input 2 2 2 3 2 3" xfId="8397"/>
    <cellStyle name="Input 2 2 2 3 2 3 2" xfId="8398"/>
    <cellStyle name="Input 2 2 2 3 2 3 2 2" xfId="8399"/>
    <cellStyle name="Input 2 2 2 3 2 3 2 3" xfId="8400"/>
    <cellStyle name="Input 2 2 2 3 2 3 2 4" xfId="8401"/>
    <cellStyle name="Input 2 2 2 3 2 3 2 5" xfId="8402"/>
    <cellStyle name="Input 2 2 2 3 2 3 2 6" xfId="8403"/>
    <cellStyle name="Input 2 2 2 3 2 3 3" xfId="8404"/>
    <cellStyle name="Input 2 2 2 3 2 3 3 2" xfId="8405"/>
    <cellStyle name="Input 2 2 2 3 2 3 3 3" xfId="8406"/>
    <cellStyle name="Input 2 2 2 3 2 3 3 4" xfId="8407"/>
    <cellStyle name="Input 2 2 2 3 2 3 3 5" xfId="8408"/>
    <cellStyle name="Input 2 2 2 3 2 3 3 6" xfId="8409"/>
    <cellStyle name="Input 2 2 2 3 2 3 4" xfId="8410"/>
    <cellStyle name="Input 2 2 2 3 2 3 5" xfId="8411"/>
    <cellStyle name="Input 2 2 2 3 2 3 6" xfId="8412"/>
    <cellStyle name="Input 2 2 2 3 2 3 7" xfId="8413"/>
    <cellStyle name="Input 2 2 2 3 2 3 8" xfId="8414"/>
    <cellStyle name="Input 2 2 2 3 2 4" xfId="8415"/>
    <cellStyle name="Input 2 2 2 3 2 4 2" xfId="8416"/>
    <cellStyle name="Input 2 2 2 3 2 4 3" xfId="8417"/>
    <cellStyle name="Input 2 2 2 3 2 4 4" xfId="8418"/>
    <cellStyle name="Input 2 2 2 3 2 4 5" xfId="8419"/>
    <cellStyle name="Input 2 2 2 3 2 4 6" xfId="8420"/>
    <cellStyle name="Input 2 2 2 3 2 5" xfId="8421"/>
    <cellStyle name="Input 2 2 2 3 2 5 2" xfId="8422"/>
    <cellStyle name="Input 2 2 2 3 2 5 3" xfId="8423"/>
    <cellStyle name="Input 2 2 2 3 2 5 4" xfId="8424"/>
    <cellStyle name="Input 2 2 2 3 2 5 5" xfId="8425"/>
    <cellStyle name="Input 2 2 2 3 2 5 6" xfId="8426"/>
    <cellStyle name="Input 2 2 2 3 2 6" xfId="8427"/>
    <cellStyle name="Input 2 2 2 3 2 7" xfId="8428"/>
    <cellStyle name="Input 2 2 2 3 2 8" xfId="8429"/>
    <cellStyle name="Input 2 2 2 3 2 9" xfId="8430"/>
    <cellStyle name="Input 2 2 2 3 3" xfId="8431"/>
    <cellStyle name="Input 2 2 2 3 3 2" xfId="8432"/>
    <cellStyle name="Input 2 2 2 3 3 2 2" xfId="8433"/>
    <cellStyle name="Input 2 2 2 3 3 2 2 2" xfId="8434"/>
    <cellStyle name="Input 2 2 2 3 3 2 2 3" xfId="8435"/>
    <cellStyle name="Input 2 2 2 3 3 2 2 4" xfId="8436"/>
    <cellStyle name="Input 2 2 2 3 3 2 2 5" xfId="8437"/>
    <cellStyle name="Input 2 2 2 3 3 2 2 6" xfId="8438"/>
    <cellStyle name="Input 2 2 2 3 3 2 3" xfId="8439"/>
    <cellStyle name="Input 2 2 2 3 3 2 3 2" xfId="8440"/>
    <cellStyle name="Input 2 2 2 3 3 2 3 3" xfId="8441"/>
    <cellStyle name="Input 2 2 2 3 3 2 3 4" xfId="8442"/>
    <cellStyle name="Input 2 2 2 3 3 2 3 5" xfId="8443"/>
    <cellStyle name="Input 2 2 2 3 3 2 3 6" xfId="8444"/>
    <cellStyle name="Input 2 2 2 3 3 2 4" xfId="8445"/>
    <cellStyle name="Input 2 2 2 3 3 2 5" xfId="8446"/>
    <cellStyle name="Input 2 2 2 3 3 2 6" xfId="8447"/>
    <cellStyle name="Input 2 2 2 3 3 2 7" xfId="8448"/>
    <cellStyle name="Input 2 2 2 3 3 2 8" xfId="8449"/>
    <cellStyle name="Input 2 2 2 3 3 3" xfId="8450"/>
    <cellStyle name="Input 2 2 2 3 3 3 2" xfId="8451"/>
    <cellStyle name="Input 2 2 2 3 3 3 3" xfId="8452"/>
    <cellStyle name="Input 2 2 2 3 3 3 4" xfId="8453"/>
    <cellStyle name="Input 2 2 2 3 3 3 5" xfId="8454"/>
    <cellStyle name="Input 2 2 2 3 3 3 6" xfId="8455"/>
    <cellStyle name="Input 2 2 2 3 3 4" xfId="8456"/>
    <cellStyle name="Input 2 2 2 3 3 4 2" xfId="8457"/>
    <cellStyle name="Input 2 2 2 3 3 4 3" xfId="8458"/>
    <cellStyle name="Input 2 2 2 3 3 4 4" xfId="8459"/>
    <cellStyle name="Input 2 2 2 3 3 4 5" xfId="8460"/>
    <cellStyle name="Input 2 2 2 3 3 4 6" xfId="8461"/>
    <cellStyle name="Input 2 2 2 3 3 5" xfId="8462"/>
    <cellStyle name="Input 2 2 2 3 3 6" xfId="8463"/>
    <cellStyle name="Input 2 2 2 3 3 7" xfId="8464"/>
    <cellStyle name="Input 2 2 2 3 3 8" xfId="8465"/>
    <cellStyle name="Input 2 2 2 3 3 9" xfId="8466"/>
    <cellStyle name="Input 2 2 2 3 4" xfId="8467"/>
    <cellStyle name="Input 2 2 2 3 4 2" xfId="8468"/>
    <cellStyle name="Input 2 2 2 3 4 2 2" xfId="8469"/>
    <cellStyle name="Input 2 2 2 3 4 2 3" xfId="8470"/>
    <cellStyle name="Input 2 2 2 3 4 2 4" xfId="8471"/>
    <cellStyle name="Input 2 2 2 3 4 2 5" xfId="8472"/>
    <cellStyle name="Input 2 2 2 3 4 2 6" xfId="8473"/>
    <cellStyle name="Input 2 2 2 3 4 3" xfId="8474"/>
    <cellStyle name="Input 2 2 2 3 4 3 2" xfId="8475"/>
    <cellStyle name="Input 2 2 2 3 4 3 3" xfId="8476"/>
    <cellStyle name="Input 2 2 2 3 4 3 4" xfId="8477"/>
    <cellStyle name="Input 2 2 2 3 4 3 5" xfId="8478"/>
    <cellStyle name="Input 2 2 2 3 4 3 6" xfId="8479"/>
    <cellStyle name="Input 2 2 2 3 4 4" xfId="8480"/>
    <cellStyle name="Input 2 2 2 3 4 5" xfId="8481"/>
    <cellStyle name="Input 2 2 2 3 4 6" xfId="8482"/>
    <cellStyle name="Input 2 2 2 3 4 7" xfId="8483"/>
    <cellStyle name="Input 2 2 2 3 4 8" xfId="8484"/>
    <cellStyle name="Input 2 2 2 3 5" xfId="8485"/>
    <cellStyle name="Input 2 2 2 3 5 2" xfId="8486"/>
    <cellStyle name="Input 2 2 2 3 5 3" xfId="8487"/>
    <cellStyle name="Input 2 2 2 3 5 4" xfId="8488"/>
    <cellStyle name="Input 2 2 2 3 5 5" xfId="8489"/>
    <cellStyle name="Input 2 2 2 3 5 6" xfId="8490"/>
    <cellStyle name="Input 2 2 2 3 6" xfId="8491"/>
    <cellStyle name="Input 2 2 2 3 6 2" xfId="8492"/>
    <cellStyle name="Input 2 2 2 3 6 3" xfId="8493"/>
    <cellStyle name="Input 2 2 2 3 6 4" xfId="8494"/>
    <cellStyle name="Input 2 2 2 3 6 5" xfId="8495"/>
    <cellStyle name="Input 2 2 2 3 6 6" xfId="8496"/>
    <cellStyle name="Input 2 2 2 3 7" xfId="8497"/>
    <cellStyle name="Input 2 2 2 3 8" xfId="8498"/>
    <cellStyle name="Input 2 2 2 3 9" xfId="8499"/>
    <cellStyle name="Input 2 2 2 4" xfId="8500"/>
    <cellStyle name="Input 2 2 2 4 10" xfId="8501"/>
    <cellStyle name="Input 2 2 2 4 2" xfId="8502"/>
    <cellStyle name="Input 2 2 2 4 2 2" xfId="8503"/>
    <cellStyle name="Input 2 2 2 4 2 2 2" xfId="8504"/>
    <cellStyle name="Input 2 2 2 4 2 2 2 2" xfId="8505"/>
    <cellStyle name="Input 2 2 2 4 2 2 2 3" xfId="8506"/>
    <cellStyle name="Input 2 2 2 4 2 2 2 4" xfId="8507"/>
    <cellStyle name="Input 2 2 2 4 2 2 2 5" xfId="8508"/>
    <cellStyle name="Input 2 2 2 4 2 2 2 6" xfId="8509"/>
    <cellStyle name="Input 2 2 2 4 2 2 3" xfId="8510"/>
    <cellStyle name="Input 2 2 2 4 2 2 3 2" xfId="8511"/>
    <cellStyle name="Input 2 2 2 4 2 2 3 3" xfId="8512"/>
    <cellStyle name="Input 2 2 2 4 2 2 3 4" xfId="8513"/>
    <cellStyle name="Input 2 2 2 4 2 2 3 5" xfId="8514"/>
    <cellStyle name="Input 2 2 2 4 2 2 3 6" xfId="8515"/>
    <cellStyle name="Input 2 2 2 4 2 2 4" xfId="8516"/>
    <cellStyle name="Input 2 2 2 4 2 2 5" xfId="8517"/>
    <cellStyle name="Input 2 2 2 4 2 2 6" xfId="8518"/>
    <cellStyle name="Input 2 2 2 4 2 2 7" xfId="8519"/>
    <cellStyle name="Input 2 2 2 4 2 2 8" xfId="8520"/>
    <cellStyle name="Input 2 2 2 4 2 3" xfId="8521"/>
    <cellStyle name="Input 2 2 2 4 2 3 2" xfId="8522"/>
    <cellStyle name="Input 2 2 2 4 2 3 3" xfId="8523"/>
    <cellStyle name="Input 2 2 2 4 2 3 4" xfId="8524"/>
    <cellStyle name="Input 2 2 2 4 2 3 5" xfId="8525"/>
    <cellStyle name="Input 2 2 2 4 2 3 6" xfId="8526"/>
    <cellStyle name="Input 2 2 2 4 2 4" xfId="8527"/>
    <cellStyle name="Input 2 2 2 4 2 4 2" xfId="8528"/>
    <cellStyle name="Input 2 2 2 4 2 4 3" xfId="8529"/>
    <cellStyle name="Input 2 2 2 4 2 4 4" xfId="8530"/>
    <cellStyle name="Input 2 2 2 4 2 4 5" xfId="8531"/>
    <cellStyle name="Input 2 2 2 4 2 4 6" xfId="8532"/>
    <cellStyle name="Input 2 2 2 4 2 5" xfId="8533"/>
    <cellStyle name="Input 2 2 2 4 2 6" xfId="8534"/>
    <cellStyle name="Input 2 2 2 4 2 7" xfId="8535"/>
    <cellStyle name="Input 2 2 2 4 2 8" xfId="8536"/>
    <cellStyle name="Input 2 2 2 4 2 9" xfId="8537"/>
    <cellStyle name="Input 2 2 2 4 3" xfId="8538"/>
    <cellStyle name="Input 2 2 2 4 3 2" xfId="8539"/>
    <cellStyle name="Input 2 2 2 4 3 2 2" xfId="8540"/>
    <cellStyle name="Input 2 2 2 4 3 2 3" xfId="8541"/>
    <cellStyle name="Input 2 2 2 4 3 2 4" xfId="8542"/>
    <cellStyle name="Input 2 2 2 4 3 2 5" xfId="8543"/>
    <cellStyle name="Input 2 2 2 4 3 2 6" xfId="8544"/>
    <cellStyle name="Input 2 2 2 4 3 3" xfId="8545"/>
    <cellStyle name="Input 2 2 2 4 3 3 2" xfId="8546"/>
    <cellStyle name="Input 2 2 2 4 3 3 3" xfId="8547"/>
    <cellStyle name="Input 2 2 2 4 3 3 4" xfId="8548"/>
    <cellStyle name="Input 2 2 2 4 3 3 5" xfId="8549"/>
    <cellStyle name="Input 2 2 2 4 3 3 6" xfId="8550"/>
    <cellStyle name="Input 2 2 2 4 3 4" xfId="8551"/>
    <cellStyle name="Input 2 2 2 4 3 5" xfId="8552"/>
    <cellStyle name="Input 2 2 2 4 3 6" xfId="8553"/>
    <cellStyle name="Input 2 2 2 4 3 7" xfId="8554"/>
    <cellStyle name="Input 2 2 2 4 3 8" xfId="8555"/>
    <cellStyle name="Input 2 2 2 4 4" xfId="8556"/>
    <cellStyle name="Input 2 2 2 4 4 2" xfId="8557"/>
    <cellStyle name="Input 2 2 2 4 4 3" xfId="8558"/>
    <cellStyle name="Input 2 2 2 4 4 4" xfId="8559"/>
    <cellStyle name="Input 2 2 2 4 4 5" xfId="8560"/>
    <cellStyle name="Input 2 2 2 4 4 6" xfId="8561"/>
    <cellStyle name="Input 2 2 2 4 5" xfId="8562"/>
    <cellStyle name="Input 2 2 2 4 5 2" xfId="8563"/>
    <cellStyle name="Input 2 2 2 4 5 3" xfId="8564"/>
    <cellStyle name="Input 2 2 2 4 5 4" xfId="8565"/>
    <cellStyle name="Input 2 2 2 4 5 5" xfId="8566"/>
    <cellStyle name="Input 2 2 2 4 5 6" xfId="8567"/>
    <cellStyle name="Input 2 2 2 4 6" xfId="8568"/>
    <cellStyle name="Input 2 2 2 4 7" xfId="8569"/>
    <cellStyle name="Input 2 2 2 4 8" xfId="8570"/>
    <cellStyle name="Input 2 2 2 4 9" xfId="8571"/>
    <cellStyle name="Input 2 2 2 5" xfId="8572"/>
    <cellStyle name="Input 2 2 2 5 2" xfId="8573"/>
    <cellStyle name="Input 2 2 2 5 2 2" xfId="8574"/>
    <cellStyle name="Input 2 2 2 5 2 2 2" xfId="8575"/>
    <cellStyle name="Input 2 2 2 5 2 2 3" xfId="8576"/>
    <cellStyle name="Input 2 2 2 5 2 2 4" xfId="8577"/>
    <cellStyle name="Input 2 2 2 5 2 2 5" xfId="8578"/>
    <cellStyle name="Input 2 2 2 5 2 2 6" xfId="8579"/>
    <cellStyle name="Input 2 2 2 5 2 3" xfId="8580"/>
    <cellStyle name="Input 2 2 2 5 2 3 2" xfId="8581"/>
    <cellStyle name="Input 2 2 2 5 2 3 3" xfId="8582"/>
    <cellStyle name="Input 2 2 2 5 2 3 4" xfId="8583"/>
    <cellStyle name="Input 2 2 2 5 2 3 5" xfId="8584"/>
    <cellStyle name="Input 2 2 2 5 2 3 6" xfId="8585"/>
    <cellStyle name="Input 2 2 2 5 2 4" xfId="8586"/>
    <cellStyle name="Input 2 2 2 5 2 5" xfId="8587"/>
    <cellStyle name="Input 2 2 2 5 2 6" xfId="8588"/>
    <cellStyle name="Input 2 2 2 5 2 7" xfId="8589"/>
    <cellStyle name="Input 2 2 2 5 2 8" xfId="8590"/>
    <cellStyle name="Input 2 2 2 5 3" xfId="8591"/>
    <cellStyle name="Input 2 2 2 5 3 2" xfId="8592"/>
    <cellStyle name="Input 2 2 2 5 3 3" xfId="8593"/>
    <cellStyle name="Input 2 2 2 5 3 4" xfId="8594"/>
    <cellStyle name="Input 2 2 2 5 3 5" xfId="8595"/>
    <cellStyle name="Input 2 2 2 5 3 6" xfId="8596"/>
    <cellStyle name="Input 2 2 2 5 4" xfId="8597"/>
    <cellStyle name="Input 2 2 2 5 4 2" xfId="8598"/>
    <cellStyle name="Input 2 2 2 5 4 3" xfId="8599"/>
    <cellStyle name="Input 2 2 2 5 4 4" xfId="8600"/>
    <cellStyle name="Input 2 2 2 5 4 5" xfId="8601"/>
    <cellStyle name="Input 2 2 2 5 4 6" xfId="8602"/>
    <cellStyle name="Input 2 2 2 5 5" xfId="8603"/>
    <cellStyle name="Input 2 2 2 5 6" xfId="8604"/>
    <cellStyle name="Input 2 2 2 5 7" xfId="8605"/>
    <cellStyle name="Input 2 2 2 5 8" xfId="8606"/>
    <cellStyle name="Input 2 2 2 5 9" xfId="8607"/>
    <cellStyle name="Input 2 2 2 6" xfId="8608"/>
    <cellStyle name="Input 2 2 2 6 2" xfId="8609"/>
    <cellStyle name="Input 2 2 2 6 2 2" xfId="8610"/>
    <cellStyle name="Input 2 2 2 6 2 3" xfId="8611"/>
    <cellStyle name="Input 2 2 2 6 2 4" xfId="8612"/>
    <cellStyle name="Input 2 2 2 6 2 5" xfId="8613"/>
    <cellStyle name="Input 2 2 2 6 2 6" xfId="8614"/>
    <cellStyle name="Input 2 2 2 6 3" xfId="8615"/>
    <cellStyle name="Input 2 2 2 6 3 2" xfId="8616"/>
    <cellStyle name="Input 2 2 2 6 3 3" xfId="8617"/>
    <cellStyle name="Input 2 2 2 6 3 4" xfId="8618"/>
    <cellStyle name="Input 2 2 2 6 3 5" xfId="8619"/>
    <cellStyle name="Input 2 2 2 6 3 6" xfId="8620"/>
    <cellStyle name="Input 2 2 2 6 4" xfId="8621"/>
    <cellStyle name="Input 2 2 2 6 5" xfId="8622"/>
    <cellStyle name="Input 2 2 2 6 6" xfId="8623"/>
    <cellStyle name="Input 2 2 2 6 7" xfId="8624"/>
    <cellStyle name="Input 2 2 2 6 8" xfId="8625"/>
    <cellStyle name="Input 2 2 2 7" xfId="8626"/>
    <cellStyle name="Input 2 2 2 7 2" xfId="8627"/>
    <cellStyle name="Input 2 2 2 7 3" xfId="8628"/>
    <cellStyle name="Input 2 2 2 7 4" xfId="8629"/>
    <cellStyle name="Input 2 2 2 7 5" xfId="8630"/>
    <cellStyle name="Input 2 2 2 7 6" xfId="8631"/>
    <cellStyle name="Input 2 2 2 8" xfId="8632"/>
    <cellStyle name="Input 2 2 2 8 2" xfId="8633"/>
    <cellStyle name="Input 2 2 2 8 3" xfId="8634"/>
    <cellStyle name="Input 2 2 2 8 4" xfId="8635"/>
    <cellStyle name="Input 2 2 2 8 5" xfId="8636"/>
    <cellStyle name="Input 2 2 2 8 6" xfId="8637"/>
    <cellStyle name="Input 2 2 2 9" xfId="8638"/>
    <cellStyle name="Input 2 2 3" xfId="8639"/>
    <cellStyle name="Input 2 2 3 10" xfId="8640"/>
    <cellStyle name="Input 2 2 3 11" xfId="8641"/>
    <cellStyle name="Input 2 2 3 12" xfId="8642"/>
    <cellStyle name="Input 2 2 3 2" xfId="8643"/>
    <cellStyle name="Input 2 2 3 2 10" xfId="8644"/>
    <cellStyle name="Input 2 2 3 2 11" xfId="8645"/>
    <cellStyle name="Input 2 2 3 2 2" xfId="8646"/>
    <cellStyle name="Input 2 2 3 2 2 10" xfId="8647"/>
    <cellStyle name="Input 2 2 3 2 2 2" xfId="8648"/>
    <cellStyle name="Input 2 2 3 2 2 2 2" xfId="8649"/>
    <cellStyle name="Input 2 2 3 2 2 2 2 2" xfId="8650"/>
    <cellStyle name="Input 2 2 3 2 2 2 2 2 2" xfId="8651"/>
    <cellStyle name="Input 2 2 3 2 2 2 2 2 3" xfId="8652"/>
    <cellStyle name="Input 2 2 3 2 2 2 2 2 4" xfId="8653"/>
    <cellStyle name="Input 2 2 3 2 2 2 2 2 5" xfId="8654"/>
    <cellStyle name="Input 2 2 3 2 2 2 2 2 6" xfId="8655"/>
    <cellStyle name="Input 2 2 3 2 2 2 2 3" xfId="8656"/>
    <cellStyle name="Input 2 2 3 2 2 2 2 3 2" xfId="8657"/>
    <cellStyle name="Input 2 2 3 2 2 2 2 3 3" xfId="8658"/>
    <cellStyle name="Input 2 2 3 2 2 2 2 3 4" xfId="8659"/>
    <cellStyle name="Input 2 2 3 2 2 2 2 3 5" xfId="8660"/>
    <cellStyle name="Input 2 2 3 2 2 2 2 3 6" xfId="8661"/>
    <cellStyle name="Input 2 2 3 2 2 2 2 4" xfId="8662"/>
    <cellStyle name="Input 2 2 3 2 2 2 2 5" xfId="8663"/>
    <cellStyle name="Input 2 2 3 2 2 2 2 6" xfId="8664"/>
    <cellStyle name="Input 2 2 3 2 2 2 2 7" xfId="8665"/>
    <cellStyle name="Input 2 2 3 2 2 2 2 8" xfId="8666"/>
    <cellStyle name="Input 2 2 3 2 2 2 3" xfId="8667"/>
    <cellStyle name="Input 2 2 3 2 2 2 3 2" xfId="8668"/>
    <cellStyle name="Input 2 2 3 2 2 2 3 3" xfId="8669"/>
    <cellStyle name="Input 2 2 3 2 2 2 3 4" xfId="8670"/>
    <cellStyle name="Input 2 2 3 2 2 2 3 5" xfId="8671"/>
    <cellStyle name="Input 2 2 3 2 2 2 3 6" xfId="8672"/>
    <cellStyle name="Input 2 2 3 2 2 2 4" xfId="8673"/>
    <cellStyle name="Input 2 2 3 2 2 2 4 2" xfId="8674"/>
    <cellStyle name="Input 2 2 3 2 2 2 4 3" xfId="8675"/>
    <cellStyle name="Input 2 2 3 2 2 2 4 4" xfId="8676"/>
    <cellStyle name="Input 2 2 3 2 2 2 4 5" xfId="8677"/>
    <cellStyle name="Input 2 2 3 2 2 2 4 6" xfId="8678"/>
    <cellStyle name="Input 2 2 3 2 2 2 5" xfId="8679"/>
    <cellStyle name="Input 2 2 3 2 2 2 6" xfId="8680"/>
    <cellStyle name="Input 2 2 3 2 2 2 7" xfId="8681"/>
    <cellStyle name="Input 2 2 3 2 2 2 8" xfId="8682"/>
    <cellStyle name="Input 2 2 3 2 2 2 9" xfId="8683"/>
    <cellStyle name="Input 2 2 3 2 2 3" xfId="8684"/>
    <cellStyle name="Input 2 2 3 2 2 3 2" xfId="8685"/>
    <cellStyle name="Input 2 2 3 2 2 3 2 2" xfId="8686"/>
    <cellStyle name="Input 2 2 3 2 2 3 2 3" xfId="8687"/>
    <cellStyle name="Input 2 2 3 2 2 3 2 4" xfId="8688"/>
    <cellStyle name="Input 2 2 3 2 2 3 2 5" xfId="8689"/>
    <cellStyle name="Input 2 2 3 2 2 3 2 6" xfId="8690"/>
    <cellStyle name="Input 2 2 3 2 2 3 3" xfId="8691"/>
    <cellStyle name="Input 2 2 3 2 2 3 3 2" xfId="8692"/>
    <cellStyle name="Input 2 2 3 2 2 3 3 3" xfId="8693"/>
    <cellStyle name="Input 2 2 3 2 2 3 3 4" xfId="8694"/>
    <cellStyle name="Input 2 2 3 2 2 3 3 5" xfId="8695"/>
    <cellStyle name="Input 2 2 3 2 2 3 3 6" xfId="8696"/>
    <cellStyle name="Input 2 2 3 2 2 3 4" xfId="8697"/>
    <cellStyle name="Input 2 2 3 2 2 3 5" xfId="8698"/>
    <cellStyle name="Input 2 2 3 2 2 3 6" xfId="8699"/>
    <cellStyle name="Input 2 2 3 2 2 3 7" xfId="8700"/>
    <cellStyle name="Input 2 2 3 2 2 3 8" xfId="8701"/>
    <cellStyle name="Input 2 2 3 2 2 4" xfId="8702"/>
    <cellStyle name="Input 2 2 3 2 2 4 2" xfId="8703"/>
    <cellStyle name="Input 2 2 3 2 2 4 3" xfId="8704"/>
    <cellStyle name="Input 2 2 3 2 2 4 4" xfId="8705"/>
    <cellStyle name="Input 2 2 3 2 2 4 5" xfId="8706"/>
    <cellStyle name="Input 2 2 3 2 2 4 6" xfId="8707"/>
    <cellStyle name="Input 2 2 3 2 2 5" xfId="8708"/>
    <cellStyle name="Input 2 2 3 2 2 5 2" xfId="8709"/>
    <cellStyle name="Input 2 2 3 2 2 5 3" xfId="8710"/>
    <cellStyle name="Input 2 2 3 2 2 5 4" xfId="8711"/>
    <cellStyle name="Input 2 2 3 2 2 5 5" xfId="8712"/>
    <cellStyle name="Input 2 2 3 2 2 5 6" xfId="8713"/>
    <cellStyle name="Input 2 2 3 2 2 6" xfId="8714"/>
    <cellStyle name="Input 2 2 3 2 2 7" xfId="8715"/>
    <cellStyle name="Input 2 2 3 2 2 8" xfId="8716"/>
    <cellStyle name="Input 2 2 3 2 2 9" xfId="8717"/>
    <cellStyle name="Input 2 2 3 2 3" xfId="8718"/>
    <cellStyle name="Input 2 2 3 2 3 2" xfId="8719"/>
    <cellStyle name="Input 2 2 3 2 3 2 2" xfId="8720"/>
    <cellStyle name="Input 2 2 3 2 3 2 2 2" xfId="8721"/>
    <cellStyle name="Input 2 2 3 2 3 2 2 3" xfId="8722"/>
    <cellStyle name="Input 2 2 3 2 3 2 2 4" xfId="8723"/>
    <cellStyle name="Input 2 2 3 2 3 2 2 5" xfId="8724"/>
    <cellStyle name="Input 2 2 3 2 3 2 2 6" xfId="8725"/>
    <cellStyle name="Input 2 2 3 2 3 2 3" xfId="8726"/>
    <cellStyle name="Input 2 2 3 2 3 2 3 2" xfId="8727"/>
    <cellStyle name="Input 2 2 3 2 3 2 3 3" xfId="8728"/>
    <cellStyle name="Input 2 2 3 2 3 2 3 4" xfId="8729"/>
    <cellStyle name="Input 2 2 3 2 3 2 3 5" xfId="8730"/>
    <cellStyle name="Input 2 2 3 2 3 2 3 6" xfId="8731"/>
    <cellStyle name="Input 2 2 3 2 3 2 4" xfId="8732"/>
    <cellStyle name="Input 2 2 3 2 3 2 5" xfId="8733"/>
    <cellStyle name="Input 2 2 3 2 3 2 6" xfId="8734"/>
    <cellStyle name="Input 2 2 3 2 3 2 7" xfId="8735"/>
    <cellStyle name="Input 2 2 3 2 3 2 8" xfId="8736"/>
    <cellStyle name="Input 2 2 3 2 3 3" xfId="8737"/>
    <cellStyle name="Input 2 2 3 2 3 3 2" xfId="8738"/>
    <cellStyle name="Input 2 2 3 2 3 3 3" xfId="8739"/>
    <cellStyle name="Input 2 2 3 2 3 3 4" xfId="8740"/>
    <cellStyle name="Input 2 2 3 2 3 3 5" xfId="8741"/>
    <cellStyle name="Input 2 2 3 2 3 3 6" xfId="8742"/>
    <cellStyle name="Input 2 2 3 2 3 4" xfId="8743"/>
    <cellStyle name="Input 2 2 3 2 3 4 2" xfId="8744"/>
    <cellStyle name="Input 2 2 3 2 3 4 3" xfId="8745"/>
    <cellStyle name="Input 2 2 3 2 3 4 4" xfId="8746"/>
    <cellStyle name="Input 2 2 3 2 3 4 5" xfId="8747"/>
    <cellStyle name="Input 2 2 3 2 3 4 6" xfId="8748"/>
    <cellStyle name="Input 2 2 3 2 3 5" xfId="8749"/>
    <cellStyle name="Input 2 2 3 2 3 6" xfId="8750"/>
    <cellStyle name="Input 2 2 3 2 3 7" xfId="8751"/>
    <cellStyle name="Input 2 2 3 2 3 8" xfId="8752"/>
    <cellStyle name="Input 2 2 3 2 3 9" xfId="8753"/>
    <cellStyle name="Input 2 2 3 2 4" xfId="8754"/>
    <cellStyle name="Input 2 2 3 2 4 2" xfId="8755"/>
    <cellStyle name="Input 2 2 3 2 4 2 2" xfId="8756"/>
    <cellStyle name="Input 2 2 3 2 4 2 3" xfId="8757"/>
    <cellStyle name="Input 2 2 3 2 4 2 4" xfId="8758"/>
    <cellStyle name="Input 2 2 3 2 4 2 5" xfId="8759"/>
    <cellStyle name="Input 2 2 3 2 4 2 6" xfId="8760"/>
    <cellStyle name="Input 2 2 3 2 4 3" xfId="8761"/>
    <cellStyle name="Input 2 2 3 2 4 3 2" xfId="8762"/>
    <cellStyle name="Input 2 2 3 2 4 3 3" xfId="8763"/>
    <cellStyle name="Input 2 2 3 2 4 3 4" xfId="8764"/>
    <cellStyle name="Input 2 2 3 2 4 3 5" xfId="8765"/>
    <cellStyle name="Input 2 2 3 2 4 3 6" xfId="8766"/>
    <cellStyle name="Input 2 2 3 2 4 4" xfId="8767"/>
    <cellStyle name="Input 2 2 3 2 4 5" xfId="8768"/>
    <cellStyle name="Input 2 2 3 2 4 6" xfId="8769"/>
    <cellStyle name="Input 2 2 3 2 4 7" xfId="8770"/>
    <cellStyle name="Input 2 2 3 2 4 8" xfId="8771"/>
    <cellStyle name="Input 2 2 3 2 5" xfId="8772"/>
    <cellStyle name="Input 2 2 3 2 5 2" xfId="8773"/>
    <cellStyle name="Input 2 2 3 2 5 3" xfId="8774"/>
    <cellStyle name="Input 2 2 3 2 5 4" xfId="8775"/>
    <cellStyle name="Input 2 2 3 2 5 5" xfId="8776"/>
    <cellStyle name="Input 2 2 3 2 5 6" xfId="8777"/>
    <cellStyle name="Input 2 2 3 2 6" xfId="8778"/>
    <cellStyle name="Input 2 2 3 2 6 2" xfId="8779"/>
    <cellStyle name="Input 2 2 3 2 6 3" xfId="8780"/>
    <cellStyle name="Input 2 2 3 2 6 4" xfId="8781"/>
    <cellStyle name="Input 2 2 3 2 6 5" xfId="8782"/>
    <cellStyle name="Input 2 2 3 2 6 6" xfId="8783"/>
    <cellStyle name="Input 2 2 3 2 7" xfId="8784"/>
    <cellStyle name="Input 2 2 3 2 8" xfId="8785"/>
    <cellStyle name="Input 2 2 3 2 9" xfId="8786"/>
    <cellStyle name="Input 2 2 3 3" xfId="8787"/>
    <cellStyle name="Input 2 2 3 3 10" xfId="8788"/>
    <cellStyle name="Input 2 2 3 3 2" xfId="8789"/>
    <cellStyle name="Input 2 2 3 3 2 2" xfId="8790"/>
    <cellStyle name="Input 2 2 3 3 2 2 2" xfId="8791"/>
    <cellStyle name="Input 2 2 3 3 2 2 2 2" xfId="8792"/>
    <cellStyle name="Input 2 2 3 3 2 2 2 3" xfId="8793"/>
    <cellStyle name="Input 2 2 3 3 2 2 2 4" xfId="8794"/>
    <cellStyle name="Input 2 2 3 3 2 2 2 5" xfId="8795"/>
    <cellStyle name="Input 2 2 3 3 2 2 2 6" xfId="8796"/>
    <cellStyle name="Input 2 2 3 3 2 2 3" xfId="8797"/>
    <cellStyle name="Input 2 2 3 3 2 2 3 2" xfId="8798"/>
    <cellStyle name="Input 2 2 3 3 2 2 3 3" xfId="8799"/>
    <cellStyle name="Input 2 2 3 3 2 2 3 4" xfId="8800"/>
    <cellStyle name="Input 2 2 3 3 2 2 3 5" xfId="8801"/>
    <cellStyle name="Input 2 2 3 3 2 2 3 6" xfId="8802"/>
    <cellStyle name="Input 2 2 3 3 2 2 4" xfId="8803"/>
    <cellStyle name="Input 2 2 3 3 2 2 5" xfId="8804"/>
    <cellStyle name="Input 2 2 3 3 2 2 6" xfId="8805"/>
    <cellStyle name="Input 2 2 3 3 2 2 7" xfId="8806"/>
    <cellStyle name="Input 2 2 3 3 2 2 8" xfId="8807"/>
    <cellStyle name="Input 2 2 3 3 2 3" xfId="8808"/>
    <cellStyle name="Input 2 2 3 3 2 3 2" xfId="8809"/>
    <cellStyle name="Input 2 2 3 3 2 3 3" xfId="8810"/>
    <cellStyle name="Input 2 2 3 3 2 3 4" xfId="8811"/>
    <cellStyle name="Input 2 2 3 3 2 3 5" xfId="8812"/>
    <cellStyle name="Input 2 2 3 3 2 3 6" xfId="8813"/>
    <cellStyle name="Input 2 2 3 3 2 4" xfId="8814"/>
    <cellStyle name="Input 2 2 3 3 2 4 2" xfId="8815"/>
    <cellStyle name="Input 2 2 3 3 2 4 3" xfId="8816"/>
    <cellStyle name="Input 2 2 3 3 2 4 4" xfId="8817"/>
    <cellStyle name="Input 2 2 3 3 2 4 5" xfId="8818"/>
    <cellStyle name="Input 2 2 3 3 2 4 6" xfId="8819"/>
    <cellStyle name="Input 2 2 3 3 2 5" xfId="8820"/>
    <cellStyle name="Input 2 2 3 3 2 6" xfId="8821"/>
    <cellStyle name="Input 2 2 3 3 2 7" xfId="8822"/>
    <cellStyle name="Input 2 2 3 3 2 8" xfId="8823"/>
    <cellStyle name="Input 2 2 3 3 2 9" xfId="8824"/>
    <cellStyle name="Input 2 2 3 3 3" xfId="8825"/>
    <cellStyle name="Input 2 2 3 3 3 2" xfId="8826"/>
    <cellStyle name="Input 2 2 3 3 3 2 2" xfId="8827"/>
    <cellStyle name="Input 2 2 3 3 3 2 3" xfId="8828"/>
    <cellStyle name="Input 2 2 3 3 3 2 4" xfId="8829"/>
    <cellStyle name="Input 2 2 3 3 3 2 5" xfId="8830"/>
    <cellStyle name="Input 2 2 3 3 3 2 6" xfId="8831"/>
    <cellStyle name="Input 2 2 3 3 3 3" xfId="8832"/>
    <cellStyle name="Input 2 2 3 3 3 3 2" xfId="8833"/>
    <cellStyle name="Input 2 2 3 3 3 3 3" xfId="8834"/>
    <cellStyle name="Input 2 2 3 3 3 3 4" xfId="8835"/>
    <cellStyle name="Input 2 2 3 3 3 3 5" xfId="8836"/>
    <cellStyle name="Input 2 2 3 3 3 3 6" xfId="8837"/>
    <cellStyle name="Input 2 2 3 3 3 4" xfId="8838"/>
    <cellStyle name="Input 2 2 3 3 3 5" xfId="8839"/>
    <cellStyle name="Input 2 2 3 3 3 6" xfId="8840"/>
    <cellStyle name="Input 2 2 3 3 3 7" xfId="8841"/>
    <cellStyle name="Input 2 2 3 3 3 8" xfId="8842"/>
    <cellStyle name="Input 2 2 3 3 4" xfId="8843"/>
    <cellStyle name="Input 2 2 3 3 4 2" xfId="8844"/>
    <cellStyle name="Input 2 2 3 3 4 3" xfId="8845"/>
    <cellStyle name="Input 2 2 3 3 4 4" xfId="8846"/>
    <cellStyle name="Input 2 2 3 3 4 5" xfId="8847"/>
    <cellStyle name="Input 2 2 3 3 4 6" xfId="8848"/>
    <cellStyle name="Input 2 2 3 3 5" xfId="8849"/>
    <cellStyle name="Input 2 2 3 3 5 2" xfId="8850"/>
    <cellStyle name="Input 2 2 3 3 5 3" xfId="8851"/>
    <cellStyle name="Input 2 2 3 3 5 4" xfId="8852"/>
    <cellStyle name="Input 2 2 3 3 5 5" xfId="8853"/>
    <cellStyle name="Input 2 2 3 3 5 6" xfId="8854"/>
    <cellStyle name="Input 2 2 3 3 6" xfId="8855"/>
    <cellStyle name="Input 2 2 3 3 7" xfId="8856"/>
    <cellStyle name="Input 2 2 3 3 8" xfId="8857"/>
    <cellStyle name="Input 2 2 3 3 9" xfId="8858"/>
    <cellStyle name="Input 2 2 3 4" xfId="8859"/>
    <cellStyle name="Input 2 2 3 4 2" xfId="8860"/>
    <cellStyle name="Input 2 2 3 4 2 2" xfId="8861"/>
    <cellStyle name="Input 2 2 3 4 2 2 2" xfId="8862"/>
    <cellStyle name="Input 2 2 3 4 2 2 3" xfId="8863"/>
    <cellStyle name="Input 2 2 3 4 2 2 4" xfId="8864"/>
    <cellStyle name="Input 2 2 3 4 2 2 5" xfId="8865"/>
    <cellStyle name="Input 2 2 3 4 2 2 6" xfId="8866"/>
    <cellStyle name="Input 2 2 3 4 2 3" xfId="8867"/>
    <cellStyle name="Input 2 2 3 4 2 3 2" xfId="8868"/>
    <cellStyle name="Input 2 2 3 4 2 3 3" xfId="8869"/>
    <cellStyle name="Input 2 2 3 4 2 3 4" xfId="8870"/>
    <cellStyle name="Input 2 2 3 4 2 3 5" xfId="8871"/>
    <cellStyle name="Input 2 2 3 4 2 3 6" xfId="8872"/>
    <cellStyle name="Input 2 2 3 4 2 4" xfId="8873"/>
    <cellStyle name="Input 2 2 3 4 2 5" xfId="8874"/>
    <cellStyle name="Input 2 2 3 4 2 6" xfId="8875"/>
    <cellStyle name="Input 2 2 3 4 2 7" xfId="8876"/>
    <cellStyle name="Input 2 2 3 4 2 8" xfId="8877"/>
    <cellStyle name="Input 2 2 3 4 3" xfId="8878"/>
    <cellStyle name="Input 2 2 3 4 3 2" xfId="8879"/>
    <cellStyle name="Input 2 2 3 4 3 3" xfId="8880"/>
    <cellStyle name="Input 2 2 3 4 3 4" xfId="8881"/>
    <cellStyle name="Input 2 2 3 4 3 5" xfId="8882"/>
    <cellStyle name="Input 2 2 3 4 3 6" xfId="8883"/>
    <cellStyle name="Input 2 2 3 4 4" xfId="8884"/>
    <cellStyle name="Input 2 2 3 4 4 2" xfId="8885"/>
    <cellStyle name="Input 2 2 3 4 4 3" xfId="8886"/>
    <cellStyle name="Input 2 2 3 4 4 4" xfId="8887"/>
    <cellStyle name="Input 2 2 3 4 4 5" xfId="8888"/>
    <cellStyle name="Input 2 2 3 4 4 6" xfId="8889"/>
    <cellStyle name="Input 2 2 3 4 5" xfId="8890"/>
    <cellStyle name="Input 2 2 3 4 6" xfId="8891"/>
    <cellStyle name="Input 2 2 3 4 7" xfId="8892"/>
    <cellStyle name="Input 2 2 3 4 8" xfId="8893"/>
    <cellStyle name="Input 2 2 3 4 9" xfId="8894"/>
    <cellStyle name="Input 2 2 3 5" xfId="8895"/>
    <cellStyle name="Input 2 2 3 5 2" xfId="8896"/>
    <cellStyle name="Input 2 2 3 5 2 2" xfId="8897"/>
    <cellStyle name="Input 2 2 3 5 2 3" xfId="8898"/>
    <cellStyle name="Input 2 2 3 5 2 4" xfId="8899"/>
    <cellStyle name="Input 2 2 3 5 2 5" xfId="8900"/>
    <cellStyle name="Input 2 2 3 5 2 6" xfId="8901"/>
    <cellStyle name="Input 2 2 3 5 3" xfId="8902"/>
    <cellStyle name="Input 2 2 3 5 3 2" xfId="8903"/>
    <cellStyle name="Input 2 2 3 5 3 3" xfId="8904"/>
    <cellStyle name="Input 2 2 3 5 3 4" xfId="8905"/>
    <cellStyle name="Input 2 2 3 5 3 5" xfId="8906"/>
    <cellStyle name="Input 2 2 3 5 3 6" xfId="8907"/>
    <cellStyle name="Input 2 2 3 5 4" xfId="8908"/>
    <cellStyle name="Input 2 2 3 5 5" xfId="8909"/>
    <cellStyle name="Input 2 2 3 5 6" xfId="8910"/>
    <cellStyle name="Input 2 2 3 5 7" xfId="8911"/>
    <cellStyle name="Input 2 2 3 5 8" xfId="8912"/>
    <cellStyle name="Input 2 2 3 6" xfId="8913"/>
    <cellStyle name="Input 2 2 3 6 2" xfId="8914"/>
    <cellStyle name="Input 2 2 3 6 3" xfId="8915"/>
    <cellStyle name="Input 2 2 3 6 4" xfId="8916"/>
    <cellStyle name="Input 2 2 3 6 5" xfId="8917"/>
    <cellStyle name="Input 2 2 3 6 6" xfId="8918"/>
    <cellStyle name="Input 2 2 3 7" xfId="8919"/>
    <cellStyle name="Input 2 2 3 7 2" xfId="8920"/>
    <cellStyle name="Input 2 2 3 7 3" xfId="8921"/>
    <cellStyle name="Input 2 2 3 7 4" xfId="8922"/>
    <cellStyle name="Input 2 2 3 7 5" xfId="8923"/>
    <cellStyle name="Input 2 2 3 7 6" xfId="8924"/>
    <cellStyle name="Input 2 2 3 8" xfId="8925"/>
    <cellStyle name="Input 2 2 3 9" xfId="8926"/>
    <cellStyle name="Input 2 2 4" xfId="8927"/>
    <cellStyle name="Input 2 2 4 10" xfId="8928"/>
    <cellStyle name="Input 2 2 4 11" xfId="8929"/>
    <cellStyle name="Input 2 2 4 2" xfId="8930"/>
    <cellStyle name="Input 2 2 4 2 10" xfId="8931"/>
    <cellStyle name="Input 2 2 4 2 2" xfId="8932"/>
    <cellStyle name="Input 2 2 4 2 2 2" xfId="8933"/>
    <cellStyle name="Input 2 2 4 2 2 2 2" xfId="8934"/>
    <cellStyle name="Input 2 2 4 2 2 2 2 2" xfId="8935"/>
    <cellStyle name="Input 2 2 4 2 2 2 2 3" xfId="8936"/>
    <cellStyle name="Input 2 2 4 2 2 2 2 4" xfId="8937"/>
    <cellStyle name="Input 2 2 4 2 2 2 2 5" xfId="8938"/>
    <cellStyle name="Input 2 2 4 2 2 2 2 6" xfId="8939"/>
    <cellStyle name="Input 2 2 4 2 2 2 3" xfId="8940"/>
    <cellStyle name="Input 2 2 4 2 2 2 3 2" xfId="8941"/>
    <cellStyle name="Input 2 2 4 2 2 2 3 3" xfId="8942"/>
    <cellStyle name="Input 2 2 4 2 2 2 3 4" xfId="8943"/>
    <cellStyle name="Input 2 2 4 2 2 2 3 5" xfId="8944"/>
    <cellStyle name="Input 2 2 4 2 2 2 3 6" xfId="8945"/>
    <cellStyle name="Input 2 2 4 2 2 2 4" xfId="8946"/>
    <cellStyle name="Input 2 2 4 2 2 2 5" xfId="8947"/>
    <cellStyle name="Input 2 2 4 2 2 2 6" xfId="8948"/>
    <cellStyle name="Input 2 2 4 2 2 2 7" xfId="8949"/>
    <cellStyle name="Input 2 2 4 2 2 2 8" xfId="8950"/>
    <cellStyle name="Input 2 2 4 2 2 3" xfId="8951"/>
    <cellStyle name="Input 2 2 4 2 2 3 2" xfId="8952"/>
    <cellStyle name="Input 2 2 4 2 2 3 3" xfId="8953"/>
    <cellStyle name="Input 2 2 4 2 2 3 4" xfId="8954"/>
    <cellStyle name="Input 2 2 4 2 2 3 5" xfId="8955"/>
    <cellStyle name="Input 2 2 4 2 2 3 6" xfId="8956"/>
    <cellStyle name="Input 2 2 4 2 2 4" xfId="8957"/>
    <cellStyle name="Input 2 2 4 2 2 4 2" xfId="8958"/>
    <cellStyle name="Input 2 2 4 2 2 4 3" xfId="8959"/>
    <cellStyle name="Input 2 2 4 2 2 4 4" xfId="8960"/>
    <cellStyle name="Input 2 2 4 2 2 4 5" xfId="8961"/>
    <cellStyle name="Input 2 2 4 2 2 4 6" xfId="8962"/>
    <cellStyle name="Input 2 2 4 2 2 5" xfId="8963"/>
    <cellStyle name="Input 2 2 4 2 2 6" xfId="8964"/>
    <cellStyle name="Input 2 2 4 2 2 7" xfId="8965"/>
    <cellStyle name="Input 2 2 4 2 2 8" xfId="8966"/>
    <cellStyle name="Input 2 2 4 2 2 9" xfId="8967"/>
    <cellStyle name="Input 2 2 4 2 3" xfId="8968"/>
    <cellStyle name="Input 2 2 4 2 3 2" xfId="8969"/>
    <cellStyle name="Input 2 2 4 2 3 2 2" xfId="8970"/>
    <cellStyle name="Input 2 2 4 2 3 2 3" xfId="8971"/>
    <cellStyle name="Input 2 2 4 2 3 2 4" xfId="8972"/>
    <cellStyle name="Input 2 2 4 2 3 2 5" xfId="8973"/>
    <cellStyle name="Input 2 2 4 2 3 2 6" xfId="8974"/>
    <cellStyle name="Input 2 2 4 2 3 3" xfId="8975"/>
    <cellStyle name="Input 2 2 4 2 3 3 2" xfId="8976"/>
    <cellStyle name="Input 2 2 4 2 3 3 3" xfId="8977"/>
    <cellStyle name="Input 2 2 4 2 3 3 4" xfId="8978"/>
    <cellStyle name="Input 2 2 4 2 3 3 5" xfId="8979"/>
    <cellStyle name="Input 2 2 4 2 3 3 6" xfId="8980"/>
    <cellStyle name="Input 2 2 4 2 3 4" xfId="8981"/>
    <cellStyle name="Input 2 2 4 2 3 5" xfId="8982"/>
    <cellStyle name="Input 2 2 4 2 3 6" xfId="8983"/>
    <cellStyle name="Input 2 2 4 2 3 7" xfId="8984"/>
    <cellStyle name="Input 2 2 4 2 3 8" xfId="8985"/>
    <cellStyle name="Input 2 2 4 2 4" xfId="8986"/>
    <cellStyle name="Input 2 2 4 2 4 2" xfId="8987"/>
    <cellStyle name="Input 2 2 4 2 4 3" xfId="8988"/>
    <cellStyle name="Input 2 2 4 2 4 4" xfId="8989"/>
    <cellStyle name="Input 2 2 4 2 4 5" xfId="8990"/>
    <cellStyle name="Input 2 2 4 2 4 6" xfId="8991"/>
    <cellStyle name="Input 2 2 4 2 5" xfId="8992"/>
    <cellStyle name="Input 2 2 4 2 5 2" xfId="8993"/>
    <cellStyle name="Input 2 2 4 2 5 3" xfId="8994"/>
    <cellStyle name="Input 2 2 4 2 5 4" xfId="8995"/>
    <cellStyle name="Input 2 2 4 2 5 5" xfId="8996"/>
    <cellStyle name="Input 2 2 4 2 5 6" xfId="8997"/>
    <cellStyle name="Input 2 2 4 2 6" xfId="8998"/>
    <cellStyle name="Input 2 2 4 2 7" xfId="8999"/>
    <cellStyle name="Input 2 2 4 2 8" xfId="9000"/>
    <cellStyle name="Input 2 2 4 2 9" xfId="9001"/>
    <cellStyle name="Input 2 2 4 3" xfId="9002"/>
    <cellStyle name="Input 2 2 4 3 2" xfId="9003"/>
    <cellStyle name="Input 2 2 4 3 2 2" xfId="9004"/>
    <cellStyle name="Input 2 2 4 3 2 2 2" xfId="9005"/>
    <cellStyle name="Input 2 2 4 3 2 2 3" xfId="9006"/>
    <cellStyle name="Input 2 2 4 3 2 2 4" xfId="9007"/>
    <cellStyle name="Input 2 2 4 3 2 2 5" xfId="9008"/>
    <cellStyle name="Input 2 2 4 3 2 2 6" xfId="9009"/>
    <cellStyle name="Input 2 2 4 3 2 3" xfId="9010"/>
    <cellStyle name="Input 2 2 4 3 2 3 2" xfId="9011"/>
    <cellStyle name="Input 2 2 4 3 2 3 3" xfId="9012"/>
    <cellStyle name="Input 2 2 4 3 2 3 4" xfId="9013"/>
    <cellStyle name="Input 2 2 4 3 2 3 5" xfId="9014"/>
    <cellStyle name="Input 2 2 4 3 2 3 6" xfId="9015"/>
    <cellStyle name="Input 2 2 4 3 2 4" xfId="9016"/>
    <cellStyle name="Input 2 2 4 3 2 5" xfId="9017"/>
    <cellStyle name="Input 2 2 4 3 2 6" xfId="9018"/>
    <cellStyle name="Input 2 2 4 3 2 7" xfId="9019"/>
    <cellStyle name="Input 2 2 4 3 2 8" xfId="9020"/>
    <cellStyle name="Input 2 2 4 3 3" xfId="9021"/>
    <cellStyle name="Input 2 2 4 3 3 2" xfId="9022"/>
    <cellStyle name="Input 2 2 4 3 3 3" xfId="9023"/>
    <cellStyle name="Input 2 2 4 3 3 4" xfId="9024"/>
    <cellStyle name="Input 2 2 4 3 3 5" xfId="9025"/>
    <cellStyle name="Input 2 2 4 3 3 6" xfId="9026"/>
    <cellStyle name="Input 2 2 4 3 4" xfId="9027"/>
    <cellStyle name="Input 2 2 4 3 4 2" xfId="9028"/>
    <cellStyle name="Input 2 2 4 3 4 3" xfId="9029"/>
    <cellStyle name="Input 2 2 4 3 4 4" xfId="9030"/>
    <cellStyle name="Input 2 2 4 3 4 5" xfId="9031"/>
    <cellStyle name="Input 2 2 4 3 4 6" xfId="9032"/>
    <cellStyle name="Input 2 2 4 3 5" xfId="9033"/>
    <cellStyle name="Input 2 2 4 3 6" xfId="9034"/>
    <cellStyle name="Input 2 2 4 3 7" xfId="9035"/>
    <cellStyle name="Input 2 2 4 3 8" xfId="9036"/>
    <cellStyle name="Input 2 2 4 3 9" xfId="9037"/>
    <cellStyle name="Input 2 2 4 4" xfId="9038"/>
    <cellStyle name="Input 2 2 4 4 2" xfId="9039"/>
    <cellStyle name="Input 2 2 4 4 2 2" xfId="9040"/>
    <cellStyle name="Input 2 2 4 4 2 3" xfId="9041"/>
    <cellStyle name="Input 2 2 4 4 2 4" xfId="9042"/>
    <cellStyle name="Input 2 2 4 4 2 5" xfId="9043"/>
    <cellStyle name="Input 2 2 4 4 2 6" xfId="9044"/>
    <cellStyle name="Input 2 2 4 4 3" xfId="9045"/>
    <cellStyle name="Input 2 2 4 4 3 2" xfId="9046"/>
    <cellStyle name="Input 2 2 4 4 3 3" xfId="9047"/>
    <cellStyle name="Input 2 2 4 4 3 4" xfId="9048"/>
    <cellStyle name="Input 2 2 4 4 3 5" xfId="9049"/>
    <cellStyle name="Input 2 2 4 4 3 6" xfId="9050"/>
    <cellStyle name="Input 2 2 4 4 4" xfId="9051"/>
    <cellStyle name="Input 2 2 4 4 5" xfId="9052"/>
    <cellStyle name="Input 2 2 4 4 6" xfId="9053"/>
    <cellStyle name="Input 2 2 4 4 7" xfId="9054"/>
    <cellStyle name="Input 2 2 4 4 8" xfId="9055"/>
    <cellStyle name="Input 2 2 4 5" xfId="9056"/>
    <cellStyle name="Input 2 2 4 5 2" xfId="9057"/>
    <cellStyle name="Input 2 2 4 5 3" xfId="9058"/>
    <cellStyle name="Input 2 2 4 5 4" xfId="9059"/>
    <cellStyle name="Input 2 2 4 5 5" xfId="9060"/>
    <cellStyle name="Input 2 2 4 5 6" xfId="9061"/>
    <cellStyle name="Input 2 2 4 6" xfId="9062"/>
    <cellStyle name="Input 2 2 4 6 2" xfId="9063"/>
    <cellStyle name="Input 2 2 4 6 3" xfId="9064"/>
    <cellStyle name="Input 2 2 4 6 4" xfId="9065"/>
    <cellStyle name="Input 2 2 4 6 5" xfId="9066"/>
    <cellStyle name="Input 2 2 4 6 6" xfId="9067"/>
    <cellStyle name="Input 2 2 4 7" xfId="9068"/>
    <cellStyle name="Input 2 2 4 8" xfId="9069"/>
    <cellStyle name="Input 2 2 4 9" xfId="9070"/>
    <cellStyle name="Input 2 2 5" xfId="9071"/>
    <cellStyle name="Input 2 2 5 10" xfId="9072"/>
    <cellStyle name="Input 2 2 5 2" xfId="9073"/>
    <cellStyle name="Input 2 2 5 2 2" xfId="9074"/>
    <cellStyle name="Input 2 2 5 2 2 2" xfId="9075"/>
    <cellStyle name="Input 2 2 5 2 2 2 2" xfId="9076"/>
    <cellStyle name="Input 2 2 5 2 2 2 3" xfId="9077"/>
    <cellStyle name="Input 2 2 5 2 2 2 4" xfId="9078"/>
    <cellStyle name="Input 2 2 5 2 2 2 5" xfId="9079"/>
    <cellStyle name="Input 2 2 5 2 2 2 6" xfId="9080"/>
    <cellStyle name="Input 2 2 5 2 2 3" xfId="9081"/>
    <cellStyle name="Input 2 2 5 2 2 3 2" xfId="9082"/>
    <cellStyle name="Input 2 2 5 2 2 3 3" xfId="9083"/>
    <cellStyle name="Input 2 2 5 2 2 3 4" xfId="9084"/>
    <cellStyle name="Input 2 2 5 2 2 3 5" xfId="9085"/>
    <cellStyle name="Input 2 2 5 2 2 3 6" xfId="9086"/>
    <cellStyle name="Input 2 2 5 2 2 4" xfId="9087"/>
    <cellStyle name="Input 2 2 5 2 2 5" xfId="9088"/>
    <cellStyle name="Input 2 2 5 2 2 6" xfId="9089"/>
    <cellStyle name="Input 2 2 5 2 2 7" xfId="9090"/>
    <cellStyle name="Input 2 2 5 2 2 8" xfId="9091"/>
    <cellStyle name="Input 2 2 5 2 3" xfId="9092"/>
    <cellStyle name="Input 2 2 5 2 3 2" xfId="9093"/>
    <cellStyle name="Input 2 2 5 2 3 3" xfId="9094"/>
    <cellStyle name="Input 2 2 5 2 3 4" xfId="9095"/>
    <cellStyle name="Input 2 2 5 2 3 5" xfId="9096"/>
    <cellStyle name="Input 2 2 5 2 3 6" xfId="9097"/>
    <cellStyle name="Input 2 2 5 2 4" xfId="9098"/>
    <cellStyle name="Input 2 2 5 2 4 2" xfId="9099"/>
    <cellStyle name="Input 2 2 5 2 4 3" xfId="9100"/>
    <cellStyle name="Input 2 2 5 2 4 4" xfId="9101"/>
    <cellStyle name="Input 2 2 5 2 4 5" xfId="9102"/>
    <cellStyle name="Input 2 2 5 2 4 6" xfId="9103"/>
    <cellStyle name="Input 2 2 5 2 5" xfId="9104"/>
    <cellStyle name="Input 2 2 5 2 6" xfId="9105"/>
    <cellStyle name="Input 2 2 5 2 7" xfId="9106"/>
    <cellStyle name="Input 2 2 5 2 8" xfId="9107"/>
    <cellStyle name="Input 2 2 5 2 9" xfId="9108"/>
    <cellStyle name="Input 2 2 5 3" xfId="9109"/>
    <cellStyle name="Input 2 2 5 3 2" xfId="9110"/>
    <cellStyle name="Input 2 2 5 3 2 2" xfId="9111"/>
    <cellStyle name="Input 2 2 5 3 2 3" xfId="9112"/>
    <cellStyle name="Input 2 2 5 3 2 4" xfId="9113"/>
    <cellStyle name="Input 2 2 5 3 2 5" xfId="9114"/>
    <cellStyle name="Input 2 2 5 3 2 6" xfId="9115"/>
    <cellStyle name="Input 2 2 5 3 3" xfId="9116"/>
    <cellStyle name="Input 2 2 5 3 3 2" xfId="9117"/>
    <cellStyle name="Input 2 2 5 3 3 3" xfId="9118"/>
    <cellStyle name="Input 2 2 5 3 3 4" xfId="9119"/>
    <cellStyle name="Input 2 2 5 3 3 5" xfId="9120"/>
    <cellStyle name="Input 2 2 5 3 3 6" xfId="9121"/>
    <cellStyle name="Input 2 2 5 3 4" xfId="9122"/>
    <cellStyle name="Input 2 2 5 3 5" xfId="9123"/>
    <cellStyle name="Input 2 2 5 3 6" xfId="9124"/>
    <cellStyle name="Input 2 2 5 3 7" xfId="9125"/>
    <cellStyle name="Input 2 2 5 3 8" xfId="9126"/>
    <cellStyle name="Input 2 2 5 4" xfId="9127"/>
    <cellStyle name="Input 2 2 5 4 2" xfId="9128"/>
    <cellStyle name="Input 2 2 5 4 3" xfId="9129"/>
    <cellStyle name="Input 2 2 5 4 4" xfId="9130"/>
    <cellStyle name="Input 2 2 5 4 5" xfId="9131"/>
    <cellStyle name="Input 2 2 5 4 6" xfId="9132"/>
    <cellStyle name="Input 2 2 5 5" xfId="9133"/>
    <cellStyle name="Input 2 2 5 5 2" xfId="9134"/>
    <cellStyle name="Input 2 2 5 5 3" xfId="9135"/>
    <cellStyle name="Input 2 2 5 5 4" xfId="9136"/>
    <cellStyle name="Input 2 2 5 5 5" xfId="9137"/>
    <cellStyle name="Input 2 2 5 5 6" xfId="9138"/>
    <cellStyle name="Input 2 2 5 6" xfId="9139"/>
    <cellStyle name="Input 2 2 5 7" xfId="9140"/>
    <cellStyle name="Input 2 2 5 8" xfId="9141"/>
    <cellStyle name="Input 2 2 5 9" xfId="9142"/>
    <cellStyle name="Input 2 2 6" xfId="9143"/>
    <cellStyle name="Input 2 2 6 2" xfId="9144"/>
    <cellStyle name="Input 2 2 6 2 2" xfId="9145"/>
    <cellStyle name="Input 2 2 6 2 2 2" xfId="9146"/>
    <cellStyle name="Input 2 2 6 2 2 3" xfId="9147"/>
    <cellStyle name="Input 2 2 6 2 2 4" xfId="9148"/>
    <cellStyle name="Input 2 2 6 2 2 5" xfId="9149"/>
    <cellStyle name="Input 2 2 6 2 2 6" xfId="9150"/>
    <cellStyle name="Input 2 2 6 2 3" xfId="9151"/>
    <cellStyle name="Input 2 2 6 2 3 2" xfId="9152"/>
    <cellStyle name="Input 2 2 6 2 3 3" xfId="9153"/>
    <cellStyle name="Input 2 2 6 2 3 4" xfId="9154"/>
    <cellStyle name="Input 2 2 6 2 3 5" xfId="9155"/>
    <cellStyle name="Input 2 2 6 2 3 6" xfId="9156"/>
    <cellStyle name="Input 2 2 6 2 4" xfId="9157"/>
    <cellStyle name="Input 2 2 6 2 5" xfId="9158"/>
    <cellStyle name="Input 2 2 6 2 6" xfId="9159"/>
    <cellStyle name="Input 2 2 6 2 7" xfId="9160"/>
    <cellStyle name="Input 2 2 6 2 8" xfId="9161"/>
    <cellStyle name="Input 2 2 6 3" xfId="9162"/>
    <cellStyle name="Input 2 2 6 3 2" xfId="9163"/>
    <cellStyle name="Input 2 2 6 3 3" xfId="9164"/>
    <cellStyle name="Input 2 2 6 3 4" xfId="9165"/>
    <cellStyle name="Input 2 2 6 3 5" xfId="9166"/>
    <cellStyle name="Input 2 2 6 3 6" xfId="9167"/>
    <cellStyle name="Input 2 2 6 4" xfId="9168"/>
    <cellStyle name="Input 2 2 6 4 2" xfId="9169"/>
    <cellStyle name="Input 2 2 6 4 3" xfId="9170"/>
    <cellStyle name="Input 2 2 6 4 4" xfId="9171"/>
    <cellStyle name="Input 2 2 6 4 5" xfId="9172"/>
    <cellStyle name="Input 2 2 6 4 6" xfId="9173"/>
    <cellStyle name="Input 2 2 6 5" xfId="9174"/>
    <cellStyle name="Input 2 2 6 6" xfId="9175"/>
    <cellStyle name="Input 2 2 6 7" xfId="9176"/>
    <cellStyle name="Input 2 2 6 8" xfId="9177"/>
    <cellStyle name="Input 2 2 6 9" xfId="9178"/>
    <cellStyle name="Input 2 2 7" xfId="9179"/>
    <cellStyle name="Input 2 2 7 2" xfId="9180"/>
    <cellStyle name="Input 2 2 7 2 2" xfId="9181"/>
    <cellStyle name="Input 2 2 7 2 3" xfId="9182"/>
    <cellStyle name="Input 2 2 7 2 4" xfId="9183"/>
    <cellStyle name="Input 2 2 7 2 5" xfId="9184"/>
    <cellStyle name="Input 2 2 7 2 6" xfId="9185"/>
    <cellStyle name="Input 2 2 7 3" xfId="9186"/>
    <cellStyle name="Input 2 2 7 3 2" xfId="9187"/>
    <cellStyle name="Input 2 2 7 3 3" xfId="9188"/>
    <cellStyle name="Input 2 2 7 3 4" xfId="9189"/>
    <cellStyle name="Input 2 2 7 3 5" xfId="9190"/>
    <cellStyle name="Input 2 2 7 3 6" xfId="9191"/>
    <cellStyle name="Input 2 2 7 4" xfId="9192"/>
    <cellStyle name="Input 2 2 7 5" xfId="9193"/>
    <cellStyle name="Input 2 2 7 6" xfId="9194"/>
    <cellStyle name="Input 2 2 7 7" xfId="9195"/>
    <cellStyle name="Input 2 2 7 8" xfId="9196"/>
    <cellStyle name="Input 2 2 8" xfId="9197"/>
    <cellStyle name="Input 2 2 8 2" xfId="9198"/>
    <cellStyle name="Input 2 2 8 3" xfId="9199"/>
    <cellStyle name="Input 2 2 8 4" xfId="9200"/>
    <cellStyle name="Input 2 2 8 5" xfId="9201"/>
    <cellStyle name="Input 2 2 8 6" xfId="9202"/>
    <cellStyle name="Input 2 2 9" xfId="9203"/>
    <cellStyle name="Input 2 2 9 2" xfId="9204"/>
    <cellStyle name="Input 2 2 9 3" xfId="9205"/>
    <cellStyle name="Input 2 2 9 4" xfId="9206"/>
    <cellStyle name="Input 2 2 9 5" xfId="9207"/>
    <cellStyle name="Input 2 2 9 6" xfId="9208"/>
    <cellStyle name="Input 2 3" xfId="9209"/>
    <cellStyle name="Input 2 3 10" xfId="9210"/>
    <cellStyle name="Input 2 3 11" xfId="9211"/>
    <cellStyle name="Input 2 3 12" xfId="9212"/>
    <cellStyle name="Input 2 3 13" xfId="9213"/>
    <cellStyle name="Input 2 3 14" xfId="9214"/>
    <cellStyle name="Input 2 3 2" xfId="9215"/>
    <cellStyle name="Input 2 3 2 10" xfId="9216"/>
    <cellStyle name="Input 2 3 2 11" xfId="9217"/>
    <cellStyle name="Input 2 3 2 12" xfId="9218"/>
    <cellStyle name="Input 2 3 2 13" xfId="9219"/>
    <cellStyle name="Input 2 3 2 2" xfId="9220"/>
    <cellStyle name="Input 2 3 2 2 10" xfId="9221"/>
    <cellStyle name="Input 2 3 2 2 11" xfId="9222"/>
    <cellStyle name="Input 2 3 2 2 12" xfId="9223"/>
    <cellStyle name="Input 2 3 2 2 2" xfId="9224"/>
    <cellStyle name="Input 2 3 2 2 2 10" xfId="9225"/>
    <cellStyle name="Input 2 3 2 2 2 11" xfId="9226"/>
    <cellStyle name="Input 2 3 2 2 2 2" xfId="9227"/>
    <cellStyle name="Input 2 3 2 2 2 2 10" xfId="9228"/>
    <cellStyle name="Input 2 3 2 2 2 2 2" xfId="9229"/>
    <cellStyle name="Input 2 3 2 2 2 2 2 2" xfId="9230"/>
    <cellStyle name="Input 2 3 2 2 2 2 2 2 2" xfId="9231"/>
    <cellStyle name="Input 2 3 2 2 2 2 2 2 2 2" xfId="9232"/>
    <cellStyle name="Input 2 3 2 2 2 2 2 2 2 3" xfId="9233"/>
    <cellStyle name="Input 2 3 2 2 2 2 2 2 2 4" xfId="9234"/>
    <cellStyle name="Input 2 3 2 2 2 2 2 2 2 5" xfId="9235"/>
    <cellStyle name="Input 2 3 2 2 2 2 2 2 2 6" xfId="9236"/>
    <cellStyle name="Input 2 3 2 2 2 2 2 2 3" xfId="9237"/>
    <cellStyle name="Input 2 3 2 2 2 2 2 2 3 2" xfId="9238"/>
    <cellStyle name="Input 2 3 2 2 2 2 2 2 3 3" xfId="9239"/>
    <cellStyle name="Input 2 3 2 2 2 2 2 2 3 4" xfId="9240"/>
    <cellStyle name="Input 2 3 2 2 2 2 2 2 3 5" xfId="9241"/>
    <cellStyle name="Input 2 3 2 2 2 2 2 2 3 6" xfId="9242"/>
    <cellStyle name="Input 2 3 2 2 2 2 2 2 4" xfId="9243"/>
    <cellStyle name="Input 2 3 2 2 2 2 2 2 5" xfId="9244"/>
    <cellStyle name="Input 2 3 2 2 2 2 2 2 6" xfId="9245"/>
    <cellStyle name="Input 2 3 2 2 2 2 2 2 7" xfId="9246"/>
    <cellStyle name="Input 2 3 2 2 2 2 2 2 8" xfId="9247"/>
    <cellStyle name="Input 2 3 2 2 2 2 2 3" xfId="9248"/>
    <cellStyle name="Input 2 3 2 2 2 2 2 3 2" xfId="9249"/>
    <cellStyle name="Input 2 3 2 2 2 2 2 3 3" xfId="9250"/>
    <cellStyle name="Input 2 3 2 2 2 2 2 3 4" xfId="9251"/>
    <cellStyle name="Input 2 3 2 2 2 2 2 3 5" xfId="9252"/>
    <cellStyle name="Input 2 3 2 2 2 2 2 3 6" xfId="9253"/>
    <cellStyle name="Input 2 3 2 2 2 2 2 4" xfId="9254"/>
    <cellStyle name="Input 2 3 2 2 2 2 2 4 2" xfId="9255"/>
    <cellStyle name="Input 2 3 2 2 2 2 2 4 3" xfId="9256"/>
    <cellStyle name="Input 2 3 2 2 2 2 2 4 4" xfId="9257"/>
    <cellStyle name="Input 2 3 2 2 2 2 2 4 5" xfId="9258"/>
    <cellStyle name="Input 2 3 2 2 2 2 2 4 6" xfId="9259"/>
    <cellStyle name="Input 2 3 2 2 2 2 2 5" xfId="9260"/>
    <cellStyle name="Input 2 3 2 2 2 2 2 6" xfId="9261"/>
    <cellStyle name="Input 2 3 2 2 2 2 2 7" xfId="9262"/>
    <cellStyle name="Input 2 3 2 2 2 2 2 8" xfId="9263"/>
    <cellStyle name="Input 2 3 2 2 2 2 2 9" xfId="9264"/>
    <cellStyle name="Input 2 3 2 2 2 2 3" xfId="9265"/>
    <cellStyle name="Input 2 3 2 2 2 2 3 2" xfId="9266"/>
    <cellStyle name="Input 2 3 2 2 2 2 3 2 2" xfId="9267"/>
    <cellStyle name="Input 2 3 2 2 2 2 3 2 3" xfId="9268"/>
    <cellStyle name="Input 2 3 2 2 2 2 3 2 4" xfId="9269"/>
    <cellStyle name="Input 2 3 2 2 2 2 3 2 5" xfId="9270"/>
    <cellStyle name="Input 2 3 2 2 2 2 3 2 6" xfId="9271"/>
    <cellStyle name="Input 2 3 2 2 2 2 3 3" xfId="9272"/>
    <cellStyle name="Input 2 3 2 2 2 2 3 3 2" xfId="9273"/>
    <cellStyle name="Input 2 3 2 2 2 2 3 3 3" xfId="9274"/>
    <cellStyle name="Input 2 3 2 2 2 2 3 3 4" xfId="9275"/>
    <cellStyle name="Input 2 3 2 2 2 2 3 3 5" xfId="9276"/>
    <cellStyle name="Input 2 3 2 2 2 2 3 3 6" xfId="9277"/>
    <cellStyle name="Input 2 3 2 2 2 2 3 4" xfId="9278"/>
    <cellStyle name="Input 2 3 2 2 2 2 3 5" xfId="9279"/>
    <cellStyle name="Input 2 3 2 2 2 2 3 6" xfId="9280"/>
    <cellStyle name="Input 2 3 2 2 2 2 3 7" xfId="9281"/>
    <cellStyle name="Input 2 3 2 2 2 2 3 8" xfId="9282"/>
    <cellStyle name="Input 2 3 2 2 2 2 4" xfId="9283"/>
    <cellStyle name="Input 2 3 2 2 2 2 4 2" xfId="9284"/>
    <cellStyle name="Input 2 3 2 2 2 2 4 3" xfId="9285"/>
    <cellStyle name="Input 2 3 2 2 2 2 4 4" xfId="9286"/>
    <cellStyle name="Input 2 3 2 2 2 2 4 5" xfId="9287"/>
    <cellStyle name="Input 2 3 2 2 2 2 4 6" xfId="9288"/>
    <cellStyle name="Input 2 3 2 2 2 2 5" xfId="9289"/>
    <cellStyle name="Input 2 3 2 2 2 2 5 2" xfId="9290"/>
    <cellStyle name="Input 2 3 2 2 2 2 5 3" xfId="9291"/>
    <cellStyle name="Input 2 3 2 2 2 2 5 4" xfId="9292"/>
    <cellStyle name="Input 2 3 2 2 2 2 5 5" xfId="9293"/>
    <cellStyle name="Input 2 3 2 2 2 2 5 6" xfId="9294"/>
    <cellStyle name="Input 2 3 2 2 2 2 6" xfId="9295"/>
    <cellStyle name="Input 2 3 2 2 2 2 7" xfId="9296"/>
    <cellStyle name="Input 2 3 2 2 2 2 8" xfId="9297"/>
    <cellStyle name="Input 2 3 2 2 2 2 9" xfId="9298"/>
    <cellStyle name="Input 2 3 2 2 2 3" xfId="9299"/>
    <cellStyle name="Input 2 3 2 2 2 3 2" xfId="9300"/>
    <cellStyle name="Input 2 3 2 2 2 3 2 2" xfId="9301"/>
    <cellStyle name="Input 2 3 2 2 2 3 2 2 2" xfId="9302"/>
    <cellStyle name="Input 2 3 2 2 2 3 2 2 3" xfId="9303"/>
    <cellStyle name="Input 2 3 2 2 2 3 2 2 4" xfId="9304"/>
    <cellStyle name="Input 2 3 2 2 2 3 2 2 5" xfId="9305"/>
    <cellStyle name="Input 2 3 2 2 2 3 2 2 6" xfId="9306"/>
    <cellStyle name="Input 2 3 2 2 2 3 2 3" xfId="9307"/>
    <cellStyle name="Input 2 3 2 2 2 3 2 3 2" xfId="9308"/>
    <cellStyle name="Input 2 3 2 2 2 3 2 3 3" xfId="9309"/>
    <cellStyle name="Input 2 3 2 2 2 3 2 3 4" xfId="9310"/>
    <cellStyle name="Input 2 3 2 2 2 3 2 3 5" xfId="9311"/>
    <cellStyle name="Input 2 3 2 2 2 3 2 3 6" xfId="9312"/>
    <cellStyle name="Input 2 3 2 2 2 3 2 4" xfId="9313"/>
    <cellStyle name="Input 2 3 2 2 2 3 2 5" xfId="9314"/>
    <cellStyle name="Input 2 3 2 2 2 3 2 6" xfId="9315"/>
    <cellStyle name="Input 2 3 2 2 2 3 2 7" xfId="9316"/>
    <cellStyle name="Input 2 3 2 2 2 3 2 8" xfId="9317"/>
    <cellStyle name="Input 2 3 2 2 2 3 3" xfId="9318"/>
    <cellStyle name="Input 2 3 2 2 2 3 3 2" xfId="9319"/>
    <cellStyle name="Input 2 3 2 2 2 3 3 3" xfId="9320"/>
    <cellStyle name="Input 2 3 2 2 2 3 3 4" xfId="9321"/>
    <cellStyle name="Input 2 3 2 2 2 3 3 5" xfId="9322"/>
    <cellStyle name="Input 2 3 2 2 2 3 3 6" xfId="9323"/>
    <cellStyle name="Input 2 3 2 2 2 3 4" xfId="9324"/>
    <cellStyle name="Input 2 3 2 2 2 3 4 2" xfId="9325"/>
    <cellStyle name="Input 2 3 2 2 2 3 4 3" xfId="9326"/>
    <cellStyle name="Input 2 3 2 2 2 3 4 4" xfId="9327"/>
    <cellStyle name="Input 2 3 2 2 2 3 4 5" xfId="9328"/>
    <cellStyle name="Input 2 3 2 2 2 3 4 6" xfId="9329"/>
    <cellStyle name="Input 2 3 2 2 2 3 5" xfId="9330"/>
    <cellStyle name="Input 2 3 2 2 2 3 6" xfId="9331"/>
    <cellStyle name="Input 2 3 2 2 2 3 7" xfId="9332"/>
    <cellStyle name="Input 2 3 2 2 2 3 8" xfId="9333"/>
    <cellStyle name="Input 2 3 2 2 2 3 9" xfId="9334"/>
    <cellStyle name="Input 2 3 2 2 2 4" xfId="9335"/>
    <cellStyle name="Input 2 3 2 2 2 4 2" xfId="9336"/>
    <cellStyle name="Input 2 3 2 2 2 4 2 2" xfId="9337"/>
    <cellStyle name="Input 2 3 2 2 2 4 2 3" xfId="9338"/>
    <cellStyle name="Input 2 3 2 2 2 4 2 4" xfId="9339"/>
    <cellStyle name="Input 2 3 2 2 2 4 2 5" xfId="9340"/>
    <cellStyle name="Input 2 3 2 2 2 4 2 6" xfId="9341"/>
    <cellStyle name="Input 2 3 2 2 2 4 3" xfId="9342"/>
    <cellStyle name="Input 2 3 2 2 2 4 3 2" xfId="9343"/>
    <cellStyle name="Input 2 3 2 2 2 4 3 3" xfId="9344"/>
    <cellStyle name="Input 2 3 2 2 2 4 3 4" xfId="9345"/>
    <cellStyle name="Input 2 3 2 2 2 4 3 5" xfId="9346"/>
    <cellStyle name="Input 2 3 2 2 2 4 3 6" xfId="9347"/>
    <cellStyle name="Input 2 3 2 2 2 4 4" xfId="9348"/>
    <cellStyle name="Input 2 3 2 2 2 4 5" xfId="9349"/>
    <cellStyle name="Input 2 3 2 2 2 4 6" xfId="9350"/>
    <cellStyle name="Input 2 3 2 2 2 4 7" xfId="9351"/>
    <cellStyle name="Input 2 3 2 2 2 4 8" xfId="9352"/>
    <cellStyle name="Input 2 3 2 2 2 5" xfId="9353"/>
    <cellStyle name="Input 2 3 2 2 2 5 2" xfId="9354"/>
    <cellStyle name="Input 2 3 2 2 2 5 3" xfId="9355"/>
    <cellStyle name="Input 2 3 2 2 2 5 4" xfId="9356"/>
    <cellStyle name="Input 2 3 2 2 2 5 5" xfId="9357"/>
    <cellStyle name="Input 2 3 2 2 2 5 6" xfId="9358"/>
    <cellStyle name="Input 2 3 2 2 2 6" xfId="9359"/>
    <cellStyle name="Input 2 3 2 2 2 6 2" xfId="9360"/>
    <cellStyle name="Input 2 3 2 2 2 6 3" xfId="9361"/>
    <cellStyle name="Input 2 3 2 2 2 6 4" xfId="9362"/>
    <cellStyle name="Input 2 3 2 2 2 6 5" xfId="9363"/>
    <cellStyle name="Input 2 3 2 2 2 6 6" xfId="9364"/>
    <cellStyle name="Input 2 3 2 2 2 7" xfId="9365"/>
    <cellStyle name="Input 2 3 2 2 2 8" xfId="9366"/>
    <cellStyle name="Input 2 3 2 2 2 9" xfId="9367"/>
    <cellStyle name="Input 2 3 2 2 3" xfId="9368"/>
    <cellStyle name="Input 2 3 2 2 3 10" xfId="9369"/>
    <cellStyle name="Input 2 3 2 2 3 2" xfId="9370"/>
    <cellStyle name="Input 2 3 2 2 3 2 2" xfId="9371"/>
    <cellStyle name="Input 2 3 2 2 3 2 2 2" xfId="9372"/>
    <cellStyle name="Input 2 3 2 2 3 2 2 2 2" xfId="9373"/>
    <cellStyle name="Input 2 3 2 2 3 2 2 2 3" xfId="9374"/>
    <cellStyle name="Input 2 3 2 2 3 2 2 2 4" xfId="9375"/>
    <cellStyle name="Input 2 3 2 2 3 2 2 2 5" xfId="9376"/>
    <cellStyle name="Input 2 3 2 2 3 2 2 2 6" xfId="9377"/>
    <cellStyle name="Input 2 3 2 2 3 2 2 3" xfId="9378"/>
    <cellStyle name="Input 2 3 2 2 3 2 2 3 2" xfId="9379"/>
    <cellStyle name="Input 2 3 2 2 3 2 2 3 3" xfId="9380"/>
    <cellStyle name="Input 2 3 2 2 3 2 2 3 4" xfId="9381"/>
    <cellStyle name="Input 2 3 2 2 3 2 2 3 5" xfId="9382"/>
    <cellStyle name="Input 2 3 2 2 3 2 2 3 6" xfId="9383"/>
    <cellStyle name="Input 2 3 2 2 3 2 2 4" xfId="9384"/>
    <cellStyle name="Input 2 3 2 2 3 2 2 5" xfId="9385"/>
    <cellStyle name="Input 2 3 2 2 3 2 2 6" xfId="9386"/>
    <cellStyle name="Input 2 3 2 2 3 2 2 7" xfId="9387"/>
    <cellStyle name="Input 2 3 2 2 3 2 2 8" xfId="9388"/>
    <cellStyle name="Input 2 3 2 2 3 2 3" xfId="9389"/>
    <cellStyle name="Input 2 3 2 2 3 2 3 2" xfId="9390"/>
    <cellStyle name="Input 2 3 2 2 3 2 3 3" xfId="9391"/>
    <cellStyle name="Input 2 3 2 2 3 2 3 4" xfId="9392"/>
    <cellStyle name="Input 2 3 2 2 3 2 3 5" xfId="9393"/>
    <cellStyle name="Input 2 3 2 2 3 2 3 6" xfId="9394"/>
    <cellStyle name="Input 2 3 2 2 3 2 4" xfId="9395"/>
    <cellStyle name="Input 2 3 2 2 3 2 4 2" xfId="9396"/>
    <cellStyle name="Input 2 3 2 2 3 2 4 3" xfId="9397"/>
    <cellStyle name="Input 2 3 2 2 3 2 4 4" xfId="9398"/>
    <cellStyle name="Input 2 3 2 2 3 2 4 5" xfId="9399"/>
    <cellStyle name="Input 2 3 2 2 3 2 4 6" xfId="9400"/>
    <cellStyle name="Input 2 3 2 2 3 2 5" xfId="9401"/>
    <cellStyle name="Input 2 3 2 2 3 2 6" xfId="9402"/>
    <cellStyle name="Input 2 3 2 2 3 2 7" xfId="9403"/>
    <cellStyle name="Input 2 3 2 2 3 2 8" xfId="9404"/>
    <cellStyle name="Input 2 3 2 2 3 2 9" xfId="9405"/>
    <cellStyle name="Input 2 3 2 2 3 3" xfId="9406"/>
    <cellStyle name="Input 2 3 2 2 3 3 2" xfId="9407"/>
    <cellStyle name="Input 2 3 2 2 3 3 2 2" xfId="9408"/>
    <cellStyle name="Input 2 3 2 2 3 3 2 3" xfId="9409"/>
    <cellStyle name="Input 2 3 2 2 3 3 2 4" xfId="9410"/>
    <cellStyle name="Input 2 3 2 2 3 3 2 5" xfId="9411"/>
    <cellStyle name="Input 2 3 2 2 3 3 2 6" xfId="9412"/>
    <cellStyle name="Input 2 3 2 2 3 3 3" xfId="9413"/>
    <cellStyle name="Input 2 3 2 2 3 3 3 2" xfId="9414"/>
    <cellStyle name="Input 2 3 2 2 3 3 3 3" xfId="9415"/>
    <cellStyle name="Input 2 3 2 2 3 3 3 4" xfId="9416"/>
    <cellStyle name="Input 2 3 2 2 3 3 3 5" xfId="9417"/>
    <cellStyle name="Input 2 3 2 2 3 3 3 6" xfId="9418"/>
    <cellStyle name="Input 2 3 2 2 3 3 4" xfId="9419"/>
    <cellStyle name="Input 2 3 2 2 3 3 5" xfId="9420"/>
    <cellStyle name="Input 2 3 2 2 3 3 6" xfId="9421"/>
    <cellStyle name="Input 2 3 2 2 3 3 7" xfId="9422"/>
    <cellStyle name="Input 2 3 2 2 3 3 8" xfId="9423"/>
    <cellStyle name="Input 2 3 2 2 3 4" xfId="9424"/>
    <cellStyle name="Input 2 3 2 2 3 4 2" xfId="9425"/>
    <cellStyle name="Input 2 3 2 2 3 4 3" xfId="9426"/>
    <cellStyle name="Input 2 3 2 2 3 4 4" xfId="9427"/>
    <cellStyle name="Input 2 3 2 2 3 4 5" xfId="9428"/>
    <cellStyle name="Input 2 3 2 2 3 4 6" xfId="9429"/>
    <cellStyle name="Input 2 3 2 2 3 5" xfId="9430"/>
    <cellStyle name="Input 2 3 2 2 3 5 2" xfId="9431"/>
    <cellStyle name="Input 2 3 2 2 3 5 3" xfId="9432"/>
    <cellStyle name="Input 2 3 2 2 3 5 4" xfId="9433"/>
    <cellStyle name="Input 2 3 2 2 3 5 5" xfId="9434"/>
    <cellStyle name="Input 2 3 2 2 3 5 6" xfId="9435"/>
    <cellStyle name="Input 2 3 2 2 3 6" xfId="9436"/>
    <cellStyle name="Input 2 3 2 2 3 7" xfId="9437"/>
    <cellStyle name="Input 2 3 2 2 3 8" xfId="9438"/>
    <cellStyle name="Input 2 3 2 2 3 9" xfId="9439"/>
    <cellStyle name="Input 2 3 2 2 4" xfId="9440"/>
    <cellStyle name="Input 2 3 2 2 4 2" xfId="9441"/>
    <cellStyle name="Input 2 3 2 2 4 2 2" xfId="9442"/>
    <cellStyle name="Input 2 3 2 2 4 2 2 2" xfId="9443"/>
    <cellStyle name="Input 2 3 2 2 4 2 2 3" xfId="9444"/>
    <cellStyle name="Input 2 3 2 2 4 2 2 4" xfId="9445"/>
    <cellStyle name="Input 2 3 2 2 4 2 2 5" xfId="9446"/>
    <cellStyle name="Input 2 3 2 2 4 2 2 6" xfId="9447"/>
    <cellStyle name="Input 2 3 2 2 4 2 3" xfId="9448"/>
    <cellStyle name="Input 2 3 2 2 4 2 3 2" xfId="9449"/>
    <cellStyle name="Input 2 3 2 2 4 2 3 3" xfId="9450"/>
    <cellStyle name="Input 2 3 2 2 4 2 3 4" xfId="9451"/>
    <cellStyle name="Input 2 3 2 2 4 2 3 5" xfId="9452"/>
    <cellStyle name="Input 2 3 2 2 4 2 3 6" xfId="9453"/>
    <cellStyle name="Input 2 3 2 2 4 2 4" xfId="9454"/>
    <cellStyle name="Input 2 3 2 2 4 2 5" xfId="9455"/>
    <cellStyle name="Input 2 3 2 2 4 2 6" xfId="9456"/>
    <cellStyle name="Input 2 3 2 2 4 2 7" xfId="9457"/>
    <cellStyle name="Input 2 3 2 2 4 2 8" xfId="9458"/>
    <cellStyle name="Input 2 3 2 2 4 3" xfId="9459"/>
    <cellStyle name="Input 2 3 2 2 4 3 2" xfId="9460"/>
    <cellStyle name="Input 2 3 2 2 4 3 3" xfId="9461"/>
    <cellStyle name="Input 2 3 2 2 4 3 4" xfId="9462"/>
    <cellStyle name="Input 2 3 2 2 4 3 5" xfId="9463"/>
    <cellStyle name="Input 2 3 2 2 4 3 6" xfId="9464"/>
    <cellStyle name="Input 2 3 2 2 4 4" xfId="9465"/>
    <cellStyle name="Input 2 3 2 2 4 4 2" xfId="9466"/>
    <cellStyle name="Input 2 3 2 2 4 4 3" xfId="9467"/>
    <cellStyle name="Input 2 3 2 2 4 4 4" xfId="9468"/>
    <cellStyle name="Input 2 3 2 2 4 4 5" xfId="9469"/>
    <cellStyle name="Input 2 3 2 2 4 4 6" xfId="9470"/>
    <cellStyle name="Input 2 3 2 2 4 5" xfId="9471"/>
    <cellStyle name="Input 2 3 2 2 4 6" xfId="9472"/>
    <cellStyle name="Input 2 3 2 2 4 7" xfId="9473"/>
    <cellStyle name="Input 2 3 2 2 4 8" xfId="9474"/>
    <cellStyle name="Input 2 3 2 2 4 9" xfId="9475"/>
    <cellStyle name="Input 2 3 2 2 5" xfId="9476"/>
    <cellStyle name="Input 2 3 2 2 5 2" xfId="9477"/>
    <cellStyle name="Input 2 3 2 2 5 2 2" xfId="9478"/>
    <cellStyle name="Input 2 3 2 2 5 2 3" xfId="9479"/>
    <cellStyle name="Input 2 3 2 2 5 2 4" xfId="9480"/>
    <cellStyle name="Input 2 3 2 2 5 2 5" xfId="9481"/>
    <cellStyle name="Input 2 3 2 2 5 2 6" xfId="9482"/>
    <cellStyle name="Input 2 3 2 2 5 3" xfId="9483"/>
    <cellStyle name="Input 2 3 2 2 5 3 2" xfId="9484"/>
    <cellStyle name="Input 2 3 2 2 5 3 3" xfId="9485"/>
    <cellStyle name="Input 2 3 2 2 5 3 4" xfId="9486"/>
    <cellStyle name="Input 2 3 2 2 5 3 5" xfId="9487"/>
    <cellStyle name="Input 2 3 2 2 5 3 6" xfId="9488"/>
    <cellStyle name="Input 2 3 2 2 5 4" xfId="9489"/>
    <cellStyle name="Input 2 3 2 2 5 5" xfId="9490"/>
    <cellStyle name="Input 2 3 2 2 5 6" xfId="9491"/>
    <cellStyle name="Input 2 3 2 2 5 7" xfId="9492"/>
    <cellStyle name="Input 2 3 2 2 5 8" xfId="9493"/>
    <cellStyle name="Input 2 3 2 2 6" xfId="9494"/>
    <cellStyle name="Input 2 3 2 2 6 2" xfId="9495"/>
    <cellStyle name="Input 2 3 2 2 6 3" xfId="9496"/>
    <cellStyle name="Input 2 3 2 2 6 4" xfId="9497"/>
    <cellStyle name="Input 2 3 2 2 6 5" xfId="9498"/>
    <cellStyle name="Input 2 3 2 2 6 6" xfId="9499"/>
    <cellStyle name="Input 2 3 2 2 7" xfId="9500"/>
    <cellStyle name="Input 2 3 2 2 7 2" xfId="9501"/>
    <cellStyle name="Input 2 3 2 2 7 3" xfId="9502"/>
    <cellStyle name="Input 2 3 2 2 7 4" xfId="9503"/>
    <cellStyle name="Input 2 3 2 2 7 5" xfId="9504"/>
    <cellStyle name="Input 2 3 2 2 7 6" xfId="9505"/>
    <cellStyle name="Input 2 3 2 2 8" xfId="9506"/>
    <cellStyle name="Input 2 3 2 2 9" xfId="9507"/>
    <cellStyle name="Input 2 3 2 3" xfId="9508"/>
    <cellStyle name="Input 2 3 2 3 10" xfId="9509"/>
    <cellStyle name="Input 2 3 2 3 11" xfId="9510"/>
    <cellStyle name="Input 2 3 2 3 2" xfId="9511"/>
    <cellStyle name="Input 2 3 2 3 2 10" xfId="9512"/>
    <cellStyle name="Input 2 3 2 3 2 2" xfId="9513"/>
    <cellStyle name="Input 2 3 2 3 2 2 2" xfId="9514"/>
    <cellStyle name="Input 2 3 2 3 2 2 2 2" xfId="9515"/>
    <cellStyle name="Input 2 3 2 3 2 2 2 2 2" xfId="9516"/>
    <cellStyle name="Input 2 3 2 3 2 2 2 2 3" xfId="9517"/>
    <cellStyle name="Input 2 3 2 3 2 2 2 2 4" xfId="9518"/>
    <cellStyle name="Input 2 3 2 3 2 2 2 2 5" xfId="9519"/>
    <cellStyle name="Input 2 3 2 3 2 2 2 2 6" xfId="9520"/>
    <cellStyle name="Input 2 3 2 3 2 2 2 3" xfId="9521"/>
    <cellStyle name="Input 2 3 2 3 2 2 2 3 2" xfId="9522"/>
    <cellStyle name="Input 2 3 2 3 2 2 2 3 3" xfId="9523"/>
    <cellStyle name="Input 2 3 2 3 2 2 2 3 4" xfId="9524"/>
    <cellStyle name="Input 2 3 2 3 2 2 2 3 5" xfId="9525"/>
    <cellStyle name="Input 2 3 2 3 2 2 2 3 6" xfId="9526"/>
    <cellStyle name="Input 2 3 2 3 2 2 2 4" xfId="9527"/>
    <cellStyle name="Input 2 3 2 3 2 2 2 5" xfId="9528"/>
    <cellStyle name="Input 2 3 2 3 2 2 2 6" xfId="9529"/>
    <cellStyle name="Input 2 3 2 3 2 2 2 7" xfId="9530"/>
    <cellStyle name="Input 2 3 2 3 2 2 2 8" xfId="9531"/>
    <cellStyle name="Input 2 3 2 3 2 2 3" xfId="9532"/>
    <cellStyle name="Input 2 3 2 3 2 2 3 2" xfId="9533"/>
    <cellStyle name="Input 2 3 2 3 2 2 3 3" xfId="9534"/>
    <cellStyle name="Input 2 3 2 3 2 2 3 4" xfId="9535"/>
    <cellStyle name="Input 2 3 2 3 2 2 3 5" xfId="9536"/>
    <cellStyle name="Input 2 3 2 3 2 2 3 6" xfId="9537"/>
    <cellStyle name="Input 2 3 2 3 2 2 4" xfId="9538"/>
    <cellStyle name="Input 2 3 2 3 2 2 4 2" xfId="9539"/>
    <cellStyle name="Input 2 3 2 3 2 2 4 3" xfId="9540"/>
    <cellStyle name="Input 2 3 2 3 2 2 4 4" xfId="9541"/>
    <cellStyle name="Input 2 3 2 3 2 2 4 5" xfId="9542"/>
    <cellStyle name="Input 2 3 2 3 2 2 4 6" xfId="9543"/>
    <cellStyle name="Input 2 3 2 3 2 2 5" xfId="9544"/>
    <cellStyle name="Input 2 3 2 3 2 2 6" xfId="9545"/>
    <cellStyle name="Input 2 3 2 3 2 2 7" xfId="9546"/>
    <cellStyle name="Input 2 3 2 3 2 2 8" xfId="9547"/>
    <cellStyle name="Input 2 3 2 3 2 2 9" xfId="9548"/>
    <cellStyle name="Input 2 3 2 3 2 3" xfId="9549"/>
    <cellStyle name="Input 2 3 2 3 2 3 2" xfId="9550"/>
    <cellStyle name="Input 2 3 2 3 2 3 2 2" xfId="9551"/>
    <cellStyle name="Input 2 3 2 3 2 3 2 3" xfId="9552"/>
    <cellStyle name="Input 2 3 2 3 2 3 2 4" xfId="9553"/>
    <cellStyle name="Input 2 3 2 3 2 3 2 5" xfId="9554"/>
    <cellStyle name="Input 2 3 2 3 2 3 2 6" xfId="9555"/>
    <cellStyle name="Input 2 3 2 3 2 3 3" xfId="9556"/>
    <cellStyle name="Input 2 3 2 3 2 3 3 2" xfId="9557"/>
    <cellStyle name="Input 2 3 2 3 2 3 3 3" xfId="9558"/>
    <cellStyle name="Input 2 3 2 3 2 3 3 4" xfId="9559"/>
    <cellStyle name="Input 2 3 2 3 2 3 3 5" xfId="9560"/>
    <cellStyle name="Input 2 3 2 3 2 3 3 6" xfId="9561"/>
    <cellStyle name="Input 2 3 2 3 2 3 4" xfId="9562"/>
    <cellStyle name="Input 2 3 2 3 2 3 5" xfId="9563"/>
    <cellStyle name="Input 2 3 2 3 2 3 6" xfId="9564"/>
    <cellStyle name="Input 2 3 2 3 2 3 7" xfId="9565"/>
    <cellStyle name="Input 2 3 2 3 2 3 8" xfId="9566"/>
    <cellStyle name="Input 2 3 2 3 2 4" xfId="9567"/>
    <cellStyle name="Input 2 3 2 3 2 4 2" xfId="9568"/>
    <cellStyle name="Input 2 3 2 3 2 4 3" xfId="9569"/>
    <cellStyle name="Input 2 3 2 3 2 4 4" xfId="9570"/>
    <cellStyle name="Input 2 3 2 3 2 4 5" xfId="9571"/>
    <cellStyle name="Input 2 3 2 3 2 4 6" xfId="9572"/>
    <cellStyle name="Input 2 3 2 3 2 5" xfId="9573"/>
    <cellStyle name="Input 2 3 2 3 2 5 2" xfId="9574"/>
    <cellStyle name="Input 2 3 2 3 2 5 3" xfId="9575"/>
    <cellStyle name="Input 2 3 2 3 2 5 4" xfId="9576"/>
    <cellStyle name="Input 2 3 2 3 2 5 5" xfId="9577"/>
    <cellStyle name="Input 2 3 2 3 2 5 6" xfId="9578"/>
    <cellStyle name="Input 2 3 2 3 2 6" xfId="9579"/>
    <cellStyle name="Input 2 3 2 3 2 7" xfId="9580"/>
    <cellStyle name="Input 2 3 2 3 2 8" xfId="9581"/>
    <cellStyle name="Input 2 3 2 3 2 9" xfId="9582"/>
    <cellStyle name="Input 2 3 2 3 3" xfId="9583"/>
    <cellStyle name="Input 2 3 2 3 3 2" xfId="9584"/>
    <cellStyle name="Input 2 3 2 3 3 2 2" xfId="9585"/>
    <cellStyle name="Input 2 3 2 3 3 2 2 2" xfId="9586"/>
    <cellStyle name="Input 2 3 2 3 3 2 2 3" xfId="9587"/>
    <cellStyle name="Input 2 3 2 3 3 2 2 4" xfId="9588"/>
    <cellStyle name="Input 2 3 2 3 3 2 2 5" xfId="9589"/>
    <cellStyle name="Input 2 3 2 3 3 2 2 6" xfId="9590"/>
    <cellStyle name="Input 2 3 2 3 3 2 3" xfId="9591"/>
    <cellStyle name="Input 2 3 2 3 3 2 3 2" xfId="9592"/>
    <cellStyle name="Input 2 3 2 3 3 2 3 3" xfId="9593"/>
    <cellStyle name="Input 2 3 2 3 3 2 3 4" xfId="9594"/>
    <cellStyle name="Input 2 3 2 3 3 2 3 5" xfId="9595"/>
    <cellStyle name="Input 2 3 2 3 3 2 3 6" xfId="9596"/>
    <cellStyle name="Input 2 3 2 3 3 2 4" xfId="9597"/>
    <cellStyle name="Input 2 3 2 3 3 2 5" xfId="9598"/>
    <cellStyle name="Input 2 3 2 3 3 2 6" xfId="9599"/>
    <cellStyle name="Input 2 3 2 3 3 2 7" xfId="9600"/>
    <cellStyle name="Input 2 3 2 3 3 2 8" xfId="9601"/>
    <cellStyle name="Input 2 3 2 3 3 3" xfId="9602"/>
    <cellStyle name="Input 2 3 2 3 3 3 2" xfId="9603"/>
    <cellStyle name="Input 2 3 2 3 3 3 3" xfId="9604"/>
    <cellStyle name="Input 2 3 2 3 3 3 4" xfId="9605"/>
    <cellStyle name="Input 2 3 2 3 3 3 5" xfId="9606"/>
    <cellStyle name="Input 2 3 2 3 3 3 6" xfId="9607"/>
    <cellStyle name="Input 2 3 2 3 3 4" xfId="9608"/>
    <cellStyle name="Input 2 3 2 3 3 4 2" xfId="9609"/>
    <cellStyle name="Input 2 3 2 3 3 4 3" xfId="9610"/>
    <cellStyle name="Input 2 3 2 3 3 4 4" xfId="9611"/>
    <cellStyle name="Input 2 3 2 3 3 4 5" xfId="9612"/>
    <cellStyle name="Input 2 3 2 3 3 4 6" xfId="9613"/>
    <cellStyle name="Input 2 3 2 3 3 5" xfId="9614"/>
    <cellStyle name="Input 2 3 2 3 3 6" xfId="9615"/>
    <cellStyle name="Input 2 3 2 3 3 7" xfId="9616"/>
    <cellStyle name="Input 2 3 2 3 3 8" xfId="9617"/>
    <cellStyle name="Input 2 3 2 3 3 9" xfId="9618"/>
    <cellStyle name="Input 2 3 2 3 4" xfId="9619"/>
    <cellStyle name="Input 2 3 2 3 4 2" xfId="9620"/>
    <cellStyle name="Input 2 3 2 3 4 2 2" xfId="9621"/>
    <cellStyle name="Input 2 3 2 3 4 2 3" xfId="9622"/>
    <cellStyle name="Input 2 3 2 3 4 2 4" xfId="9623"/>
    <cellStyle name="Input 2 3 2 3 4 2 5" xfId="9624"/>
    <cellStyle name="Input 2 3 2 3 4 2 6" xfId="9625"/>
    <cellStyle name="Input 2 3 2 3 4 3" xfId="9626"/>
    <cellStyle name="Input 2 3 2 3 4 3 2" xfId="9627"/>
    <cellStyle name="Input 2 3 2 3 4 3 3" xfId="9628"/>
    <cellStyle name="Input 2 3 2 3 4 3 4" xfId="9629"/>
    <cellStyle name="Input 2 3 2 3 4 3 5" xfId="9630"/>
    <cellStyle name="Input 2 3 2 3 4 3 6" xfId="9631"/>
    <cellStyle name="Input 2 3 2 3 4 4" xfId="9632"/>
    <cellStyle name="Input 2 3 2 3 4 5" xfId="9633"/>
    <cellStyle name="Input 2 3 2 3 4 6" xfId="9634"/>
    <cellStyle name="Input 2 3 2 3 4 7" xfId="9635"/>
    <cellStyle name="Input 2 3 2 3 4 8" xfId="9636"/>
    <cellStyle name="Input 2 3 2 3 5" xfId="9637"/>
    <cellStyle name="Input 2 3 2 3 5 2" xfId="9638"/>
    <cellStyle name="Input 2 3 2 3 5 3" xfId="9639"/>
    <cellStyle name="Input 2 3 2 3 5 4" xfId="9640"/>
    <cellStyle name="Input 2 3 2 3 5 5" xfId="9641"/>
    <cellStyle name="Input 2 3 2 3 5 6" xfId="9642"/>
    <cellStyle name="Input 2 3 2 3 6" xfId="9643"/>
    <cellStyle name="Input 2 3 2 3 6 2" xfId="9644"/>
    <cellStyle name="Input 2 3 2 3 6 3" xfId="9645"/>
    <cellStyle name="Input 2 3 2 3 6 4" xfId="9646"/>
    <cellStyle name="Input 2 3 2 3 6 5" xfId="9647"/>
    <cellStyle name="Input 2 3 2 3 6 6" xfId="9648"/>
    <cellStyle name="Input 2 3 2 3 7" xfId="9649"/>
    <cellStyle name="Input 2 3 2 3 8" xfId="9650"/>
    <cellStyle name="Input 2 3 2 3 9" xfId="9651"/>
    <cellStyle name="Input 2 3 2 4" xfId="9652"/>
    <cellStyle name="Input 2 3 2 4 10" xfId="9653"/>
    <cellStyle name="Input 2 3 2 4 2" xfId="9654"/>
    <cellStyle name="Input 2 3 2 4 2 2" xfId="9655"/>
    <cellStyle name="Input 2 3 2 4 2 2 2" xfId="9656"/>
    <cellStyle name="Input 2 3 2 4 2 2 2 2" xfId="9657"/>
    <cellStyle name="Input 2 3 2 4 2 2 2 3" xfId="9658"/>
    <cellStyle name="Input 2 3 2 4 2 2 2 4" xfId="9659"/>
    <cellStyle name="Input 2 3 2 4 2 2 2 5" xfId="9660"/>
    <cellStyle name="Input 2 3 2 4 2 2 2 6" xfId="9661"/>
    <cellStyle name="Input 2 3 2 4 2 2 3" xfId="9662"/>
    <cellStyle name="Input 2 3 2 4 2 2 3 2" xfId="9663"/>
    <cellStyle name="Input 2 3 2 4 2 2 3 3" xfId="9664"/>
    <cellStyle name="Input 2 3 2 4 2 2 3 4" xfId="9665"/>
    <cellStyle name="Input 2 3 2 4 2 2 3 5" xfId="9666"/>
    <cellStyle name="Input 2 3 2 4 2 2 3 6" xfId="9667"/>
    <cellStyle name="Input 2 3 2 4 2 2 4" xfId="9668"/>
    <cellStyle name="Input 2 3 2 4 2 2 5" xfId="9669"/>
    <cellStyle name="Input 2 3 2 4 2 2 6" xfId="9670"/>
    <cellStyle name="Input 2 3 2 4 2 2 7" xfId="9671"/>
    <cellStyle name="Input 2 3 2 4 2 2 8" xfId="9672"/>
    <cellStyle name="Input 2 3 2 4 2 3" xfId="9673"/>
    <cellStyle name="Input 2 3 2 4 2 3 2" xfId="9674"/>
    <cellStyle name="Input 2 3 2 4 2 3 3" xfId="9675"/>
    <cellStyle name="Input 2 3 2 4 2 3 4" xfId="9676"/>
    <cellStyle name="Input 2 3 2 4 2 3 5" xfId="9677"/>
    <cellStyle name="Input 2 3 2 4 2 3 6" xfId="9678"/>
    <cellStyle name="Input 2 3 2 4 2 4" xfId="9679"/>
    <cellStyle name="Input 2 3 2 4 2 4 2" xfId="9680"/>
    <cellStyle name="Input 2 3 2 4 2 4 3" xfId="9681"/>
    <cellStyle name="Input 2 3 2 4 2 4 4" xfId="9682"/>
    <cellStyle name="Input 2 3 2 4 2 4 5" xfId="9683"/>
    <cellStyle name="Input 2 3 2 4 2 4 6" xfId="9684"/>
    <cellStyle name="Input 2 3 2 4 2 5" xfId="9685"/>
    <cellStyle name="Input 2 3 2 4 2 6" xfId="9686"/>
    <cellStyle name="Input 2 3 2 4 2 7" xfId="9687"/>
    <cellStyle name="Input 2 3 2 4 2 8" xfId="9688"/>
    <cellStyle name="Input 2 3 2 4 2 9" xfId="9689"/>
    <cellStyle name="Input 2 3 2 4 3" xfId="9690"/>
    <cellStyle name="Input 2 3 2 4 3 2" xfId="9691"/>
    <cellStyle name="Input 2 3 2 4 3 2 2" xfId="9692"/>
    <cellStyle name="Input 2 3 2 4 3 2 3" xfId="9693"/>
    <cellStyle name="Input 2 3 2 4 3 2 4" xfId="9694"/>
    <cellStyle name="Input 2 3 2 4 3 2 5" xfId="9695"/>
    <cellStyle name="Input 2 3 2 4 3 2 6" xfId="9696"/>
    <cellStyle name="Input 2 3 2 4 3 3" xfId="9697"/>
    <cellStyle name="Input 2 3 2 4 3 3 2" xfId="9698"/>
    <cellStyle name="Input 2 3 2 4 3 3 3" xfId="9699"/>
    <cellStyle name="Input 2 3 2 4 3 3 4" xfId="9700"/>
    <cellStyle name="Input 2 3 2 4 3 3 5" xfId="9701"/>
    <cellStyle name="Input 2 3 2 4 3 3 6" xfId="9702"/>
    <cellStyle name="Input 2 3 2 4 3 4" xfId="9703"/>
    <cellStyle name="Input 2 3 2 4 3 5" xfId="9704"/>
    <cellStyle name="Input 2 3 2 4 3 6" xfId="9705"/>
    <cellStyle name="Input 2 3 2 4 3 7" xfId="9706"/>
    <cellStyle name="Input 2 3 2 4 3 8" xfId="9707"/>
    <cellStyle name="Input 2 3 2 4 4" xfId="9708"/>
    <cellStyle name="Input 2 3 2 4 4 2" xfId="9709"/>
    <cellStyle name="Input 2 3 2 4 4 3" xfId="9710"/>
    <cellStyle name="Input 2 3 2 4 4 4" xfId="9711"/>
    <cellStyle name="Input 2 3 2 4 4 5" xfId="9712"/>
    <cellStyle name="Input 2 3 2 4 4 6" xfId="9713"/>
    <cellStyle name="Input 2 3 2 4 5" xfId="9714"/>
    <cellStyle name="Input 2 3 2 4 5 2" xfId="9715"/>
    <cellStyle name="Input 2 3 2 4 5 3" xfId="9716"/>
    <cellStyle name="Input 2 3 2 4 5 4" xfId="9717"/>
    <cellStyle name="Input 2 3 2 4 5 5" xfId="9718"/>
    <cellStyle name="Input 2 3 2 4 5 6" xfId="9719"/>
    <cellStyle name="Input 2 3 2 4 6" xfId="9720"/>
    <cellStyle name="Input 2 3 2 4 7" xfId="9721"/>
    <cellStyle name="Input 2 3 2 4 8" xfId="9722"/>
    <cellStyle name="Input 2 3 2 4 9" xfId="9723"/>
    <cellStyle name="Input 2 3 2 5" xfId="9724"/>
    <cellStyle name="Input 2 3 2 5 2" xfId="9725"/>
    <cellStyle name="Input 2 3 2 5 2 2" xfId="9726"/>
    <cellStyle name="Input 2 3 2 5 2 2 2" xfId="9727"/>
    <cellStyle name="Input 2 3 2 5 2 2 3" xfId="9728"/>
    <cellStyle name="Input 2 3 2 5 2 2 4" xfId="9729"/>
    <cellStyle name="Input 2 3 2 5 2 2 5" xfId="9730"/>
    <cellStyle name="Input 2 3 2 5 2 2 6" xfId="9731"/>
    <cellStyle name="Input 2 3 2 5 2 3" xfId="9732"/>
    <cellStyle name="Input 2 3 2 5 2 3 2" xfId="9733"/>
    <cellStyle name="Input 2 3 2 5 2 3 3" xfId="9734"/>
    <cellStyle name="Input 2 3 2 5 2 3 4" xfId="9735"/>
    <cellStyle name="Input 2 3 2 5 2 3 5" xfId="9736"/>
    <cellStyle name="Input 2 3 2 5 2 3 6" xfId="9737"/>
    <cellStyle name="Input 2 3 2 5 2 4" xfId="9738"/>
    <cellStyle name="Input 2 3 2 5 2 5" xfId="9739"/>
    <cellStyle name="Input 2 3 2 5 2 6" xfId="9740"/>
    <cellStyle name="Input 2 3 2 5 2 7" xfId="9741"/>
    <cellStyle name="Input 2 3 2 5 2 8" xfId="9742"/>
    <cellStyle name="Input 2 3 2 5 3" xfId="9743"/>
    <cellStyle name="Input 2 3 2 5 3 2" xfId="9744"/>
    <cellStyle name="Input 2 3 2 5 3 3" xfId="9745"/>
    <cellStyle name="Input 2 3 2 5 3 4" xfId="9746"/>
    <cellStyle name="Input 2 3 2 5 3 5" xfId="9747"/>
    <cellStyle name="Input 2 3 2 5 3 6" xfId="9748"/>
    <cellStyle name="Input 2 3 2 5 4" xfId="9749"/>
    <cellStyle name="Input 2 3 2 5 4 2" xfId="9750"/>
    <cellStyle name="Input 2 3 2 5 4 3" xfId="9751"/>
    <cellStyle name="Input 2 3 2 5 4 4" xfId="9752"/>
    <cellStyle name="Input 2 3 2 5 4 5" xfId="9753"/>
    <cellStyle name="Input 2 3 2 5 4 6" xfId="9754"/>
    <cellStyle name="Input 2 3 2 5 5" xfId="9755"/>
    <cellStyle name="Input 2 3 2 5 6" xfId="9756"/>
    <cellStyle name="Input 2 3 2 5 7" xfId="9757"/>
    <cellStyle name="Input 2 3 2 5 8" xfId="9758"/>
    <cellStyle name="Input 2 3 2 5 9" xfId="9759"/>
    <cellStyle name="Input 2 3 2 6" xfId="9760"/>
    <cellStyle name="Input 2 3 2 6 2" xfId="9761"/>
    <cellStyle name="Input 2 3 2 6 2 2" xfId="9762"/>
    <cellStyle name="Input 2 3 2 6 2 3" xfId="9763"/>
    <cellStyle name="Input 2 3 2 6 2 4" xfId="9764"/>
    <cellStyle name="Input 2 3 2 6 2 5" xfId="9765"/>
    <cellStyle name="Input 2 3 2 6 2 6" xfId="9766"/>
    <cellStyle name="Input 2 3 2 6 3" xfId="9767"/>
    <cellStyle name="Input 2 3 2 6 3 2" xfId="9768"/>
    <cellStyle name="Input 2 3 2 6 3 3" xfId="9769"/>
    <cellStyle name="Input 2 3 2 6 3 4" xfId="9770"/>
    <cellStyle name="Input 2 3 2 6 3 5" xfId="9771"/>
    <cellStyle name="Input 2 3 2 6 3 6" xfId="9772"/>
    <cellStyle name="Input 2 3 2 6 4" xfId="9773"/>
    <cellStyle name="Input 2 3 2 6 5" xfId="9774"/>
    <cellStyle name="Input 2 3 2 6 6" xfId="9775"/>
    <cellStyle name="Input 2 3 2 6 7" xfId="9776"/>
    <cellStyle name="Input 2 3 2 6 8" xfId="9777"/>
    <cellStyle name="Input 2 3 2 7" xfId="9778"/>
    <cellStyle name="Input 2 3 2 7 2" xfId="9779"/>
    <cellStyle name="Input 2 3 2 7 3" xfId="9780"/>
    <cellStyle name="Input 2 3 2 7 4" xfId="9781"/>
    <cellStyle name="Input 2 3 2 7 5" xfId="9782"/>
    <cellStyle name="Input 2 3 2 7 6" xfId="9783"/>
    <cellStyle name="Input 2 3 2 8" xfId="9784"/>
    <cellStyle name="Input 2 3 2 8 2" xfId="9785"/>
    <cellStyle name="Input 2 3 2 8 3" xfId="9786"/>
    <cellStyle name="Input 2 3 2 8 4" xfId="9787"/>
    <cellStyle name="Input 2 3 2 8 5" xfId="9788"/>
    <cellStyle name="Input 2 3 2 8 6" xfId="9789"/>
    <cellStyle name="Input 2 3 2 9" xfId="9790"/>
    <cellStyle name="Input 2 3 3" xfId="9791"/>
    <cellStyle name="Input 2 3 3 10" xfId="9792"/>
    <cellStyle name="Input 2 3 3 11" xfId="9793"/>
    <cellStyle name="Input 2 3 3 12" xfId="9794"/>
    <cellStyle name="Input 2 3 3 2" xfId="9795"/>
    <cellStyle name="Input 2 3 3 2 10" xfId="9796"/>
    <cellStyle name="Input 2 3 3 2 11" xfId="9797"/>
    <cellStyle name="Input 2 3 3 2 2" xfId="9798"/>
    <cellStyle name="Input 2 3 3 2 2 10" xfId="9799"/>
    <cellStyle name="Input 2 3 3 2 2 2" xfId="9800"/>
    <cellStyle name="Input 2 3 3 2 2 2 2" xfId="9801"/>
    <cellStyle name="Input 2 3 3 2 2 2 2 2" xfId="9802"/>
    <cellStyle name="Input 2 3 3 2 2 2 2 2 2" xfId="9803"/>
    <cellStyle name="Input 2 3 3 2 2 2 2 2 3" xfId="9804"/>
    <cellStyle name="Input 2 3 3 2 2 2 2 2 4" xfId="9805"/>
    <cellStyle name="Input 2 3 3 2 2 2 2 2 5" xfId="9806"/>
    <cellStyle name="Input 2 3 3 2 2 2 2 2 6" xfId="9807"/>
    <cellStyle name="Input 2 3 3 2 2 2 2 3" xfId="9808"/>
    <cellStyle name="Input 2 3 3 2 2 2 2 3 2" xfId="9809"/>
    <cellStyle name="Input 2 3 3 2 2 2 2 3 3" xfId="9810"/>
    <cellStyle name="Input 2 3 3 2 2 2 2 3 4" xfId="9811"/>
    <cellStyle name="Input 2 3 3 2 2 2 2 3 5" xfId="9812"/>
    <cellStyle name="Input 2 3 3 2 2 2 2 3 6" xfId="9813"/>
    <cellStyle name="Input 2 3 3 2 2 2 2 4" xfId="9814"/>
    <cellStyle name="Input 2 3 3 2 2 2 2 5" xfId="9815"/>
    <cellStyle name="Input 2 3 3 2 2 2 2 6" xfId="9816"/>
    <cellStyle name="Input 2 3 3 2 2 2 2 7" xfId="9817"/>
    <cellStyle name="Input 2 3 3 2 2 2 2 8" xfId="9818"/>
    <cellStyle name="Input 2 3 3 2 2 2 3" xfId="9819"/>
    <cellStyle name="Input 2 3 3 2 2 2 3 2" xfId="9820"/>
    <cellStyle name="Input 2 3 3 2 2 2 3 3" xfId="9821"/>
    <cellStyle name="Input 2 3 3 2 2 2 3 4" xfId="9822"/>
    <cellStyle name="Input 2 3 3 2 2 2 3 5" xfId="9823"/>
    <cellStyle name="Input 2 3 3 2 2 2 3 6" xfId="9824"/>
    <cellStyle name="Input 2 3 3 2 2 2 4" xfId="9825"/>
    <cellStyle name="Input 2 3 3 2 2 2 4 2" xfId="9826"/>
    <cellStyle name="Input 2 3 3 2 2 2 4 3" xfId="9827"/>
    <cellStyle name="Input 2 3 3 2 2 2 4 4" xfId="9828"/>
    <cellStyle name="Input 2 3 3 2 2 2 4 5" xfId="9829"/>
    <cellStyle name="Input 2 3 3 2 2 2 4 6" xfId="9830"/>
    <cellStyle name="Input 2 3 3 2 2 2 5" xfId="9831"/>
    <cellStyle name="Input 2 3 3 2 2 2 6" xfId="9832"/>
    <cellStyle name="Input 2 3 3 2 2 2 7" xfId="9833"/>
    <cellStyle name="Input 2 3 3 2 2 2 8" xfId="9834"/>
    <cellStyle name="Input 2 3 3 2 2 2 9" xfId="9835"/>
    <cellStyle name="Input 2 3 3 2 2 3" xfId="9836"/>
    <cellStyle name="Input 2 3 3 2 2 3 2" xfId="9837"/>
    <cellStyle name="Input 2 3 3 2 2 3 2 2" xfId="9838"/>
    <cellStyle name="Input 2 3 3 2 2 3 2 3" xfId="9839"/>
    <cellStyle name="Input 2 3 3 2 2 3 2 4" xfId="9840"/>
    <cellStyle name="Input 2 3 3 2 2 3 2 5" xfId="9841"/>
    <cellStyle name="Input 2 3 3 2 2 3 2 6" xfId="9842"/>
    <cellStyle name="Input 2 3 3 2 2 3 3" xfId="9843"/>
    <cellStyle name="Input 2 3 3 2 2 3 3 2" xfId="9844"/>
    <cellStyle name="Input 2 3 3 2 2 3 3 3" xfId="9845"/>
    <cellStyle name="Input 2 3 3 2 2 3 3 4" xfId="9846"/>
    <cellStyle name="Input 2 3 3 2 2 3 3 5" xfId="9847"/>
    <cellStyle name="Input 2 3 3 2 2 3 3 6" xfId="9848"/>
    <cellStyle name="Input 2 3 3 2 2 3 4" xfId="9849"/>
    <cellStyle name="Input 2 3 3 2 2 3 5" xfId="9850"/>
    <cellStyle name="Input 2 3 3 2 2 3 6" xfId="9851"/>
    <cellStyle name="Input 2 3 3 2 2 3 7" xfId="9852"/>
    <cellStyle name="Input 2 3 3 2 2 3 8" xfId="9853"/>
    <cellStyle name="Input 2 3 3 2 2 4" xfId="9854"/>
    <cellStyle name="Input 2 3 3 2 2 4 2" xfId="9855"/>
    <cellStyle name="Input 2 3 3 2 2 4 3" xfId="9856"/>
    <cellStyle name="Input 2 3 3 2 2 4 4" xfId="9857"/>
    <cellStyle name="Input 2 3 3 2 2 4 5" xfId="9858"/>
    <cellStyle name="Input 2 3 3 2 2 4 6" xfId="9859"/>
    <cellStyle name="Input 2 3 3 2 2 5" xfId="9860"/>
    <cellStyle name="Input 2 3 3 2 2 5 2" xfId="9861"/>
    <cellStyle name="Input 2 3 3 2 2 5 3" xfId="9862"/>
    <cellStyle name="Input 2 3 3 2 2 5 4" xfId="9863"/>
    <cellStyle name="Input 2 3 3 2 2 5 5" xfId="9864"/>
    <cellStyle name="Input 2 3 3 2 2 5 6" xfId="9865"/>
    <cellStyle name="Input 2 3 3 2 2 6" xfId="9866"/>
    <cellStyle name="Input 2 3 3 2 2 7" xfId="9867"/>
    <cellStyle name="Input 2 3 3 2 2 8" xfId="9868"/>
    <cellStyle name="Input 2 3 3 2 2 9" xfId="9869"/>
    <cellStyle name="Input 2 3 3 2 3" xfId="9870"/>
    <cellStyle name="Input 2 3 3 2 3 2" xfId="9871"/>
    <cellStyle name="Input 2 3 3 2 3 2 2" xfId="9872"/>
    <cellStyle name="Input 2 3 3 2 3 2 2 2" xfId="9873"/>
    <cellStyle name="Input 2 3 3 2 3 2 2 3" xfId="9874"/>
    <cellStyle name="Input 2 3 3 2 3 2 2 4" xfId="9875"/>
    <cellStyle name="Input 2 3 3 2 3 2 2 5" xfId="9876"/>
    <cellStyle name="Input 2 3 3 2 3 2 2 6" xfId="9877"/>
    <cellStyle name="Input 2 3 3 2 3 2 3" xfId="9878"/>
    <cellStyle name="Input 2 3 3 2 3 2 3 2" xfId="9879"/>
    <cellStyle name="Input 2 3 3 2 3 2 3 3" xfId="9880"/>
    <cellStyle name="Input 2 3 3 2 3 2 3 4" xfId="9881"/>
    <cellStyle name="Input 2 3 3 2 3 2 3 5" xfId="9882"/>
    <cellStyle name="Input 2 3 3 2 3 2 3 6" xfId="9883"/>
    <cellStyle name="Input 2 3 3 2 3 2 4" xfId="9884"/>
    <cellStyle name="Input 2 3 3 2 3 2 5" xfId="9885"/>
    <cellStyle name="Input 2 3 3 2 3 2 6" xfId="9886"/>
    <cellStyle name="Input 2 3 3 2 3 2 7" xfId="9887"/>
    <cellStyle name="Input 2 3 3 2 3 2 8" xfId="9888"/>
    <cellStyle name="Input 2 3 3 2 3 3" xfId="9889"/>
    <cellStyle name="Input 2 3 3 2 3 3 2" xfId="9890"/>
    <cellStyle name="Input 2 3 3 2 3 3 3" xfId="9891"/>
    <cellStyle name="Input 2 3 3 2 3 3 4" xfId="9892"/>
    <cellStyle name="Input 2 3 3 2 3 3 5" xfId="9893"/>
    <cellStyle name="Input 2 3 3 2 3 3 6" xfId="9894"/>
    <cellStyle name="Input 2 3 3 2 3 4" xfId="9895"/>
    <cellStyle name="Input 2 3 3 2 3 4 2" xfId="9896"/>
    <cellStyle name="Input 2 3 3 2 3 4 3" xfId="9897"/>
    <cellStyle name="Input 2 3 3 2 3 4 4" xfId="9898"/>
    <cellStyle name="Input 2 3 3 2 3 4 5" xfId="9899"/>
    <cellStyle name="Input 2 3 3 2 3 4 6" xfId="9900"/>
    <cellStyle name="Input 2 3 3 2 3 5" xfId="9901"/>
    <cellStyle name="Input 2 3 3 2 3 6" xfId="9902"/>
    <cellStyle name="Input 2 3 3 2 3 7" xfId="9903"/>
    <cellStyle name="Input 2 3 3 2 3 8" xfId="9904"/>
    <cellStyle name="Input 2 3 3 2 3 9" xfId="9905"/>
    <cellStyle name="Input 2 3 3 2 4" xfId="9906"/>
    <cellStyle name="Input 2 3 3 2 4 2" xfId="9907"/>
    <cellStyle name="Input 2 3 3 2 4 2 2" xfId="9908"/>
    <cellStyle name="Input 2 3 3 2 4 2 3" xfId="9909"/>
    <cellStyle name="Input 2 3 3 2 4 2 4" xfId="9910"/>
    <cellStyle name="Input 2 3 3 2 4 2 5" xfId="9911"/>
    <cellStyle name="Input 2 3 3 2 4 2 6" xfId="9912"/>
    <cellStyle name="Input 2 3 3 2 4 3" xfId="9913"/>
    <cellStyle name="Input 2 3 3 2 4 3 2" xfId="9914"/>
    <cellStyle name="Input 2 3 3 2 4 3 3" xfId="9915"/>
    <cellStyle name="Input 2 3 3 2 4 3 4" xfId="9916"/>
    <cellStyle name="Input 2 3 3 2 4 3 5" xfId="9917"/>
    <cellStyle name="Input 2 3 3 2 4 3 6" xfId="9918"/>
    <cellStyle name="Input 2 3 3 2 4 4" xfId="9919"/>
    <cellStyle name="Input 2 3 3 2 4 5" xfId="9920"/>
    <cellStyle name="Input 2 3 3 2 4 6" xfId="9921"/>
    <cellStyle name="Input 2 3 3 2 4 7" xfId="9922"/>
    <cellStyle name="Input 2 3 3 2 4 8" xfId="9923"/>
    <cellStyle name="Input 2 3 3 2 5" xfId="9924"/>
    <cellStyle name="Input 2 3 3 2 5 2" xfId="9925"/>
    <cellStyle name="Input 2 3 3 2 5 3" xfId="9926"/>
    <cellStyle name="Input 2 3 3 2 5 4" xfId="9927"/>
    <cellStyle name="Input 2 3 3 2 5 5" xfId="9928"/>
    <cellStyle name="Input 2 3 3 2 5 6" xfId="9929"/>
    <cellStyle name="Input 2 3 3 2 6" xfId="9930"/>
    <cellStyle name="Input 2 3 3 2 6 2" xfId="9931"/>
    <cellStyle name="Input 2 3 3 2 6 3" xfId="9932"/>
    <cellStyle name="Input 2 3 3 2 6 4" xfId="9933"/>
    <cellStyle name="Input 2 3 3 2 6 5" xfId="9934"/>
    <cellStyle name="Input 2 3 3 2 6 6" xfId="9935"/>
    <cellStyle name="Input 2 3 3 2 7" xfId="9936"/>
    <cellStyle name="Input 2 3 3 2 8" xfId="9937"/>
    <cellStyle name="Input 2 3 3 2 9" xfId="9938"/>
    <cellStyle name="Input 2 3 3 3" xfId="9939"/>
    <cellStyle name="Input 2 3 3 3 10" xfId="9940"/>
    <cellStyle name="Input 2 3 3 3 2" xfId="9941"/>
    <cellStyle name="Input 2 3 3 3 2 2" xfId="9942"/>
    <cellStyle name="Input 2 3 3 3 2 2 2" xfId="9943"/>
    <cellStyle name="Input 2 3 3 3 2 2 2 2" xfId="9944"/>
    <cellStyle name="Input 2 3 3 3 2 2 2 3" xfId="9945"/>
    <cellStyle name="Input 2 3 3 3 2 2 2 4" xfId="9946"/>
    <cellStyle name="Input 2 3 3 3 2 2 2 5" xfId="9947"/>
    <cellStyle name="Input 2 3 3 3 2 2 2 6" xfId="9948"/>
    <cellStyle name="Input 2 3 3 3 2 2 3" xfId="9949"/>
    <cellStyle name="Input 2 3 3 3 2 2 3 2" xfId="9950"/>
    <cellStyle name="Input 2 3 3 3 2 2 3 3" xfId="9951"/>
    <cellStyle name="Input 2 3 3 3 2 2 3 4" xfId="9952"/>
    <cellStyle name="Input 2 3 3 3 2 2 3 5" xfId="9953"/>
    <cellStyle name="Input 2 3 3 3 2 2 3 6" xfId="9954"/>
    <cellStyle name="Input 2 3 3 3 2 2 4" xfId="9955"/>
    <cellStyle name="Input 2 3 3 3 2 2 5" xfId="9956"/>
    <cellStyle name="Input 2 3 3 3 2 2 6" xfId="9957"/>
    <cellStyle name="Input 2 3 3 3 2 2 7" xfId="9958"/>
    <cellStyle name="Input 2 3 3 3 2 2 8" xfId="9959"/>
    <cellStyle name="Input 2 3 3 3 2 3" xfId="9960"/>
    <cellStyle name="Input 2 3 3 3 2 3 2" xfId="9961"/>
    <cellStyle name="Input 2 3 3 3 2 3 3" xfId="9962"/>
    <cellStyle name="Input 2 3 3 3 2 3 4" xfId="9963"/>
    <cellStyle name="Input 2 3 3 3 2 3 5" xfId="9964"/>
    <cellStyle name="Input 2 3 3 3 2 3 6" xfId="9965"/>
    <cellStyle name="Input 2 3 3 3 2 4" xfId="9966"/>
    <cellStyle name="Input 2 3 3 3 2 4 2" xfId="9967"/>
    <cellStyle name="Input 2 3 3 3 2 4 3" xfId="9968"/>
    <cellStyle name="Input 2 3 3 3 2 4 4" xfId="9969"/>
    <cellStyle name="Input 2 3 3 3 2 4 5" xfId="9970"/>
    <cellStyle name="Input 2 3 3 3 2 4 6" xfId="9971"/>
    <cellStyle name="Input 2 3 3 3 2 5" xfId="9972"/>
    <cellStyle name="Input 2 3 3 3 2 6" xfId="9973"/>
    <cellStyle name="Input 2 3 3 3 2 7" xfId="9974"/>
    <cellStyle name="Input 2 3 3 3 2 8" xfId="9975"/>
    <cellStyle name="Input 2 3 3 3 2 9" xfId="9976"/>
    <cellStyle name="Input 2 3 3 3 3" xfId="9977"/>
    <cellStyle name="Input 2 3 3 3 3 2" xfId="9978"/>
    <cellStyle name="Input 2 3 3 3 3 2 2" xfId="9979"/>
    <cellStyle name="Input 2 3 3 3 3 2 3" xfId="9980"/>
    <cellStyle name="Input 2 3 3 3 3 2 4" xfId="9981"/>
    <cellStyle name="Input 2 3 3 3 3 2 5" xfId="9982"/>
    <cellStyle name="Input 2 3 3 3 3 2 6" xfId="9983"/>
    <cellStyle name="Input 2 3 3 3 3 3" xfId="9984"/>
    <cellStyle name="Input 2 3 3 3 3 3 2" xfId="9985"/>
    <cellStyle name="Input 2 3 3 3 3 3 3" xfId="9986"/>
    <cellStyle name="Input 2 3 3 3 3 3 4" xfId="9987"/>
    <cellStyle name="Input 2 3 3 3 3 3 5" xfId="9988"/>
    <cellStyle name="Input 2 3 3 3 3 3 6" xfId="9989"/>
    <cellStyle name="Input 2 3 3 3 3 4" xfId="9990"/>
    <cellStyle name="Input 2 3 3 3 3 5" xfId="9991"/>
    <cellStyle name="Input 2 3 3 3 3 6" xfId="9992"/>
    <cellStyle name="Input 2 3 3 3 3 7" xfId="9993"/>
    <cellStyle name="Input 2 3 3 3 3 8" xfId="9994"/>
    <cellStyle name="Input 2 3 3 3 4" xfId="9995"/>
    <cellStyle name="Input 2 3 3 3 4 2" xfId="9996"/>
    <cellStyle name="Input 2 3 3 3 4 3" xfId="9997"/>
    <cellStyle name="Input 2 3 3 3 4 4" xfId="9998"/>
    <cellStyle name="Input 2 3 3 3 4 5" xfId="9999"/>
    <cellStyle name="Input 2 3 3 3 4 6" xfId="10000"/>
    <cellStyle name="Input 2 3 3 3 5" xfId="10001"/>
    <cellStyle name="Input 2 3 3 3 5 2" xfId="10002"/>
    <cellStyle name="Input 2 3 3 3 5 3" xfId="10003"/>
    <cellStyle name="Input 2 3 3 3 5 4" xfId="10004"/>
    <cellStyle name="Input 2 3 3 3 5 5" xfId="10005"/>
    <cellStyle name="Input 2 3 3 3 5 6" xfId="10006"/>
    <cellStyle name="Input 2 3 3 3 6" xfId="10007"/>
    <cellStyle name="Input 2 3 3 3 7" xfId="10008"/>
    <cellStyle name="Input 2 3 3 3 8" xfId="10009"/>
    <cellStyle name="Input 2 3 3 3 9" xfId="10010"/>
    <cellStyle name="Input 2 3 3 4" xfId="10011"/>
    <cellStyle name="Input 2 3 3 4 2" xfId="10012"/>
    <cellStyle name="Input 2 3 3 4 2 2" xfId="10013"/>
    <cellStyle name="Input 2 3 3 4 2 2 2" xfId="10014"/>
    <cellStyle name="Input 2 3 3 4 2 2 3" xfId="10015"/>
    <cellStyle name="Input 2 3 3 4 2 2 4" xfId="10016"/>
    <cellStyle name="Input 2 3 3 4 2 2 5" xfId="10017"/>
    <cellStyle name="Input 2 3 3 4 2 2 6" xfId="10018"/>
    <cellStyle name="Input 2 3 3 4 2 3" xfId="10019"/>
    <cellStyle name="Input 2 3 3 4 2 3 2" xfId="10020"/>
    <cellStyle name="Input 2 3 3 4 2 3 3" xfId="10021"/>
    <cellStyle name="Input 2 3 3 4 2 3 4" xfId="10022"/>
    <cellStyle name="Input 2 3 3 4 2 3 5" xfId="10023"/>
    <cellStyle name="Input 2 3 3 4 2 3 6" xfId="10024"/>
    <cellStyle name="Input 2 3 3 4 2 4" xfId="10025"/>
    <cellStyle name="Input 2 3 3 4 2 5" xfId="10026"/>
    <cellStyle name="Input 2 3 3 4 2 6" xfId="10027"/>
    <cellStyle name="Input 2 3 3 4 2 7" xfId="10028"/>
    <cellStyle name="Input 2 3 3 4 2 8" xfId="10029"/>
    <cellStyle name="Input 2 3 3 4 3" xfId="10030"/>
    <cellStyle name="Input 2 3 3 4 3 2" xfId="10031"/>
    <cellStyle name="Input 2 3 3 4 3 3" xfId="10032"/>
    <cellStyle name="Input 2 3 3 4 3 4" xfId="10033"/>
    <cellStyle name="Input 2 3 3 4 3 5" xfId="10034"/>
    <cellStyle name="Input 2 3 3 4 3 6" xfId="10035"/>
    <cellStyle name="Input 2 3 3 4 4" xfId="10036"/>
    <cellStyle name="Input 2 3 3 4 4 2" xfId="10037"/>
    <cellStyle name="Input 2 3 3 4 4 3" xfId="10038"/>
    <cellStyle name="Input 2 3 3 4 4 4" xfId="10039"/>
    <cellStyle name="Input 2 3 3 4 4 5" xfId="10040"/>
    <cellStyle name="Input 2 3 3 4 4 6" xfId="10041"/>
    <cellStyle name="Input 2 3 3 4 5" xfId="10042"/>
    <cellStyle name="Input 2 3 3 4 6" xfId="10043"/>
    <cellStyle name="Input 2 3 3 4 7" xfId="10044"/>
    <cellStyle name="Input 2 3 3 4 8" xfId="10045"/>
    <cellStyle name="Input 2 3 3 4 9" xfId="10046"/>
    <cellStyle name="Input 2 3 3 5" xfId="10047"/>
    <cellStyle name="Input 2 3 3 5 2" xfId="10048"/>
    <cellStyle name="Input 2 3 3 5 2 2" xfId="10049"/>
    <cellStyle name="Input 2 3 3 5 2 3" xfId="10050"/>
    <cellStyle name="Input 2 3 3 5 2 4" xfId="10051"/>
    <cellStyle name="Input 2 3 3 5 2 5" xfId="10052"/>
    <cellStyle name="Input 2 3 3 5 2 6" xfId="10053"/>
    <cellStyle name="Input 2 3 3 5 3" xfId="10054"/>
    <cellStyle name="Input 2 3 3 5 3 2" xfId="10055"/>
    <cellStyle name="Input 2 3 3 5 3 3" xfId="10056"/>
    <cellStyle name="Input 2 3 3 5 3 4" xfId="10057"/>
    <cellStyle name="Input 2 3 3 5 3 5" xfId="10058"/>
    <cellStyle name="Input 2 3 3 5 3 6" xfId="10059"/>
    <cellStyle name="Input 2 3 3 5 4" xfId="10060"/>
    <cellStyle name="Input 2 3 3 5 5" xfId="10061"/>
    <cellStyle name="Input 2 3 3 5 6" xfId="10062"/>
    <cellStyle name="Input 2 3 3 5 7" xfId="10063"/>
    <cellStyle name="Input 2 3 3 5 8" xfId="10064"/>
    <cellStyle name="Input 2 3 3 6" xfId="10065"/>
    <cellStyle name="Input 2 3 3 6 2" xfId="10066"/>
    <cellStyle name="Input 2 3 3 6 3" xfId="10067"/>
    <cellStyle name="Input 2 3 3 6 4" xfId="10068"/>
    <cellStyle name="Input 2 3 3 6 5" xfId="10069"/>
    <cellStyle name="Input 2 3 3 6 6" xfId="10070"/>
    <cellStyle name="Input 2 3 3 7" xfId="10071"/>
    <cellStyle name="Input 2 3 3 7 2" xfId="10072"/>
    <cellStyle name="Input 2 3 3 7 3" xfId="10073"/>
    <cellStyle name="Input 2 3 3 7 4" xfId="10074"/>
    <cellStyle name="Input 2 3 3 7 5" xfId="10075"/>
    <cellStyle name="Input 2 3 3 7 6" xfId="10076"/>
    <cellStyle name="Input 2 3 3 8" xfId="10077"/>
    <cellStyle name="Input 2 3 3 9" xfId="10078"/>
    <cellStyle name="Input 2 3 4" xfId="10079"/>
    <cellStyle name="Input 2 3 4 10" xfId="10080"/>
    <cellStyle name="Input 2 3 4 11" xfId="10081"/>
    <cellStyle name="Input 2 3 4 2" xfId="10082"/>
    <cellStyle name="Input 2 3 4 2 10" xfId="10083"/>
    <cellStyle name="Input 2 3 4 2 2" xfId="10084"/>
    <cellStyle name="Input 2 3 4 2 2 2" xfId="10085"/>
    <cellStyle name="Input 2 3 4 2 2 2 2" xfId="10086"/>
    <cellStyle name="Input 2 3 4 2 2 2 2 2" xfId="10087"/>
    <cellStyle name="Input 2 3 4 2 2 2 2 3" xfId="10088"/>
    <cellStyle name="Input 2 3 4 2 2 2 2 4" xfId="10089"/>
    <cellStyle name="Input 2 3 4 2 2 2 2 5" xfId="10090"/>
    <cellStyle name="Input 2 3 4 2 2 2 2 6" xfId="10091"/>
    <cellStyle name="Input 2 3 4 2 2 2 3" xfId="10092"/>
    <cellStyle name="Input 2 3 4 2 2 2 3 2" xfId="10093"/>
    <cellStyle name="Input 2 3 4 2 2 2 3 3" xfId="10094"/>
    <cellStyle name="Input 2 3 4 2 2 2 3 4" xfId="10095"/>
    <cellStyle name="Input 2 3 4 2 2 2 3 5" xfId="10096"/>
    <cellStyle name="Input 2 3 4 2 2 2 3 6" xfId="10097"/>
    <cellStyle name="Input 2 3 4 2 2 2 4" xfId="10098"/>
    <cellStyle name="Input 2 3 4 2 2 2 5" xfId="10099"/>
    <cellStyle name="Input 2 3 4 2 2 2 6" xfId="10100"/>
    <cellStyle name="Input 2 3 4 2 2 2 7" xfId="10101"/>
    <cellStyle name="Input 2 3 4 2 2 2 8" xfId="10102"/>
    <cellStyle name="Input 2 3 4 2 2 3" xfId="10103"/>
    <cellStyle name="Input 2 3 4 2 2 3 2" xfId="10104"/>
    <cellStyle name="Input 2 3 4 2 2 3 3" xfId="10105"/>
    <cellStyle name="Input 2 3 4 2 2 3 4" xfId="10106"/>
    <cellStyle name="Input 2 3 4 2 2 3 5" xfId="10107"/>
    <cellStyle name="Input 2 3 4 2 2 3 6" xfId="10108"/>
    <cellStyle name="Input 2 3 4 2 2 4" xfId="10109"/>
    <cellStyle name="Input 2 3 4 2 2 4 2" xfId="10110"/>
    <cellStyle name="Input 2 3 4 2 2 4 3" xfId="10111"/>
    <cellStyle name="Input 2 3 4 2 2 4 4" xfId="10112"/>
    <cellStyle name="Input 2 3 4 2 2 4 5" xfId="10113"/>
    <cellStyle name="Input 2 3 4 2 2 4 6" xfId="10114"/>
    <cellStyle name="Input 2 3 4 2 2 5" xfId="10115"/>
    <cellStyle name="Input 2 3 4 2 2 6" xfId="10116"/>
    <cellStyle name="Input 2 3 4 2 2 7" xfId="10117"/>
    <cellStyle name="Input 2 3 4 2 2 8" xfId="10118"/>
    <cellStyle name="Input 2 3 4 2 2 9" xfId="10119"/>
    <cellStyle name="Input 2 3 4 2 3" xfId="10120"/>
    <cellStyle name="Input 2 3 4 2 3 2" xfId="10121"/>
    <cellStyle name="Input 2 3 4 2 3 2 2" xfId="10122"/>
    <cellStyle name="Input 2 3 4 2 3 2 3" xfId="10123"/>
    <cellStyle name="Input 2 3 4 2 3 2 4" xfId="10124"/>
    <cellStyle name="Input 2 3 4 2 3 2 5" xfId="10125"/>
    <cellStyle name="Input 2 3 4 2 3 2 6" xfId="10126"/>
    <cellStyle name="Input 2 3 4 2 3 3" xfId="10127"/>
    <cellStyle name="Input 2 3 4 2 3 3 2" xfId="10128"/>
    <cellStyle name="Input 2 3 4 2 3 3 3" xfId="10129"/>
    <cellStyle name="Input 2 3 4 2 3 3 4" xfId="10130"/>
    <cellStyle name="Input 2 3 4 2 3 3 5" xfId="10131"/>
    <cellStyle name="Input 2 3 4 2 3 3 6" xfId="10132"/>
    <cellStyle name="Input 2 3 4 2 3 4" xfId="10133"/>
    <cellStyle name="Input 2 3 4 2 3 5" xfId="10134"/>
    <cellStyle name="Input 2 3 4 2 3 6" xfId="10135"/>
    <cellStyle name="Input 2 3 4 2 3 7" xfId="10136"/>
    <cellStyle name="Input 2 3 4 2 3 8" xfId="10137"/>
    <cellStyle name="Input 2 3 4 2 4" xfId="10138"/>
    <cellStyle name="Input 2 3 4 2 4 2" xfId="10139"/>
    <cellStyle name="Input 2 3 4 2 4 3" xfId="10140"/>
    <cellStyle name="Input 2 3 4 2 4 4" xfId="10141"/>
    <cellStyle name="Input 2 3 4 2 4 5" xfId="10142"/>
    <cellStyle name="Input 2 3 4 2 4 6" xfId="10143"/>
    <cellStyle name="Input 2 3 4 2 5" xfId="10144"/>
    <cellStyle name="Input 2 3 4 2 5 2" xfId="10145"/>
    <cellStyle name="Input 2 3 4 2 5 3" xfId="10146"/>
    <cellStyle name="Input 2 3 4 2 5 4" xfId="10147"/>
    <cellStyle name="Input 2 3 4 2 5 5" xfId="10148"/>
    <cellStyle name="Input 2 3 4 2 5 6" xfId="10149"/>
    <cellStyle name="Input 2 3 4 2 6" xfId="10150"/>
    <cellStyle name="Input 2 3 4 2 7" xfId="10151"/>
    <cellStyle name="Input 2 3 4 2 8" xfId="10152"/>
    <cellStyle name="Input 2 3 4 2 9" xfId="10153"/>
    <cellStyle name="Input 2 3 4 3" xfId="10154"/>
    <cellStyle name="Input 2 3 4 3 2" xfId="10155"/>
    <cellStyle name="Input 2 3 4 3 2 2" xfId="10156"/>
    <cellStyle name="Input 2 3 4 3 2 2 2" xfId="10157"/>
    <cellStyle name="Input 2 3 4 3 2 2 3" xfId="10158"/>
    <cellStyle name="Input 2 3 4 3 2 2 4" xfId="10159"/>
    <cellStyle name="Input 2 3 4 3 2 2 5" xfId="10160"/>
    <cellStyle name="Input 2 3 4 3 2 2 6" xfId="10161"/>
    <cellStyle name="Input 2 3 4 3 2 3" xfId="10162"/>
    <cellStyle name="Input 2 3 4 3 2 3 2" xfId="10163"/>
    <cellStyle name="Input 2 3 4 3 2 3 3" xfId="10164"/>
    <cellStyle name="Input 2 3 4 3 2 3 4" xfId="10165"/>
    <cellStyle name="Input 2 3 4 3 2 3 5" xfId="10166"/>
    <cellStyle name="Input 2 3 4 3 2 3 6" xfId="10167"/>
    <cellStyle name="Input 2 3 4 3 2 4" xfId="10168"/>
    <cellStyle name="Input 2 3 4 3 2 5" xfId="10169"/>
    <cellStyle name="Input 2 3 4 3 2 6" xfId="10170"/>
    <cellStyle name="Input 2 3 4 3 2 7" xfId="10171"/>
    <cellStyle name="Input 2 3 4 3 2 8" xfId="10172"/>
    <cellStyle name="Input 2 3 4 3 3" xfId="10173"/>
    <cellStyle name="Input 2 3 4 3 3 2" xfId="10174"/>
    <cellStyle name="Input 2 3 4 3 3 3" xfId="10175"/>
    <cellStyle name="Input 2 3 4 3 3 4" xfId="10176"/>
    <cellStyle name="Input 2 3 4 3 3 5" xfId="10177"/>
    <cellStyle name="Input 2 3 4 3 3 6" xfId="10178"/>
    <cellStyle name="Input 2 3 4 3 4" xfId="10179"/>
    <cellStyle name="Input 2 3 4 3 4 2" xfId="10180"/>
    <cellStyle name="Input 2 3 4 3 4 3" xfId="10181"/>
    <cellStyle name="Input 2 3 4 3 4 4" xfId="10182"/>
    <cellStyle name="Input 2 3 4 3 4 5" xfId="10183"/>
    <cellStyle name="Input 2 3 4 3 4 6" xfId="10184"/>
    <cellStyle name="Input 2 3 4 3 5" xfId="10185"/>
    <cellStyle name="Input 2 3 4 3 6" xfId="10186"/>
    <cellStyle name="Input 2 3 4 3 7" xfId="10187"/>
    <cellStyle name="Input 2 3 4 3 8" xfId="10188"/>
    <cellStyle name="Input 2 3 4 3 9" xfId="10189"/>
    <cellStyle name="Input 2 3 4 4" xfId="10190"/>
    <cellStyle name="Input 2 3 4 4 2" xfId="10191"/>
    <cellStyle name="Input 2 3 4 4 2 2" xfId="10192"/>
    <cellStyle name="Input 2 3 4 4 2 3" xfId="10193"/>
    <cellStyle name="Input 2 3 4 4 2 4" xfId="10194"/>
    <cellStyle name="Input 2 3 4 4 2 5" xfId="10195"/>
    <cellStyle name="Input 2 3 4 4 2 6" xfId="10196"/>
    <cellStyle name="Input 2 3 4 4 3" xfId="10197"/>
    <cellStyle name="Input 2 3 4 4 3 2" xfId="10198"/>
    <cellStyle name="Input 2 3 4 4 3 3" xfId="10199"/>
    <cellStyle name="Input 2 3 4 4 3 4" xfId="10200"/>
    <cellStyle name="Input 2 3 4 4 3 5" xfId="10201"/>
    <cellStyle name="Input 2 3 4 4 3 6" xfId="10202"/>
    <cellStyle name="Input 2 3 4 4 4" xfId="10203"/>
    <cellStyle name="Input 2 3 4 4 5" xfId="10204"/>
    <cellStyle name="Input 2 3 4 4 6" xfId="10205"/>
    <cellStyle name="Input 2 3 4 4 7" xfId="10206"/>
    <cellStyle name="Input 2 3 4 4 8" xfId="10207"/>
    <cellStyle name="Input 2 3 4 5" xfId="10208"/>
    <cellStyle name="Input 2 3 4 5 2" xfId="10209"/>
    <cellStyle name="Input 2 3 4 5 3" xfId="10210"/>
    <cellStyle name="Input 2 3 4 5 4" xfId="10211"/>
    <cellStyle name="Input 2 3 4 5 5" xfId="10212"/>
    <cellStyle name="Input 2 3 4 5 6" xfId="10213"/>
    <cellStyle name="Input 2 3 4 6" xfId="10214"/>
    <cellStyle name="Input 2 3 4 6 2" xfId="10215"/>
    <cellStyle name="Input 2 3 4 6 3" xfId="10216"/>
    <cellStyle name="Input 2 3 4 6 4" xfId="10217"/>
    <cellStyle name="Input 2 3 4 6 5" xfId="10218"/>
    <cellStyle name="Input 2 3 4 6 6" xfId="10219"/>
    <cellStyle name="Input 2 3 4 7" xfId="10220"/>
    <cellStyle name="Input 2 3 4 8" xfId="10221"/>
    <cellStyle name="Input 2 3 4 9" xfId="10222"/>
    <cellStyle name="Input 2 3 5" xfId="10223"/>
    <cellStyle name="Input 2 3 5 10" xfId="10224"/>
    <cellStyle name="Input 2 3 5 2" xfId="10225"/>
    <cellStyle name="Input 2 3 5 2 2" xfId="10226"/>
    <cellStyle name="Input 2 3 5 2 2 2" xfId="10227"/>
    <cellStyle name="Input 2 3 5 2 2 2 2" xfId="10228"/>
    <cellStyle name="Input 2 3 5 2 2 2 3" xfId="10229"/>
    <cellStyle name="Input 2 3 5 2 2 2 4" xfId="10230"/>
    <cellStyle name="Input 2 3 5 2 2 2 5" xfId="10231"/>
    <cellStyle name="Input 2 3 5 2 2 2 6" xfId="10232"/>
    <cellStyle name="Input 2 3 5 2 2 3" xfId="10233"/>
    <cellStyle name="Input 2 3 5 2 2 3 2" xfId="10234"/>
    <cellStyle name="Input 2 3 5 2 2 3 3" xfId="10235"/>
    <cellStyle name="Input 2 3 5 2 2 3 4" xfId="10236"/>
    <cellStyle name="Input 2 3 5 2 2 3 5" xfId="10237"/>
    <cellStyle name="Input 2 3 5 2 2 3 6" xfId="10238"/>
    <cellStyle name="Input 2 3 5 2 2 4" xfId="10239"/>
    <cellStyle name="Input 2 3 5 2 2 5" xfId="10240"/>
    <cellStyle name="Input 2 3 5 2 2 6" xfId="10241"/>
    <cellStyle name="Input 2 3 5 2 2 7" xfId="10242"/>
    <cellStyle name="Input 2 3 5 2 2 8" xfId="10243"/>
    <cellStyle name="Input 2 3 5 2 3" xfId="10244"/>
    <cellStyle name="Input 2 3 5 2 3 2" xfId="10245"/>
    <cellStyle name="Input 2 3 5 2 3 3" xfId="10246"/>
    <cellStyle name="Input 2 3 5 2 3 4" xfId="10247"/>
    <cellStyle name="Input 2 3 5 2 3 5" xfId="10248"/>
    <cellStyle name="Input 2 3 5 2 3 6" xfId="10249"/>
    <cellStyle name="Input 2 3 5 2 4" xfId="10250"/>
    <cellStyle name="Input 2 3 5 2 4 2" xfId="10251"/>
    <cellStyle name="Input 2 3 5 2 4 3" xfId="10252"/>
    <cellStyle name="Input 2 3 5 2 4 4" xfId="10253"/>
    <cellStyle name="Input 2 3 5 2 4 5" xfId="10254"/>
    <cellStyle name="Input 2 3 5 2 4 6" xfId="10255"/>
    <cellStyle name="Input 2 3 5 2 5" xfId="10256"/>
    <cellStyle name="Input 2 3 5 2 6" xfId="10257"/>
    <cellStyle name="Input 2 3 5 2 7" xfId="10258"/>
    <cellStyle name="Input 2 3 5 2 8" xfId="10259"/>
    <cellStyle name="Input 2 3 5 2 9" xfId="10260"/>
    <cellStyle name="Input 2 3 5 3" xfId="10261"/>
    <cellStyle name="Input 2 3 5 3 2" xfId="10262"/>
    <cellStyle name="Input 2 3 5 3 2 2" xfId="10263"/>
    <cellStyle name="Input 2 3 5 3 2 3" xfId="10264"/>
    <cellStyle name="Input 2 3 5 3 2 4" xfId="10265"/>
    <cellStyle name="Input 2 3 5 3 2 5" xfId="10266"/>
    <cellStyle name="Input 2 3 5 3 2 6" xfId="10267"/>
    <cellStyle name="Input 2 3 5 3 3" xfId="10268"/>
    <cellStyle name="Input 2 3 5 3 3 2" xfId="10269"/>
    <cellStyle name="Input 2 3 5 3 3 3" xfId="10270"/>
    <cellStyle name="Input 2 3 5 3 3 4" xfId="10271"/>
    <cellStyle name="Input 2 3 5 3 3 5" xfId="10272"/>
    <cellStyle name="Input 2 3 5 3 3 6" xfId="10273"/>
    <cellStyle name="Input 2 3 5 3 4" xfId="10274"/>
    <cellStyle name="Input 2 3 5 3 5" xfId="10275"/>
    <cellStyle name="Input 2 3 5 3 6" xfId="10276"/>
    <cellStyle name="Input 2 3 5 3 7" xfId="10277"/>
    <cellStyle name="Input 2 3 5 3 8" xfId="10278"/>
    <cellStyle name="Input 2 3 5 4" xfId="10279"/>
    <cellStyle name="Input 2 3 5 4 2" xfId="10280"/>
    <cellStyle name="Input 2 3 5 4 3" xfId="10281"/>
    <cellStyle name="Input 2 3 5 4 4" xfId="10282"/>
    <cellStyle name="Input 2 3 5 4 5" xfId="10283"/>
    <cellStyle name="Input 2 3 5 4 6" xfId="10284"/>
    <cellStyle name="Input 2 3 5 5" xfId="10285"/>
    <cellStyle name="Input 2 3 5 5 2" xfId="10286"/>
    <cellStyle name="Input 2 3 5 5 3" xfId="10287"/>
    <cellStyle name="Input 2 3 5 5 4" xfId="10288"/>
    <cellStyle name="Input 2 3 5 5 5" xfId="10289"/>
    <cellStyle name="Input 2 3 5 5 6" xfId="10290"/>
    <cellStyle name="Input 2 3 5 6" xfId="10291"/>
    <cellStyle name="Input 2 3 5 7" xfId="10292"/>
    <cellStyle name="Input 2 3 5 8" xfId="10293"/>
    <cellStyle name="Input 2 3 5 9" xfId="10294"/>
    <cellStyle name="Input 2 3 6" xfId="10295"/>
    <cellStyle name="Input 2 3 6 2" xfId="10296"/>
    <cellStyle name="Input 2 3 6 2 2" xfId="10297"/>
    <cellStyle name="Input 2 3 6 2 2 2" xfId="10298"/>
    <cellStyle name="Input 2 3 6 2 2 3" xfId="10299"/>
    <cellStyle name="Input 2 3 6 2 2 4" xfId="10300"/>
    <cellStyle name="Input 2 3 6 2 2 5" xfId="10301"/>
    <cellStyle name="Input 2 3 6 2 2 6" xfId="10302"/>
    <cellStyle name="Input 2 3 6 2 3" xfId="10303"/>
    <cellStyle name="Input 2 3 6 2 3 2" xfId="10304"/>
    <cellStyle name="Input 2 3 6 2 3 3" xfId="10305"/>
    <cellStyle name="Input 2 3 6 2 3 4" xfId="10306"/>
    <cellStyle name="Input 2 3 6 2 3 5" xfId="10307"/>
    <cellStyle name="Input 2 3 6 2 3 6" xfId="10308"/>
    <cellStyle name="Input 2 3 6 2 4" xfId="10309"/>
    <cellStyle name="Input 2 3 6 2 5" xfId="10310"/>
    <cellStyle name="Input 2 3 6 2 6" xfId="10311"/>
    <cellStyle name="Input 2 3 6 2 7" xfId="10312"/>
    <cellStyle name="Input 2 3 6 2 8" xfId="10313"/>
    <cellStyle name="Input 2 3 6 3" xfId="10314"/>
    <cellStyle name="Input 2 3 6 3 2" xfId="10315"/>
    <cellStyle name="Input 2 3 6 3 3" xfId="10316"/>
    <cellStyle name="Input 2 3 6 3 4" xfId="10317"/>
    <cellStyle name="Input 2 3 6 3 5" xfId="10318"/>
    <cellStyle name="Input 2 3 6 3 6" xfId="10319"/>
    <cellStyle name="Input 2 3 6 4" xfId="10320"/>
    <cellStyle name="Input 2 3 6 4 2" xfId="10321"/>
    <cellStyle name="Input 2 3 6 4 3" xfId="10322"/>
    <cellStyle name="Input 2 3 6 4 4" xfId="10323"/>
    <cellStyle name="Input 2 3 6 4 5" xfId="10324"/>
    <cellStyle name="Input 2 3 6 4 6" xfId="10325"/>
    <cellStyle name="Input 2 3 6 5" xfId="10326"/>
    <cellStyle name="Input 2 3 6 6" xfId="10327"/>
    <cellStyle name="Input 2 3 6 7" xfId="10328"/>
    <cellStyle name="Input 2 3 6 8" xfId="10329"/>
    <cellStyle name="Input 2 3 6 9" xfId="10330"/>
    <cellStyle name="Input 2 3 7" xfId="10331"/>
    <cellStyle name="Input 2 3 7 2" xfId="10332"/>
    <cellStyle name="Input 2 3 7 2 2" xfId="10333"/>
    <cellStyle name="Input 2 3 7 2 3" xfId="10334"/>
    <cellStyle name="Input 2 3 7 2 4" xfId="10335"/>
    <cellStyle name="Input 2 3 7 2 5" xfId="10336"/>
    <cellStyle name="Input 2 3 7 2 6" xfId="10337"/>
    <cellStyle name="Input 2 3 7 3" xfId="10338"/>
    <cellStyle name="Input 2 3 7 3 2" xfId="10339"/>
    <cellStyle name="Input 2 3 7 3 3" xfId="10340"/>
    <cellStyle name="Input 2 3 7 3 4" xfId="10341"/>
    <cellStyle name="Input 2 3 7 3 5" xfId="10342"/>
    <cellStyle name="Input 2 3 7 3 6" xfId="10343"/>
    <cellStyle name="Input 2 3 7 4" xfId="10344"/>
    <cellStyle name="Input 2 3 7 5" xfId="10345"/>
    <cellStyle name="Input 2 3 7 6" xfId="10346"/>
    <cellStyle name="Input 2 3 7 7" xfId="10347"/>
    <cellStyle name="Input 2 3 7 8" xfId="10348"/>
    <cellStyle name="Input 2 3 8" xfId="10349"/>
    <cellStyle name="Input 2 3 8 2" xfId="10350"/>
    <cellStyle name="Input 2 3 8 3" xfId="10351"/>
    <cellStyle name="Input 2 3 8 4" xfId="10352"/>
    <cellStyle name="Input 2 3 8 5" xfId="10353"/>
    <cellStyle name="Input 2 3 8 6" xfId="10354"/>
    <cellStyle name="Input 2 3 9" xfId="10355"/>
    <cellStyle name="Input 2 3 9 2" xfId="10356"/>
    <cellStyle name="Input 2 3 9 3" xfId="10357"/>
    <cellStyle name="Input 2 3 9 4" xfId="10358"/>
    <cellStyle name="Input 2 3 9 5" xfId="10359"/>
    <cellStyle name="Input 2 3 9 6" xfId="10360"/>
    <cellStyle name="Input 2 4" xfId="10361"/>
    <cellStyle name="Input 2 4 10" xfId="10362"/>
    <cellStyle name="Input 2 4 11" xfId="10363"/>
    <cellStyle name="Input 2 4 12" xfId="10364"/>
    <cellStyle name="Input 2 4 13" xfId="10365"/>
    <cellStyle name="Input 2 4 2" xfId="10366"/>
    <cellStyle name="Input 2 4 2 10" xfId="10367"/>
    <cellStyle name="Input 2 4 2 11" xfId="10368"/>
    <cellStyle name="Input 2 4 2 12" xfId="10369"/>
    <cellStyle name="Input 2 4 2 2" xfId="10370"/>
    <cellStyle name="Input 2 4 2 2 10" xfId="10371"/>
    <cellStyle name="Input 2 4 2 2 11" xfId="10372"/>
    <cellStyle name="Input 2 4 2 2 2" xfId="10373"/>
    <cellStyle name="Input 2 4 2 2 2 10" xfId="10374"/>
    <cellStyle name="Input 2 4 2 2 2 2" xfId="10375"/>
    <cellStyle name="Input 2 4 2 2 2 2 2" xfId="10376"/>
    <cellStyle name="Input 2 4 2 2 2 2 2 2" xfId="10377"/>
    <cellStyle name="Input 2 4 2 2 2 2 2 2 2" xfId="10378"/>
    <cellStyle name="Input 2 4 2 2 2 2 2 2 3" xfId="10379"/>
    <cellStyle name="Input 2 4 2 2 2 2 2 2 4" xfId="10380"/>
    <cellStyle name="Input 2 4 2 2 2 2 2 2 5" xfId="10381"/>
    <cellStyle name="Input 2 4 2 2 2 2 2 2 6" xfId="10382"/>
    <cellStyle name="Input 2 4 2 2 2 2 2 3" xfId="10383"/>
    <cellStyle name="Input 2 4 2 2 2 2 2 3 2" xfId="10384"/>
    <cellStyle name="Input 2 4 2 2 2 2 2 3 3" xfId="10385"/>
    <cellStyle name="Input 2 4 2 2 2 2 2 3 4" xfId="10386"/>
    <cellStyle name="Input 2 4 2 2 2 2 2 3 5" xfId="10387"/>
    <cellStyle name="Input 2 4 2 2 2 2 2 3 6" xfId="10388"/>
    <cellStyle name="Input 2 4 2 2 2 2 2 4" xfId="10389"/>
    <cellStyle name="Input 2 4 2 2 2 2 2 5" xfId="10390"/>
    <cellStyle name="Input 2 4 2 2 2 2 2 6" xfId="10391"/>
    <cellStyle name="Input 2 4 2 2 2 2 2 7" xfId="10392"/>
    <cellStyle name="Input 2 4 2 2 2 2 2 8" xfId="10393"/>
    <cellStyle name="Input 2 4 2 2 2 2 3" xfId="10394"/>
    <cellStyle name="Input 2 4 2 2 2 2 3 2" xfId="10395"/>
    <cellStyle name="Input 2 4 2 2 2 2 3 3" xfId="10396"/>
    <cellStyle name="Input 2 4 2 2 2 2 3 4" xfId="10397"/>
    <cellStyle name="Input 2 4 2 2 2 2 3 5" xfId="10398"/>
    <cellStyle name="Input 2 4 2 2 2 2 3 6" xfId="10399"/>
    <cellStyle name="Input 2 4 2 2 2 2 4" xfId="10400"/>
    <cellStyle name="Input 2 4 2 2 2 2 4 2" xfId="10401"/>
    <cellStyle name="Input 2 4 2 2 2 2 4 3" xfId="10402"/>
    <cellStyle name="Input 2 4 2 2 2 2 4 4" xfId="10403"/>
    <cellStyle name="Input 2 4 2 2 2 2 4 5" xfId="10404"/>
    <cellStyle name="Input 2 4 2 2 2 2 4 6" xfId="10405"/>
    <cellStyle name="Input 2 4 2 2 2 2 5" xfId="10406"/>
    <cellStyle name="Input 2 4 2 2 2 2 6" xfId="10407"/>
    <cellStyle name="Input 2 4 2 2 2 2 7" xfId="10408"/>
    <cellStyle name="Input 2 4 2 2 2 2 8" xfId="10409"/>
    <cellStyle name="Input 2 4 2 2 2 2 9" xfId="10410"/>
    <cellStyle name="Input 2 4 2 2 2 3" xfId="10411"/>
    <cellStyle name="Input 2 4 2 2 2 3 2" xfId="10412"/>
    <cellStyle name="Input 2 4 2 2 2 3 2 2" xfId="10413"/>
    <cellStyle name="Input 2 4 2 2 2 3 2 3" xfId="10414"/>
    <cellStyle name="Input 2 4 2 2 2 3 2 4" xfId="10415"/>
    <cellStyle name="Input 2 4 2 2 2 3 2 5" xfId="10416"/>
    <cellStyle name="Input 2 4 2 2 2 3 2 6" xfId="10417"/>
    <cellStyle name="Input 2 4 2 2 2 3 3" xfId="10418"/>
    <cellStyle name="Input 2 4 2 2 2 3 3 2" xfId="10419"/>
    <cellStyle name="Input 2 4 2 2 2 3 3 3" xfId="10420"/>
    <cellStyle name="Input 2 4 2 2 2 3 3 4" xfId="10421"/>
    <cellStyle name="Input 2 4 2 2 2 3 3 5" xfId="10422"/>
    <cellStyle name="Input 2 4 2 2 2 3 3 6" xfId="10423"/>
    <cellStyle name="Input 2 4 2 2 2 3 4" xfId="10424"/>
    <cellStyle name="Input 2 4 2 2 2 3 5" xfId="10425"/>
    <cellStyle name="Input 2 4 2 2 2 3 6" xfId="10426"/>
    <cellStyle name="Input 2 4 2 2 2 3 7" xfId="10427"/>
    <cellStyle name="Input 2 4 2 2 2 3 8" xfId="10428"/>
    <cellStyle name="Input 2 4 2 2 2 4" xfId="10429"/>
    <cellStyle name="Input 2 4 2 2 2 4 2" xfId="10430"/>
    <cellStyle name="Input 2 4 2 2 2 4 3" xfId="10431"/>
    <cellStyle name="Input 2 4 2 2 2 4 4" xfId="10432"/>
    <cellStyle name="Input 2 4 2 2 2 4 5" xfId="10433"/>
    <cellStyle name="Input 2 4 2 2 2 4 6" xfId="10434"/>
    <cellStyle name="Input 2 4 2 2 2 5" xfId="10435"/>
    <cellStyle name="Input 2 4 2 2 2 5 2" xfId="10436"/>
    <cellStyle name="Input 2 4 2 2 2 5 3" xfId="10437"/>
    <cellStyle name="Input 2 4 2 2 2 5 4" xfId="10438"/>
    <cellStyle name="Input 2 4 2 2 2 5 5" xfId="10439"/>
    <cellStyle name="Input 2 4 2 2 2 5 6" xfId="10440"/>
    <cellStyle name="Input 2 4 2 2 2 6" xfId="10441"/>
    <cellStyle name="Input 2 4 2 2 2 7" xfId="10442"/>
    <cellStyle name="Input 2 4 2 2 2 8" xfId="10443"/>
    <cellStyle name="Input 2 4 2 2 2 9" xfId="10444"/>
    <cellStyle name="Input 2 4 2 2 3" xfId="10445"/>
    <cellStyle name="Input 2 4 2 2 3 2" xfId="10446"/>
    <cellStyle name="Input 2 4 2 2 3 2 2" xfId="10447"/>
    <cellStyle name="Input 2 4 2 2 3 2 2 2" xfId="10448"/>
    <cellStyle name="Input 2 4 2 2 3 2 2 3" xfId="10449"/>
    <cellStyle name="Input 2 4 2 2 3 2 2 4" xfId="10450"/>
    <cellStyle name="Input 2 4 2 2 3 2 2 5" xfId="10451"/>
    <cellStyle name="Input 2 4 2 2 3 2 2 6" xfId="10452"/>
    <cellStyle name="Input 2 4 2 2 3 2 3" xfId="10453"/>
    <cellStyle name="Input 2 4 2 2 3 2 3 2" xfId="10454"/>
    <cellStyle name="Input 2 4 2 2 3 2 3 3" xfId="10455"/>
    <cellStyle name="Input 2 4 2 2 3 2 3 4" xfId="10456"/>
    <cellStyle name="Input 2 4 2 2 3 2 3 5" xfId="10457"/>
    <cellStyle name="Input 2 4 2 2 3 2 3 6" xfId="10458"/>
    <cellStyle name="Input 2 4 2 2 3 2 4" xfId="10459"/>
    <cellStyle name="Input 2 4 2 2 3 2 5" xfId="10460"/>
    <cellStyle name="Input 2 4 2 2 3 2 6" xfId="10461"/>
    <cellStyle name="Input 2 4 2 2 3 2 7" xfId="10462"/>
    <cellStyle name="Input 2 4 2 2 3 2 8" xfId="10463"/>
    <cellStyle name="Input 2 4 2 2 3 3" xfId="10464"/>
    <cellStyle name="Input 2 4 2 2 3 3 2" xfId="10465"/>
    <cellStyle name="Input 2 4 2 2 3 3 3" xfId="10466"/>
    <cellStyle name="Input 2 4 2 2 3 3 4" xfId="10467"/>
    <cellStyle name="Input 2 4 2 2 3 3 5" xfId="10468"/>
    <cellStyle name="Input 2 4 2 2 3 3 6" xfId="10469"/>
    <cellStyle name="Input 2 4 2 2 3 4" xfId="10470"/>
    <cellStyle name="Input 2 4 2 2 3 4 2" xfId="10471"/>
    <cellStyle name="Input 2 4 2 2 3 4 3" xfId="10472"/>
    <cellStyle name="Input 2 4 2 2 3 4 4" xfId="10473"/>
    <cellStyle name="Input 2 4 2 2 3 4 5" xfId="10474"/>
    <cellStyle name="Input 2 4 2 2 3 4 6" xfId="10475"/>
    <cellStyle name="Input 2 4 2 2 3 5" xfId="10476"/>
    <cellStyle name="Input 2 4 2 2 3 6" xfId="10477"/>
    <cellStyle name="Input 2 4 2 2 3 7" xfId="10478"/>
    <cellStyle name="Input 2 4 2 2 3 8" xfId="10479"/>
    <cellStyle name="Input 2 4 2 2 3 9" xfId="10480"/>
    <cellStyle name="Input 2 4 2 2 4" xfId="10481"/>
    <cellStyle name="Input 2 4 2 2 4 2" xfId="10482"/>
    <cellStyle name="Input 2 4 2 2 4 2 2" xfId="10483"/>
    <cellStyle name="Input 2 4 2 2 4 2 3" xfId="10484"/>
    <cellStyle name="Input 2 4 2 2 4 2 4" xfId="10485"/>
    <cellStyle name="Input 2 4 2 2 4 2 5" xfId="10486"/>
    <cellStyle name="Input 2 4 2 2 4 2 6" xfId="10487"/>
    <cellStyle name="Input 2 4 2 2 4 3" xfId="10488"/>
    <cellStyle name="Input 2 4 2 2 4 3 2" xfId="10489"/>
    <cellStyle name="Input 2 4 2 2 4 3 3" xfId="10490"/>
    <cellStyle name="Input 2 4 2 2 4 3 4" xfId="10491"/>
    <cellStyle name="Input 2 4 2 2 4 3 5" xfId="10492"/>
    <cellStyle name="Input 2 4 2 2 4 3 6" xfId="10493"/>
    <cellStyle name="Input 2 4 2 2 4 4" xfId="10494"/>
    <cellStyle name="Input 2 4 2 2 4 5" xfId="10495"/>
    <cellStyle name="Input 2 4 2 2 4 6" xfId="10496"/>
    <cellStyle name="Input 2 4 2 2 4 7" xfId="10497"/>
    <cellStyle name="Input 2 4 2 2 4 8" xfId="10498"/>
    <cellStyle name="Input 2 4 2 2 5" xfId="10499"/>
    <cellStyle name="Input 2 4 2 2 5 2" xfId="10500"/>
    <cellStyle name="Input 2 4 2 2 5 3" xfId="10501"/>
    <cellStyle name="Input 2 4 2 2 5 4" xfId="10502"/>
    <cellStyle name="Input 2 4 2 2 5 5" xfId="10503"/>
    <cellStyle name="Input 2 4 2 2 5 6" xfId="10504"/>
    <cellStyle name="Input 2 4 2 2 6" xfId="10505"/>
    <cellStyle name="Input 2 4 2 2 6 2" xfId="10506"/>
    <cellStyle name="Input 2 4 2 2 6 3" xfId="10507"/>
    <cellStyle name="Input 2 4 2 2 6 4" xfId="10508"/>
    <cellStyle name="Input 2 4 2 2 6 5" xfId="10509"/>
    <cellStyle name="Input 2 4 2 2 6 6" xfId="10510"/>
    <cellStyle name="Input 2 4 2 2 7" xfId="10511"/>
    <cellStyle name="Input 2 4 2 2 8" xfId="10512"/>
    <cellStyle name="Input 2 4 2 2 9" xfId="10513"/>
    <cellStyle name="Input 2 4 2 3" xfId="10514"/>
    <cellStyle name="Input 2 4 2 3 10" xfId="10515"/>
    <cellStyle name="Input 2 4 2 3 2" xfId="10516"/>
    <cellStyle name="Input 2 4 2 3 2 2" xfId="10517"/>
    <cellStyle name="Input 2 4 2 3 2 2 2" xfId="10518"/>
    <cellStyle name="Input 2 4 2 3 2 2 2 2" xfId="10519"/>
    <cellStyle name="Input 2 4 2 3 2 2 2 3" xfId="10520"/>
    <cellStyle name="Input 2 4 2 3 2 2 2 4" xfId="10521"/>
    <cellStyle name="Input 2 4 2 3 2 2 2 5" xfId="10522"/>
    <cellStyle name="Input 2 4 2 3 2 2 2 6" xfId="10523"/>
    <cellStyle name="Input 2 4 2 3 2 2 3" xfId="10524"/>
    <cellStyle name="Input 2 4 2 3 2 2 3 2" xfId="10525"/>
    <cellStyle name="Input 2 4 2 3 2 2 3 3" xfId="10526"/>
    <cellStyle name="Input 2 4 2 3 2 2 3 4" xfId="10527"/>
    <cellStyle name="Input 2 4 2 3 2 2 3 5" xfId="10528"/>
    <cellStyle name="Input 2 4 2 3 2 2 3 6" xfId="10529"/>
    <cellStyle name="Input 2 4 2 3 2 2 4" xfId="10530"/>
    <cellStyle name="Input 2 4 2 3 2 2 5" xfId="10531"/>
    <cellStyle name="Input 2 4 2 3 2 2 6" xfId="10532"/>
    <cellStyle name="Input 2 4 2 3 2 2 7" xfId="10533"/>
    <cellStyle name="Input 2 4 2 3 2 2 8" xfId="10534"/>
    <cellStyle name="Input 2 4 2 3 2 3" xfId="10535"/>
    <cellStyle name="Input 2 4 2 3 2 3 2" xfId="10536"/>
    <cellStyle name="Input 2 4 2 3 2 3 3" xfId="10537"/>
    <cellStyle name="Input 2 4 2 3 2 3 4" xfId="10538"/>
    <cellStyle name="Input 2 4 2 3 2 3 5" xfId="10539"/>
    <cellStyle name="Input 2 4 2 3 2 3 6" xfId="10540"/>
    <cellStyle name="Input 2 4 2 3 2 4" xfId="10541"/>
    <cellStyle name="Input 2 4 2 3 2 4 2" xfId="10542"/>
    <cellStyle name="Input 2 4 2 3 2 4 3" xfId="10543"/>
    <cellStyle name="Input 2 4 2 3 2 4 4" xfId="10544"/>
    <cellStyle name="Input 2 4 2 3 2 4 5" xfId="10545"/>
    <cellStyle name="Input 2 4 2 3 2 4 6" xfId="10546"/>
    <cellStyle name="Input 2 4 2 3 2 5" xfId="10547"/>
    <cellStyle name="Input 2 4 2 3 2 6" xfId="10548"/>
    <cellStyle name="Input 2 4 2 3 2 7" xfId="10549"/>
    <cellStyle name="Input 2 4 2 3 2 8" xfId="10550"/>
    <cellStyle name="Input 2 4 2 3 2 9" xfId="10551"/>
    <cellStyle name="Input 2 4 2 3 3" xfId="10552"/>
    <cellStyle name="Input 2 4 2 3 3 2" xfId="10553"/>
    <cellStyle name="Input 2 4 2 3 3 2 2" xfId="10554"/>
    <cellStyle name="Input 2 4 2 3 3 2 3" xfId="10555"/>
    <cellStyle name="Input 2 4 2 3 3 2 4" xfId="10556"/>
    <cellStyle name="Input 2 4 2 3 3 2 5" xfId="10557"/>
    <cellStyle name="Input 2 4 2 3 3 2 6" xfId="10558"/>
    <cellStyle name="Input 2 4 2 3 3 3" xfId="10559"/>
    <cellStyle name="Input 2 4 2 3 3 3 2" xfId="10560"/>
    <cellStyle name="Input 2 4 2 3 3 3 3" xfId="10561"/>
    <cellStyle name="Input 2 4 2 3 3 3 4" xfId="10562"/>
    <cellStyle name="Input 2 4 2 3 3 3 5" xfId="10563"/>
    <cellStyle name="Input 2 4 2 3 3 3 6" xfId="10564"/>
    <cellStyle name="Input 2 4 2 3 3 4" xfId="10565"/>
    <cellStyle name="Input 2 4 2 3 3 5" xfId="10566"/>
    <cellStyle name="Input 2 4 2 3 3 6" xfId="10567"/>
    <cellStyle name="Input 2 4 2 3 3 7" xfId="10568"/>
    <cellStyle name="Input 2 4 2 3 3 8" xfId="10569"/>
    <cellStyle name="Input 2 4 2 3 4" xfId="10570"/>
    <cellStyle name="Input 2 4 2 3 4 2" xfId="10571"/>
    <cellStyle name="Input 2 4 2 3 4 3" xfId="10572"/>
    <cellStyle name="Input 2 4 2 3 4 4" xfId="10573"/>
    <cellStyle name="Input 2 4 2 3 4 5" xfId="10574"/>
    <cellStyle name="Input 2 4 2 3 4 6" xfId="10575"/>
    <cellStyle name="Input 2 4 2 3 5" xfId="10576"/>
    <cellStyle name="Input 2 4 2 3 5 2" xfId="10577"/>
    <cellStyle name="Input 2 4 2 3 5 3" xfId="10578"/>
    <cellStyle name="Input 2 4 2 3 5 4" xfId="10579"/>
    <cellStyle name="Input 2 4 2 3 5 5" xfId="10580"/>
    <cellStyle name="Input 2 4 2 3 5 6" xfId="10581"/>
    <cellStyle name="Input 2 4 2 3 6" xfId="10582"/>
    <cellStyle name="Input 2 4 2 3 7" xfId="10583"/>
    <cellStyle name="Input 2 4 2 3 8" xfId="10584"/>
    <cellStyle name="Input 2 4 2 3 9" xfId="10585"/>
    <cellStyle name="Input 2 4 2 4" xfId="10586"/>
    <cellStyle name="Input 2 4 2 4 2" xfId="10587"/>
    <cellStyle name="Input 2 4 2 4 2 2" xfId="10588"/>
    <cellStyle name="Input 2 4 2 4 2 2 2" xfId="10589"/>
    <cellStyle name="Input 2 4 2 4 2 2 3" xfId="10590"/>
    <cellStyle name="Input 2 4 2 4 2 2 4" xfId="10591"/>
    <cellStyle name="Input 2 4 2 4 2 2 5" xfId="10592"/>
    <cellStyle name="Input 2 4 2 4 2 2 6" xfId="10593"/>
    <cellStyle name="Input 2 4 2 4 2 3" xfId="10594"/>
    <cellStyle name="Input 2 4 2 4 2 3 2" xfId="10595"/>
    <cellStyle name="Input 2 4 2 4 2 3 3" xfId="10596"/>
    <cellStyle name="Input 2 4 2 4 2 3 4" xfId="10597"/>
    <cellStyle name="Input 2 4 2 4 2 3 5" xfId="10598"/>
    <cellStyle name="Input 2 4 2 4 2 3 6" xfId="10599"/>
    <cellStyle name="Input 2 4 2 4 2 4" xfId="10600"/>
    <cellStyle name="Input 2 4 2 4 2 5" xfId="10601"/>
    <cellStyle name="Input 2 4 2 4 2 6" xfId="10602"/>
    <cellStyle name="Input 2 4 2 4 2 7" xfId="10603"/>
    <cellStyle name="Input 2 4 2 4 2 8" xfId="10604"/>
    <cellStyle name="Input 2 4 2 4 3" xfId="10605"/>
    <cellStyle name="Input 2 4 2 4 3 2" xfId="10606"/>
    <cellStyle name="Input 2 4 2 4 3 3" xfId="10607"/>
    <cellStyle name="Input 2 4 2 4 3 4" xfId="10608"/>
    <cellStyle name="Input 2 4 2 4 3 5" xfId="10609"/>
    <cellStyle name="Input 2 4 2 4 3 6" xfId="10610"/>
    <cellStyle name="Input 2 4 2 4 4" xfId="10611"/>
    <cellStyle name="Input 2 4 2 4 4 2" xfId="10612"/>
    <cellStyle name="Input 2 4 2 4 4 3" xfId="10613"/>
    <cellStyle name="Input 2 4 2 4 4 4" xfId="10614"/>
    <cellStyle name="Input 2 4 2 4 4 5" xfId="10615"/>
    <cellStyle name="Input 2 4 2 4 4 6" xfId="10616"/>
    <cellStyle name="Input 2 4 2 4 5" xfId="10617"/>
    <cellStyle name="Input 2 4 2 4 6" xfId="10618"/>
    <cellStyle name="Input 2 4 2 4 7" xfId="10619"/>
    <cellStyle name="Input 2 4 2 4 8" xfId="10620"/>
    <cellStyle name="Input 2 4 2 4 9" xfId="10621"/>
    <cellStyle name="Input 2 4 2 5" xfId="10622"/>
    <cellStyle name="Input 2 4 2 5 2" xfId="10623"/>
    <cellStyle name="Input 2 4 2 5 2 2" xfId="10624"/>
    <cellStyle name="Input 2 4 2 5 2 3" xfId="10625"/>
    <cellStyle name="Input 2 4 2 5 2 4" xfId="10626"/>
    <cellStyle name="Input 2 4 2 5 2 5" xfId="10627"/>
    <cellStyle name="Input 2 4 2 5 2 6" xfId="10628"/>
    <cellStyle name="Input 2 4 2 5 3" xfId="10629"/>
    <cellStyle name="Input 2 4 2 5 3 2" xfId="10630"/>
    <cellStyle name="Input 2 4 2 5 3 3" xfId="10631"/>
    <cellStyle name="Input 2 4 2 5 3 4" xfId="10632"/>
    <cellStyle name="Input 2 4 2 5 3 5" xfId="10633"/>
    <cellStyle name="Input 2 4 2 5 3 6" xfId="10634"/>
    <cellStyle name="Input 2 4 2 5 4" xfId="10635"/>
    <cellStyle name="Input 2 4 2 5 5" xfId="10636"/>
    <cellStyle name="Input 2 4 2 5 6" xfId="10637"/>
    <cellStyle name="Input 2 4 2 5 7" xfId="10638"/>
    <cellStyle name="Input 2 4 2 5 8" xfId="10639"/>
    <cellStyle name="Input 2 4 2 6" xfId="10640"/>
    <cellStyle name="Input 2 4 2 6 2" xfId="10641"/>
    <cellStyle name="Input 2 4 2 6 3" xfId="10642"/>
    <cellStyle name="Input 2 4 2 6 4" xfId="10643"/>
    <cellStyle name="Input 2 4 2 6 5" xfId="10644"/>
    <cellStyle name="Input 2 4 2 6 6" xfId="10645"/>
    <cellStyle name="Input 2 4 2 7" xfId="10646"/>
    <cellStyle name="Input 2 4 2 7 2" xfId="10647"/>
    <cellStyle name="Input 2 4 2 7 3" xfId="10648"/>
    <cellStyle name="Input 2 4 2 7 4" xfId="10649"/>
    <cellStyle name="Input 2 4 2 7 5" xfId="10650"/>
    <cellStyle name="Input 2 4 2 7 6" xfId="10651"/>
    <cellStyle name="Input 2 4 2 8" xfId="10652"/>
    <cellStyle name="Input 2 4 2 9" xfId="10653"/>
    <cellStyle name="Input 2 4 3" xfId="10654"/>
    <cellStyle name="Input 2 4 3 10" xfId="10655"/>
    <cellStyle name="Input 2 4 3 11" xfId="10656"/>
    <cellStyle name="Input 2 4 3 2" xfId="10657"/>
    <cellStyle name="Input 2 4 3 2 10" xfId="10658"/>
    <cellStyle name="Input 2 4 3 2 2" xfId="10659"/>
    <cellStyle name="Input 2 4 3 2 2 2" xfId="10660"/>
    <cellStyle name="Input 2 4 3 2 2 2 2" xfId="10661"/>
    <cellStyle name="Input 2 4 3 2 2 2 2 2" xfId="10662"/>
    <cellStyle name="Input 2 4 3 2 2 2 2 3" xfId="10663"/>
    <cellStyle name="Input 2 4 3 2 2 2 2 4" xfId="10664"/>
    <cellStyle name="Input 2 4 3 2 2 2 2 5" xfId="10665"/>
    <cellStyle name="Input 2 4 3 2 2 2 2 6" xfId="10666"/>
    <cellStyle name="Input 2 4 3 2 2 2 3" xfId="10667"/>
    <cellStyle name="Input 2 4 3 2 2 2 3 2" xfId="10668"/>
    <cellStyle name="Input 2 4 3 2 2 2 3 3" xfId="10669"/>
    <cellStyle name="Input 2 4 3 2 2 2 3 4" xfId="10670"/>
    <cellStyle name="Input 2 4 3 2 2 2 3 5" xfId="10671"/>
    <cellStyle name="Input 2 4 3 2 2 2 3 6" xfId="10672"/>
    <cellStyle name="Input 2 4 3 2 2 2 4" xfId="10673"/>
    <cellStyle name="Input 2 4 3 2 2 2 5" xfId="10674"/>
    <cellStyle name="Input 2 4 3 2 2 2 6" xfId="10675"/>
    <cellStyle name="Input 2 4 3 2 2 2 7" xfId="10676"/>
    <cellStyle name="Input 2 4 3 2 2 2 8" xfId="10677"/>
    <cellStyle name="Input 2 4 3 2 2 3" xfId="10678"/>
    <cellStyle name="Input 2 4 3 2 2 3 2" xfId="10679"/>
    <cellStyle name="Input 2 4 3 2 2 3 3" xfId="10680"/>
    <cellStyle name="Input 2 4 3 2 2 3 4" xfId="10681"/>
    <cellStyle name="Input 2 4 3 2 2 3 5" xfId="10682"/>
    <cellStyle name="Input 2 4 3 2 2 3 6" xfId="10683"/>
    <cellStyle name="Input 2 4 3 2 2 4" xfId="10684"/>
    <cellStyle name="Input 2 4 3 2 2 4 2" xfId="10685"/>
    <cellStyle name="Input 2 4 3 2 2 4 3" xfId="10686"/>
    <cellStyle name="Input 2 4 3 2 2 4 4" xfId="10687"/>
    <cellStyle name="Input 2 4 3 2 2 4 5" xfId="10688"/>
    <cellStyle name="Input 2 4 3 2 2 4 6" xfId="10689"/>
    <cellStyle name="Input 2 4 3 2 2 5" xfId="10690"/>
    <cellStyle name="Input 2 4 3 2 2 6" xfId="10691"/>
    <cellStyle name="Input 2 4 3 2 2 7" xfId="10692"/>
    <cellStyle name="Input 2 4 3 2 2 8" xfId="10693"/>
    <cellStyle name="Input 2 4 3 2 2 9" xfId="10694"/>
    <cellStyle name="Input 2 4 3 2 3" xfId="10695"/>
    <cellStyle name="Input 2 4 3 2 3 2" xfId="10696"/>
    <cellStyle name="Input 2 4 3 2 3 2 2" xfId="10697"/>
    <cellStyle name="Input 2 4 3 2 3 2 3" xfId="10698"/>
    <cellStyle name="Input 2 4 3 2 3 2 4" xfId="10699"/>
    <cellStyle name="Input 2 4 3 2 3 2 5" xfId="10700"/>
    <cellStyle name="Input 2 4 3 2 3 2 6" xfId="10701"/>
    <cellStyle name="Input 2 4 3 2 3 3" xfId="10702"/>
    <cellStyle name="Input 2 4 3 2 3 3 2" xfId="10703"/>
    <cellStyle name="Input 2 4 3 2 3 3 3" xfId="10704"/>
    <cellStyle name="Input 2 4 3 2 3 3 4" xfId="10705"/>
    <cellStyle name="Input 2 4 3 2 3 3 5" xfId="10706"/>
    <cellStyle name="Input 2 4 3 2 3 3 6" xfId="10707"/>
    <cellStyle name="Input 2 4 3 2 3 4" xfId="10708"/>
    <cellStyle name="Input 2 4 3 2 3 5" xfId="10709"/>
    <cellStyle name="Input 2 4 3 2 3 6" xfId="10710"/>
    <cellStyle name="Input 2 4 3 2 3 7" xfId="10711"/>
    <cellStyle name="Input 2 4 3 2 3 8" xfId="10712"/>
    <cellStyle name="Input 2 4 3 2 4" xfId="10713"/>
    <cellStyle name="Input 2 4 3 2 4 2" xfId="10714"/>
    <cellStyle name="Input 2 4 3 2 4 3" xfId="10715"/>
    <cellStyle name="Input 2 4 3 2 4 4" xfId="10716"/>
    <cellStyle name="Input 2 4 3 2 4 5" xfId="10717"/>
    <cellStyle name="Input 2 4 3 2 4 6" xfId="10718"/>
    <cellStyle name="Input 2 4 3 2 5" xfId="10719"/>
    <cellStyle name="Input 2 4 3 2 5 2" xfId="10720"/>
    <cellStyle name="Input 2 4 3 2 5 3" xfId="10721"/>
    <cellStyle name="Input 2 4 3 2 5 4" xfId="10722"/>
    <cellStyle name="Input 2 4 3 2 5 5" xfId="10723"/>
    <cellStyle name="Input 2 4 3 2 5 6" xfId="10724"/>
    <cellStyle name="Input 2 4 3 2 6" xfId="10725"/>
    <cellStyle name="Input 2 4 3 2 7" xfId="10726"/>
    <cellStyle name="Input 2 4 3 2 8" xfId="10727"/>
    <cellStyle name="Input 2 4 3 2 9" xfId="10728"/>
    <cellStyle name="Input 2 4 3 3" xfId="10729"/>
    <cellStyle name="Input 2 4 3 3 2" xfId="10730"/>
    <cellStyle name="Input 2 4 3 3 2 2" xfId="10731"/>
    <cellStyle name="Input 2 4 3 3 2 2 2" xfId="10732"/>
    <cellStyle name="Input 2 4 3 3 2 2 3" xfId="10733"/>
    <cellStyle name="Input 2 4 3 3 2 2 4" xfId="10734"/>
    <cellStyle name="Input 2 4 3 3 2 2 5" xfId="10735"/>
    <cellStyle name="Input 2 4 3 3 2 2 6" xfId="10736"/>
    <cellStyle name="Input 2 4 3 3 2 3" xfId="10737"/>
    <cellStyle name="Input 2 4 3 3 2 3 2" xfId="10738"/>
    <cellStyle name="Input 2 4 3 3 2 3 3" xfId="10739"/>
    <cellStyle name="Input 2 4 3 3 2 3 4" xfId="10740"/>
    <cellStyle name="Input 2 4 3 3 2 3 5" xfId="10741"/>
    <cellStyle name="Input 2 4 3 3 2 3 6" xfId="10742"/>
    <cellStyle name="Input 2 4 3 3 2 4" xfId="10743"/>
    <cellStyle name="Input 2 4 3 3 2 5" xfId="10744"/>
    <cellStyle name="Input 2 4 3 3 2 6" xfId="10745"/>
    <cellStyle name="Input 2 4 3 3 2 7" xfId="10746"/>
    <cellStyle name="Input 2 4 3 3 2 8" xfId="10747"/>
    <cellStyle name="Input 2 4 3 3 3" xfId="10748"/>
    <cellStyle name="Input 2 4 3 3 3 2" xfId="10749"/>
    <cellStyle name="Input 2 4 3 3 3 3" xfId="10750"/>
    <cellStyle name="Input 2 4 3 3 3 4" xfId="10751"/>
    <cellStyle name="Input 2 4 3 3 3 5" xfId="10752"/>
    <cellStyle name="Input 2 4 3 3 3 6" xfId="10753"/>
    <cellStyle name="Input 2 4 3 3 4" xfId="10754"/>
    <cellStyle name="Input 2 4 3 3 4 2" xfId="10755"/>
    <cellStyle name="Input 2 4 3 3 4 3" xfId="10756"/>
    <cellStyle name="Input 2 4 3 3 4 4" xfId="10757"/>
    <cellStyle name="Input 2 4 3 3 4 5" xfId="10758"/>
    <cellStyle name="Input 2 4 3 3 4 6" xfId="10759"/>
    <cellStyle name="Input 2 4 3 3 5" xfId="10760"/>
    <cellStyle name="Input 2 4 3 3 6" xfId="10761"/>
    <cellStyle name="Input 2 4 3 3 7" xfId="10762"/>
    <cellStyle name="Input 2 4 3 3 8" xfId="10763"/>
    <cellStyle name="Input 2 4 3 3 9" xfId="10764"/>
    <cellStyle name="Input 2 4 3 4" xfId="10765"/>
    <cellStyle name="Input 2 4 3 4 2" xfId="10766"/>
    <cellStyle name="Input 2 4 3 4 2 2" xfId="10767"/>
    <cellStyle name="Input 2 4 3 4 2 3" xfId="10768"/>
    <cellStyle name="Input 2 4 3 4 2 4" xfId="10769"/>
    <cellStyle name="Input 2 4 3 4 2 5" xfId="10770"/>
    <cellStyle name="Input 2 4 3 4 2 6" xfId="10771"/>
    <cellStyle name="Input 2 4 3 4 3" xfId="10772"/>
    <cellStyle name="Input 2 4 3 4 3 2" xfId="10773"/>
    <cellStyle name="Input 2 4 3 4 3 3" xfId="10774"/>
    <cellStyle name="Input 2 4 3 4 3 4" xfId="10775"/>
    <cellStyle name="Input 2 4 3 4 3 5" xfId="10776"/>
    <cellStyle name="Input 2 4 3 4 3 6" xfId="10777"/>
    <cellStyle name="Input 2 4 3 4 4" xfId="10778"/>
    <cellStyle name="Input 2 4 3 4 5" xfId="10779"/>
    <cellStyle name="Input 2 4 3 4 6" xfId="10780"/>
    <cellStyle name="Input 2 4 3 4 7" xfId="10781"/>
    <cellStyle name="Input 2 4 3 4 8" xfId="10782"/>
    <cellStyle name="Input 2 4 3 5" xfId="10783"/>
    <cellStyle name="Input 2 4 3 5 2" xfId="10784"/>
    <cellStyle name="Input 2 4 3 5 3" xfId="10785"/>
    <cellStyle name="Input 2 4 3 5 4" xfId="10786"/>
    <cellStyle name="Input 2 4 3 5 5" xfId="10787"/>
    <cellStyle name="Input 2 4 3 5 6" xfId="10788"/>
    <cellStyle name="Input 2 4 3 6" xfId="10789"/>
    <cellStyle name="Input 2 4 3 6 2" xfId="10790"/>
    <cellStyle name="Input 2 4 3 6 3" xfId="10791"/>
    <cellStyle name="Input 2 4 3 6 4" xfId="10792"/>
    <cellStyle name="Input 2 4 3 6 5" xfId="10793"/>
    <cellStyle name="Input 2 4 3 6 6" xfId="10794"/>
    <cellStyle name="Input 2 4 3 7" xfId="10795"/>
    <cellStyle name="Input 2 4 3 8" xfId="10796"/>
    <cellStyle name="Input 2 4 3 9" xfId="10797"/>
    <cellStyle name="Input 2 4 4" xfId="10798"/>
    <cellStyle name="Input 2 4 4 10" xfId="10799"/>
    <cellStyle name="Input 2 4 4 2" xfId="10800"/>
    <cellStyle name="Input 2 4 4 2 2" xfId="10801"/>
    <cellStyle name="Input 2 4 4 2 2 2" xfId="10802"/>
    <cellStyle name="Input 2 4 4 2 2 2 2" xfId="10803"/>
    <cellStyle name="Input 2 4 4 2 2 2 3" xfId="10804"/>
    <cellStyle name="Input 2 4 4 2 2 2 4" xfId="10805"/>
    <cellStyle name="Input 2 4 4 2 2 2 5" xfId="10806"/>
    <cellStyle name="Input 2 4 4 2 2 2 6" xfId="10807"/>
    <cellStyle name="Input 2 4 4 2 2 3" xfId="10808"/>
    <cellStyle name="Input 2 4 4 2 2 3 2" xfId="10809"/>
    <cellStyle name="Input 2 4 4 2 2 3 3" xfId="10810"/>
    <cellStyle name="Input 2 4 4 2 2 3 4" xfId="10811"/>
    <cellStyle name="Input 2 4 4 2 2 3 5" xfId="10812"/>
    <cellStyle name="Input 2 4 4 2 2 3 6" xfId="10813"/>
    <cellStyle name="Input 2 4 4 2 2 4" xfId="10814"/>
    <cellStyle name="Input 2 4 4 2 2 5" xfId="10815"/>
    <cellStyle name="Input 2 4 4 2 2 6" xfId="10816"/>
    <cellStyle name="Input 2 4 4 2 2 7" xfId="10817"/>
    <cellStyle name="Input 2 4 4 2 2 8" xfId="10818"/>
    <cellStyle name="Input 2 4 4 2 3" xfId="10819"/>
    <cellStyle name="Input 2 4 4 2 3 2" xfId="10820"/>
    <cellStyle name="Input 2 4 4 2 3 3" xfId="10821"/>
    <cellStyle name="Input 2 4 4 2 3 4" xfId="10822"/>
    <cellStyle name="Input 2 4 4 2 3 5" xfId="10823"/>
    <cellStyle name="Input 2 4 4 2 3 6" xfId="10824"/>
    <cellStyle name="Input 2 4 4 2 4" xfId="10825"/>
    <cellStyle name="Input 2 4 4 2 4 2" xfId="10826"/>
    <cellStyle name="Input 2 4 4 2 4 3" xfId="10827"/>
    <cellStyle name="Input 2 4 4 2 4 4" xfId="10828"/>
    <cellStyle name="Input 2 4 4 2 4 5" xfId="10829"/>
    <cellStyle name="Input 2 4 4 2 4 6" xfId="10830"/>
    <cellStyle name="Input 2 4 4 2 5" xfId="10831"/>
    <cellStyle name="Input 2 4 4 2 6" xfId="10832"/>
    <cellStyle name="Input 2 4 4 2 7" xfId="10833"/>
    <cellStyle name="Input 2 4 4 2 8" xfId="10834"/>
    <cellStyle name="Input 2 4 4 2 9" xfId="10835"/>
    <cellStyle name="Input 2 4 4 3" xfId="10836"/>
    <cellStyle name="Input 2 4 4 3 2" xfId="10837"/>
    <cellStyle name="Input 2 4 4 3 2 2" xfId="10838"/>
    <cellStyle name="Input 2 4 4 3 2 3" xfId="10839"/>
    <cellStyle name="Input 2 4 4 3 2 4" xfId="10840"/>
    <cellStyle name="Input 2 4 4 3 2 5" xfId="10841"/>
    <cellStyle name="Input 2 4 4 3 2 6" xfId="10842"/>
    <cellStyle name="Input 2 4 4 3 3" xfId="10843"/>
    <cellStyle name="Input 2 4 4 3 3 2" xfId="10844"/>
    <cellStyle name="Input 2 4 4 3 3 3" xfId="10845"/>
    <cellStyle name="Input 2 4 4 3 3 4" xfId="10846"/>
    <cellStyle name="Input 2 4 4 3 3 5" xfId="10847"/>
    <cellStyle name="Input 2 4 4 3 3 6" xfId="10848"/>
    <cellStyle name="Input 2 4 4 3 4" xfId="10849"/>
    <cellStyle name="Input 2 4 4 3 5" xfId="10850"/>
    <cellStyle name="Input 2 4 4 3 6" xfId="10851"/>
    <cellStyle name="Input 2 4 4 3 7" xfId="10852"/>
    <cellStyle name="Input 2 4 4 3 8" xfId="10853"/>
    <cellStyle name="Input 2 4 4 4" xfId="10854"/>
    <cellStyle name="Input 2 4 4 4 2" xfId="10855"/>
    <cellStyle name="Input 2 4 4 4 3" xfId="10856"/>
    <cellStyle name="Input 2 4 4 4 4" xfId="10857"/>
    <cellStyle name="Input 2 4 4 4 5" xfId="10858"/>
    <cellStyle name="Input 2 4 4 4 6" xfId="10859"/>
    <cellStyle name="Input 2 4 4 5" xfId="10860"/>
    <cellStyle name="Input 2 4 4 5 2" xfId="10861"/>
    <cellStyle name="Input 2 4 4 5 3" xfId="10862"/>
    <cellStyle name="Input 2 4 4 5 4" xfId="10863"/>
    <cellStyle name="Input 2 4 4 5 5" xfId="10864"/>
    <cellStyle name="Input 2 4 4 5 6" xfId="10865"/>
    <cellStyle name="Input 2 4 4 6" xfId="10866"/>
    <cellStyle name="Input 2 4 4 7" xfId="10867"/>
    <cellStyle name="Input 2 4 4 8" xfId="10868"/>
    <cellStyle name="Input 2 4 4 9" xfId="10869"/>
    <cellStyle name="Input 2 4 5" xfId="10870"/>
    <cellStyle name="Input 2 4 5 2" xfId="10871"/>
    <cellStyle name="Input 2 4 5 2 2" xfId="10872"/>
    <cellStyle name="Input 2 4 5 2 2 2" xfId="10873"/>
    <cellStyle name="Input 2 4 5 2 2 3" xfId="10874"/>
    <cellStyle name="Input 2 4 5 2 2 4" xfId="10875"/>
    <cellStyle name="Input 2 4 5 2 2 5" xfId="10876"/>
    <cellStyle name="Input 2 4 5 2 2 6" xfId="10877"/>
    <cellStyle name="Input 2 4 5 2 3" xfId="10878"/>
    <cellStyle name="Input 2 4 5 2 3 2" xfId="10879"/>
    <cellStyle name="Input 2 4 5 2 3 3" xfId="10880"/>
    <cellStyle name="Input 2 4 5 2 3 4" xfId="10881"/>
    <cellStyle name="Input 2 4 5 2 3 5" xfId="10882"/>
    <cellStyle name="Input 2 4 5 2 3 6" xfId="10883"/>
    <cellStyle name="Input 2 4 5 2 4" xfId="10884"/>
    <cellStyle name="Input 2 4 5 2 5" xfId="10885"/>
    <cellStyle name="Input 2 4 5 2 6" xfId="10886"/>
    <cellStyle name="Input 2 4 5 2 7" xfId="10887"/>
    <cellStyle name="Input 2 4 5 2 8" xfId="10888"/>
    <cellStyle name="Input 2 4 5 3" xfId="10889"/>
    <cellStyle name="Input 2 4 5 3 2" xfId="10890"/>
    <cellStyle name="Input 2 4 5 3 3" xfId="10891"/>
    <cellStyle name="Input 2 4 5 3 4" xfId="10892"/>
    <cellStyle name="Input 2 4 5 3 5" xfId="10893"/>
    <cellStyle name="Input 2 4 5 3 6" xfId="10894"/>
    <cellStyle name="Input 2 4 5 4" xfId="10895"/>
    <cellStyle name="Input 2 4 5 4 2" xfId="10896"/>
    <cellStyle name="Input 2 4 5 4 3" xfId="10897"/>
    <cellStyle name="Input 2 4 5 4 4" xfId="10898"/>
    <cellStyle name="Input 2 4 5 4 5" xfId="10899"/>
    <cellStyle name="Input 2 4 5 4 6" xfId="10900"/>
    <cellStyle name="Input 2 4 5 5" xfId="10901"/>
    <cellStyle name="Input 2 4 5 6" xfId="10902"/>
    <cellStyle name="Input 2 4 5 7" xfId="10903"/>
    <cellStyle name="Input 2 4 5 8" xfId="10904"/>
    <cellStyle name="Input 2 4 5 9" xfId="10905"/>
    <cellStyle name="Input 2 4 6" xfId="10906"/>
    <cellStyle name="Input 2 4 6 2" xfId="10907"/>
    <cellStyle name="Input 2 4 6 2 2" xfId="10908"/>
    <cellStyle name="Input 2 4 6 2 3" xfId="10909"/>
    <cellStyle name="Input 2 4 6 2 4" xfId="10910"/>
    <cellStyle name="Input 2 4 6 2 5" xfId="10911"/>
    <cellStyle name="Input 2 4 6 2 6" xfId="10912"/>
    <cellStyle name="Input 2 4 6 3" xfId="10913"/>
    <cellStyle name="Input 2 4 6 3 2" xfId="10914"/>
    <cellStyle name="Input 2 4 6 3 3" xfId="10915"/>
    <cellStyle name="Input 2 4 6 3 4" xfId="10916"/>
    <cellStyle name="Input 2 4 6 3 5" xfId="10917"/>
    <cellStyle name="Input 2 4 6 3 6" xfId="10918"/>
    <cellStyle name="Input 2 4 6 4" xfId="10919"/>
    <cellStyle name="Input 2 4 6 5" xfId="10920"/>
    <cellStyle name="Input 2 4 6 6" xfId="10921"/>
    <cellStyle name="Input 2 4 6 7" xfId="10922"/>
    <cellStyle name="Input 2 4 6 8" xfId="10923"/>
    <cellStyle name="Input 2 4 7" xfId="10924"/>
    <cellStyle name="Input 2 4 7 2" xfId="10925"/>
    <cellStyle name="Input 2 4 7 3" xfId="10926"/>
    <cellStyle name="Input 2 4 7 4" xfId="10927"/>
    <cellStyle name="Input 2 4 7 5" xfId="10928"/>
    <cellStyle name="Input 2 4 7 6" xfId="10929"/>
    <cellStyle name="Input 2 4 8" xfId="10930"/>
    <cellStyle name="Input 2 4 8 2" xfId="10931"/>
    <cellStyle name="Input 2 4 8 3" xfId="10932"/>
    <cellStyle name="Input 2 4 8 4" xfId="10933"/>
    <cellStyle name="Input 2 4 8 5" xfId="10934"/>
    <cellStyle name="Input 2 4 8 6" xfId="10935"/>
    <cellStyle name="Input 2 4 9" xfId="10936"/>
    <cellStyle name="Input 2 5" xfId="10937"/>
    <cellStyle name="Input 2 5 10" xfId="10938"/>
    <cellStyle name="Input 2 5 11" xfId="10939"/>
    <cellStyle name="Input 2 5 12" xfId="10940"/>
    <cellStyle name="Input 2 5 2" xfId="10941"/>
    <cellStyle name="Input 2 5 2 10" xfId="10942"/>
    <cellStyle name="Input 2 5 2 11" xfId="10943"/>
    <cellStyle name="Input 2 5 2 2" xfId="10944"/>
    <cellStyle name="Input 2 5 2 2 10" xfId="10945"/>
    <cellStyle name="Input 2 5 2 2 2" xfId="10946"/>
    <cellStyle name="Input 2 5 2 2 2 2" xfId="10947"/>
    <cellStyle name="Input 2 5 2 2 2 2 2" xfId="10948"/>
    <cellStyle name="Input 2 5 2 2 2 2 2 2" xfId="10949"/>
    <cellStyle name="Input 2 5 2 2 2 2 2 3" xfId="10950"/>
    <cellStyle name="Input 2 5 2 2 2 2 2 4" xfId="10951"/>
    <cellStyle name="Input 2 5 2 2 2 2 2 5" xfId="10952"/>
    <cellStyle name="Input 2 5 2 2 2 2 2 6" xfId="10953"/>
    <cellStyle name="Input 2 5 2 2 2 2 3" xfId="10954"/>
    <cellStyle name="Input 2 5 2 2 2 2 3 2" xfId="10955"/>
    <cellStyle name="Input 2 5 2 2 2 2 3 3" xfId="10956"/>
    <cellStyle name="Input 2 5 2 2 2 2 3 4" xfId="10957"/>
    <cellStyle name="Input 2 5 2 2 2 2 3 5" xfId="10958"/>
    <cellStyle name="Input 2 5 2 2 2 2 3 6" xfId="10959"/>
    <cellStyle name="Input 2 5 2 2 2 2 4" xfId="10960"/>
    <cellStyle name="Input 2 5 2 2 2 2 5" xfId="10961"/>
    <cellStyle name="Input 2 5 2 2 2 2 6" xfId="10962"/>
    <cellStyle name="Input 2 5 2 2 2 2 7" xfId="10963"/>
    <cellStyle name="Input 2 5 2 2 2 2 8" xfId="10964"/>
    <cellStyle name="Input 2 5 2 2 2 3" xfId="10965"/>
    <cellStyle name="Input 2 5 2 2 2 3 2" xfId="10966"/>
    <cellStyle name="Input 2 5 2 2 2 3 3" xfId="10967"/>
    <cellStyle name="Input 2 5 2 2 2 3 4" xfId="10968"/>
    <cellStyle name="Input 2 5 2 2 2 3 5" xfId="10969"/>
    <cellStyle name="Input 2 5 2 2 2 3 6" xfId="10970"/>
    <cellStyle name="Input 2 5 2 2 2 4" xfId="10971"/>
    <cellStyle name="Input 2 5 2 2 2 4 2" xfId="10972"/>
    <cellStyle name="Input 2 5 2 2 2 4 3" xfId="10973"/>
    <cellStyle name="Input 2 5 2 2 2 4 4" xfId="10974"/>
    <cellStyle name="Input 2 5 2 2 2 4 5" xfId="10975"/>
    <cellStyle name="Input 2 5 2 2 2 4 6" xfId="10976"/>
    <cellStyle name="Input 2 5 2 2 2 5" xfId="10977"/>
    <cellStyle name="Input 2 5 2 2 2 6" xfId="10978"/>
    <cellStyle name="Input 2 5 2 2 2 7" xfId="10979"/>
    <cellStyle name="Input 2 5 2 2 2 8" xfId="10980"/>
    <cellStyle name="Input 2 5 2 2 2 9" xfId="10981"/>
    <cellStyle name="Input 2 5 2 2 3" xfId="10982"/>
    <cellStyle name="Input 2 5 2 2 3 2" xfId="10983"/>
    <cellStyle name="Input 2 5 2 2 3 2 2" xfId="10984"/>
    <cellStyle name="Input 2 5 2 2 3 2 3" xfId="10985"/>
    <cellStyle name="Input 2 5 2 2 3 2 4" xfId="10986"/>
    <cellStyle name="Input 2 5 2 2 3 2 5" xfId="10987"/>
    <cellStyle name="Input 2 5 2 2 3 2 6" xfId="10988"/>
    <cellStyle name="Input 2 5 2 2 3 3" xfId="10989"/>
    <cellStyle name="Input 2 5 2 2 3 3 2" xfId="10990"/>
    <cellStyle name="Input 2 5 2 2 3 3 3" xfId="10991"/>
    <cellStyle name="Input 2 5 2 2 3 3 4" xfId="10992"/>
    <cellStyle name="Input 2 5 2 2 3 3 5" xfId="10993"/>
    <cellStyle name="Input 2 5 2 2 3 3 6" xfId="10994"/>
    <cellStyle name="Input 2 5 2 2 3 4" xfId="10995"/>
    <cellStyle name="Input 2 5 2 2 3 5" xfId="10996"/>
    <cellStyle name="Input 2 5 2 2 3 6" xfId="10997"/>
    <cellStyle name="Input 2 5 2 2 3 7" xfId="10998"/>
    <cellStyle name="Input 2 5 2 2 3 8" xfId="10999"/>
    <cellStyle name="Input 2 5 2 2 4" xfId="11000"/>
    <cellStyle name="Input 2 5 2 2 4 2" xfId="11001"/>
    <cellStyle name="Input 2 5 2 2 4 3" xfId="11002"/>
    <cellStyle name="Input 2 5 2 2 4 4" xfId="11003"/>
    <cellStyle name="Input 2 5 2 2 4 5" xfId="11004"/>
    <cellStyle name="Input 2 5 2 2 4 6" xfId="11005"/>
    <cellStyle name="Input 2 5 2 2 5" xfId="11006"/>
    <cellStyle name="Input 2 5 2 2 5 2" xfId="11007"/>
    <cellStyle name="Input 2 5 2 2 5 3" xfId="11008"/>
    <cellStyle name="Input 2 5 2 2 5 4" xfId="11009"/>
    <cellStyle name="Input 2 5 2 2 5 5" xfId="11010"/>
    <cellStyle name="Input 2 5 2 2 5 6" xfId="11011"/>
    <cellStyle name="Input 2 5 2 2 6" xfId="11012"/>
    <cellStyle name="Input 2 5 2 2 7" xfId="11013"/>
    <cellStyle name="Input 2 5 2 2 8" xfId="11014"/>
    <cellStyle name="Input 2 5 2 2 9" xfId="11015"/>
    <cellStyle name="Input 2 5 2 3" xfId="11016"/>
    <cellStyle name="Input 2 5 2 3 2" xfId="11017"/>
    <cellStyle name="Input 2 5 2 3 2 2" xfId="11018"/>
    <cellStyle name="Input 2 5 2 3 2 2 2" xfId="11019"/>
    <cellStyle name="Input 2 5 2 3 2 2 3" xfId="11020"/>
    <cellStyle name="Input 2 5 2 3 2 2 4" xfId="11021"/>
    <cellStyle name="Input 2 5 2 3 2 2 5" xfId="11022"/>
    <cellStyle name="Input 2 5 2 3 2 2 6" xfId="11023"/>
    <cellStyle name="Input 2 5 2 3 2 3" xfId="11024"/>
    <cellStyle name="Input 2 5 2 3 2 3 2" xfId="11025"/>
    <cellStyle name="Input 2 5 2 3 2 3 3" xfId="11026"/>
    <cellStyle name="Input 2 5 2 3 2 3 4" xfId="11027"/>
    <cellStyle name="Input 2 5 2 3 2 3 5" xfId="11028"/>
    <cellStyle name="Input 2 5 2 3 2 3 6" xfId="11029"/>
    <cellStyle name="Input 2 5 2 3 2 4" xfId="11030"/>
    <cellStyle name="Input 2 5 2 3 2 5" xfId="11031"/>
    <cellStyle name="Input 2 5 2 3 2 6" xfId="11032"/>
    <cellStyle name="Input 2 5 2 3 2 7" xfId="11033"/>
    <cellStyle name="Input 2 5 2 3 2 8" xfId="11034"/>
    <cellStyle name="Input 2 5 2 3 3" xfId="11035"/>
    <cellStyle name="Input 2 5 2 3 3 2" xfId="11036"/>
    <cellStyle name="Input 2 5 2 3 3 3" xfId="11037"/>
    <cellStyle name="Input 2 5 2 3 3 4" xfId="11038"/>
    <cellStyle name="Input 2 5 2 3 3 5" xfId="11039"/>
    <cellStyle name="Input 2 5 2 3 3 6" xfId="11040"/>
    <cellStyle name="Input 2 5 2 3 4" xfId="11041"/>
    <cellStyle name="Input 2 5 2 3 4 2" xfId="11042"/>
    <cellStyle name="Input 2 5 2 3 4 3" xfId="11043"/>
    <cellStyle name="Input 2 5 2 3 4 4" xfId="11044"/>
    <cellStyle name="Input 2 5 2 3 4 5" xfId="11045"/>
    <cellStyle name="Input 2 5 2 3 4 6" xfId="11046"/>
    <cellStyle name="Input 2 5 2 3 5" xfId="11047"/>
    <cellStyle name="Input 2 5 2 3 6" xfId="11048"/>
    <cellStyle name="Input 2 5 2 3 7" xfId="11049"/>
    <cellStyle name="Input 2 5 2 3 8" xfId="11050"/>
    <cellStyle name="Input 2 5 2 3 9" xfId="11051"/>
    <cellStyle name="Input 2 5 2 4" xfId="11052"/>
    <cellStyle name="Input 2 5 2 4 2" xfId="11053"/>
    <cellStyle name="Input 2 5 2 4 2 2" xfId="11054"/>
    <cellStyle name="Input 2 5 2 4 2 3" xfId="11055"/>
    <cellStyle name="Input 2 5 2 4 2 4" xfId="11056"/>
    <cellStyle name="Input 2 5 2 4 2 5" xfId="11057"/>
    <cellStyle name="Input 2 5 2 4 2 6" xfId="11058"/>
    <cellStyle name="Input 2 5 2 4 3" xfId="11059"/>
    <cellStyle name="Input 2 5 2 4 3 2" xfId="11060"/>
    <cellStyle name="Input 2 5 2 4 3 3" xfId="11061"/>
    <cellStyle name="Input 2 5 2 4 3 4" xfId="11062"/>
    <cellStyle name="Input 2 5 2 4 3 5" xfId="11063"/>
    <cellStyle name="Input 2 5 2 4 3 6" xfId="11064"/>
    <cellStyle name="Input 2 5 2 4 4" xfId="11065"/>
    <cellStyle name="Input 2 5 2 4 5" xfId="11066"/>
    <cellStyle name="Input 2 5 2 4 6" xfId="11067"/>
    <cellStyle name="Input 2 5 2 4 7" xfId="11068"/>
    <cellStyle name="Input 2 5 2 4 8" xfId="11069"/>
    <cellStyle name="Input 2 5 2 5" xfId="11070"/>
    <cellStyle name="Input 2 5 2 5 2" xfId="11071"/>
    <cellStyle name="Input 2 5 2 5 3" xfId="11072"/>
    <cellStyle name="Input 2 5 2 5 4" xfId="11073"/>
    <cellStyle name="Input 2 5 2 5 5" xfId="11074"/>
    <cellStyle name="Input 2 5 2 5 6" xfId="11075"/>
    <cellStyle name="Input 2 5 2 6" xfId="11076"/>
    <cellStyle name="Input 2 5 2 6 2" xfId="11077"/>
    <cellStyle name="Input 2 5 2 6 3" xfId="11078"/>
    <cellStyle name="Input 2 5 2 6 4" xfId="11079"/>
    <cellStyle name="Input 2 5 2 6 5" xfId="11080"/>
    <cellStyle name="Input 2 5 2 6 6" xfId="11081"/>
    <cellStyle name="Input 2 5 2 7" xfId="11082"/>
    <cellStyle name="Input 2 5 2 8" xfId="11083"/>
    <cellStyle name="Input 2 5 2 9" xfId="11084"/>
    <cellStyle name="Input 2 5 3" xfId="11085"/>
    <cellStyle name="Input 2 5 3 10" xfId="11086"/>
    <cellStyle name="Input 2 5 3 2" xfId="11087"/>
    <cellStyle name="Input 2 5 3 2 2" xfId="11088"/>
    <cellStyle name="Input 2 5 3 2 2 2" xfId="11089"/>
    <cellStyle name="Input 2 5 3 2 2 2 2" xfId="11090"/>
    <cellStyle name="Input 2 5 3 2 2 2 3" xfId="11091"/>
    <cellStyle name="Input 2 5 3 2 2 2 4" xfId="11092"/>
    <cellStyle name="Input 2 5 3 2 2 2 5" xfId="11093"/>
    <cellStyle name="Input 2 5 3 2 2 2 6" xfId="11094"/>
    <cellStyle name="Input 2 5 3 2 2 3" xfId="11095"/>
    <cellStyle name="Input 2 5 3 2 2 3 2" xfId="11096"/>
    <cellStyle name="Input 2 5 3 2 2 3 3" xfId="11097"/>
    <cellStyle name="Input 2 5 3 2 2 3 4" xfId="11098"/>
    <cellStyle name="Input 2 5 3 2 2 3 5" xfId="11099"/>
    <cellStyle name="Input 2 5 3 2 2 3 6" xfId="11100"/>
    <cellStyle name="Input 2 5 3 2 2 4" xfId="11101"/>
    <cellStyle name="Input 2 5 3 2 2 5" xfId="11102"/>
    <cellStyle name="Input 2 5 3 2 2 6" xfId="11103"/>
    <cellStyle name="Input 2 5 3 2 2 7" xfId="11104"/>
    <cellStyle name="Input 2 5 3 2 2 8" xfId="11105"/>
    <cellStyle name="Input 2 5 3 2 3" xfId="11106"/>
    <cellStyle name="Input 2 5 3 2 3 2" xfId="11107"/>
    <cellStyle name="Input 2 5 3 2 3 3" xfId="11108"/>
    <cellStyle name="Input 2 5 3 2 3 4" xfId="11109"/>
    <cellStyle name="Input 2 5 3 2 3 5" xfId="11110"/>
    <cellStyle name="Input 2 5 3 2 3 6" xfId="11111"/>
    <cellStyle name="Input 2 5 3 2 4" xfId="11112"/>
    <cellStyle name="Input 2 5 3 2 4 2" xfId="11113"/>
    <cellStyle name="Input 2 5 3 2 4 3" xfId="11114"/>
    <cellStyle name="Input 2 5 3 2 4 4" xfId="11115"/>
    <cellStyle name="Input 2 5 3 2 4 5" xfId="11116"/>
    <cellStyle name="Input 2 5 3 2 4 6" xfId="11117"/>
    <cellStyle name="Input 2 5 3 2 5" xfId="11118"/>
    <cellStyle name="Input 2 5 3 2 6" xfId="11119"/>
    <cellStyle name="Input 2 5 3 2 7" xfId="11120"/>
    <cellStyle name="Input 2 5 3 2 8" xfId="11121"/>
    <cellStyle name="Input 2 5 3 2 9" xfId="11122"/>
    <cellStyle name="Input 2 5 3 3" xfId="11123"/>
    <cellStyle name="Input 2 5 3 3 2" xfId="11124"/>
    <cellStyle name="Input 2 5 3 3 2 2" xfId="11125"/>
    <cellStyle name="Input 2 5 3 3 2 3" xfId="11126"/>
    <cellStyle name="Input 2 5 3 3 2 4" xfId="11127"/>
    <cellStyle name="Input 2 5 3 3 2 5" xfId="11128"/>
    <cellStyle name="Input 2 5 3 3 2 6" xfId="11129"/>
    <cellStyle name="Input 2 5 3 3 3" xfId="11130"/>
    <cellStyle name="Input 2 5 3 3 3 2" xfId="11131"/>
    <cellStyle name="Input 2 5 3 3 3 3" xfId="11132"/>
    <cellStyle name="Input 2 5 3 3 3 4" xfId="11133"/>
    <cellStyle name="Input 2 5 3 3 3 5" xfId="11134"/>
    <cellStyle name="Input 2 5 3 3 3 6" xfId="11135"/>
    <cellStyle name="Input 2 5 3 3 4" xfId="11136"/>
    <cellStyle name="Input 2 5 3 3 5" xfId="11137"/>
    <cellStyle name="Input 2 5 3 3 6" xfId="11138"/>
    <cellStyle name="Input 2 5 3 3 7" xfId="11139"/>
    <cellStyle name="Input 2 5 3 3 8" xfId="11140"/>
    <cellStyle name="Input 2 5 3 4" xfId="11141"/>
    <cellStyle name="Input 2 5 3 4 2" xfId="11142"/>
    <cellStyle name="Input 2 5 3 4 3" xfId="11143"/>
    <cellStyle name="Input 2 5 3 4 4" xfId="11144"/>
    <cellStyle name="Input 2 5 3 4 5" xfId="11145"/>
    <cellStyle name="Input 2 5 3 4 6" xfId="11146"/>
    <cellStyle name="Input 2 5 3 5" xfId="11147"/>
    <cellStyle name="Input 2 5 3 5 2" xfId="11148"/>
    <cellStyle name="Input 2 5 3 5 3" xfId="11149"/>
    <cellStyle name="Input 2 5 3 5 4" xfId="11150"/>
    <cellStyle name="Input 2 5 3 5 5" xfId="11151"/>
    <cellStyle name="Input 2 5 3 5 6" xfId="11152"/>
    <cellStyle name="Input 2 5 3 6" xfId="11153"/>
    <cellStyle name="Input 2 5 3 7" xfId="11154"/>
    <cellStyle name="Input 2 5 3 8" xfId="11155"/>
    <cellStyle name="Input 2 5 3 9" xfId="11156"/>
    <cellStyle name="Input 2 5 4" xfId="11157"/>
    <cellStyle name="Input 2 5 4 2" xfId="11158"/>
    <cellStyle name="Input 2 5 4 2 2" xfId="11159"/>
    <cellStyle name="Input 2 5 4 2 2 2" xfId="11160"/>
    <cellStyle name="Input 2 5 4 2 2 3" xfId="11161"/>
    <cellStyle name="Input 2 5 4 2 2 4" xfId="11162"/>
    <cellStyle name="Input 2 5 4 2 2 5" xfId="11163"/>
    <cellStyle name="Input 2 5 4 2 2 6" xfId="11164"/>
    <cellStyle name="Input 2 5 4 2 3" xfId="11165"/>
    <cellStyle name="Input 2 5 4 2 3 2" xfId="11166"/>
    <cellStyle name="Input 2 5 4 2 3 3" xfId="11167"/>
    <cellStyle name="Input 2 5 4 2 3 4" xfId="11168"/>
    <cellStyle name="Input 2 5 4 2 3 5" xfId="11169"/>
    <cellStyle name="Input 2 5 4 2 3 6" xfId="11170"/>
    <cellStyle name="Input 2 5 4 2 4" xfId="11171"/>
    <cellStyle name="Input 2 5 4 2 5" xfId="11172"/>
    <cellStyle name="Input 2 5 4 2 6" xfId="11173"/>
    <cellStyle name="Input 2 5 4 2 7" xfId="11174"/>
    <cellStyle name="Input 2 5 4 2 8" xfId="11175"/>
    <cellStyle name="Input 2 5 4 3" xfId="11176"/>
    <cellStyle name="Input 2 5 4 3 2" xfId="11177"/>
    <cellStyle name="Input 2 5 4 3 3" xfId="11178"/>
    <cellStyle name="Input 2 5 4 3 4" xfId="11179"/>
    <cellStyle name="Input 2 5 4 3 5" xfId="11180"/>
    <cellStyle name="Input 2 5 4 3 6" xfId="11181"/>
    <cellStyle name="Input 2 5 4 4" xfId="11182"/>
    <cellStyle name="Input 2 5 4 4 2" xfId="11183"/>
    <cellStyle name="Input 2 5 4 4 3" xfId="11184"/>
    <cellStyle name="Input 2 5 4 4 4" xfId="11185"/>
    <cellStyle name="Input 2 5 4 4 5" xfId="11186"/>
    <cellStyle name="Input 2 5 4 4 6" xfId="11187"/>
    <cellStyle name="Input 2 5 4 5" xfId="11188"/>
    <cellStyle name="Input 2 5 4 6" xfId="11189"/>
    <cellStyle name="Input 2 5 4 7" xfId="11190"/>
    <cellStyle name="Input 2 5 4 8" xfId="11191"/>
    <cellStyle name="Input 2 5 4 9" xfId="11192"/>
    <cellStyle name="Input 2 5 5" xfId="11193"/>
    <cellStyle name="Input 2 5 5 2" xfId="11194"/>
    <cellStyle name="Input 2 5 5 2 2" xfId="11195"/>
    <cellStyle name="Input 2 5 5 2 3" xfId="11196"/>
    <cellStyle name="Input 2 5 5 2 4" xfId="11197"/>
    <cellStyle name="Input 2 5 5 2 5" xfId="11198"/>
    <cellStyle name="Input 2 5 5 2 6" xfId="11199"/>
    <cellStyle name="Input 2 5 5 3" xfId="11200"/>
    <cellStyle name="Input 2 5 5 3 2" xfId="11201"/>
    <cellStyle name="Input 2 5 5 3 3" xfId="11202"/>
    <cellStyle name="Input 2 5 5 3 4" xfId="11203"/>
    <cellStyle name="Input 2 5 5 3 5" xfId="11204"/>
    <cellStyle name="Input 2 5 5 3 6" xfId="11205"/>
    <cellStyle name="Input 2 5 5 4" xfId="11206"/>
    <cellStyle name="Input 2 5 5 5" xfId="11207"/>
    <cellStyle name="Input 2 5 5 6" xfId="11208"/>
    <cellStyle name="Input 2 5 5 7" xfId="11209"/>
    <cellStyle name="Input 2 5 5 8" xfId="11210"/>
    <cellStyle name="Input 2 5 6" xfId="11211"/>
    <cellStyle name="Input 2 5 6 2" xfId="11212"/>
    <cellStyle name="Input 2 5 6 3" xfId="11213"/>
    <cellStyle name="Input 2 5 6 4" xfId="11214"/>
    <cellStyle name="Input 2 5 6 5" xfId="11215"/>
    <cellStyle name="Input 2 5 6 6" xfId="11216"/>
    <cellStyle name="Input 2 5 7" xfId="11217"/>
    <cellStyle name="Input 2 5 7 2" xfId="11218"/>
    <cellStyle name="Input 2 5 7 3" xfId="11219"/>
    <cellStyle name="Input 2 5 7 4" xfId="11220"/>
    <cellStyle name="Input 2 5 7 5" xfId="11221"/>
    <cellStyle name="Input 2 5 7 6" xfId="11222"/>
    <cellStyle name="Input 2 5 8" xfId="11223"/>
    <cellStyle name="Input 2 5 9" xfId="11224"/>
    <cellStyle name="Input 2 6" xfId="11225"/>
    <cellStyle name="Input 2 6 10" xfId="11226"/>
    <cellStyle name="Input 2 6 11" xfId="11227"/>
    <cellStyle name="Input 2 6 2" xfId="11228"/>
    <cellStyle name="Input 2 6 2 10" xfId="11229"/>
    <cellStyle name="Input 2 6 2 2" xfId="11230"/>
    <cellStyle name="Input 2 6 2 2 2" xfId="11231"/>
    <cellStyle name="Input 2 6 2 2 2 2" xfId="11232"/>
    <cellStyle name="Input 2 6 2 2 2 2 2" xfId="11233"/>
    <cellStyle name="Input 2 6 2 2 2 2 3" xfId="11234"/>
    <cellStyle name="Input 2 6 2 2 2 2 4" xfId="11235"/>
    <cellStyle name="Input 2 6 2 2 2 2 5" xfId="11236"/>
    <cellStyle name="Input 2 6 2 2 2 2 6" xfId="11237"/>
    <cellStyle name="Input 2 6 2 2 2 3" xfId="11238"/>
    <cellStyle name="Input 2 6 2 2 2 3 2" xfId="11239"/>
    <cellStyle name="Input 2 6 2 2 2 3 3" xfId="11240"/>
    <cellStyle name="Input 2 6 2 2 2 3 4" xfId="11241"/>
    <cellStyle name="Input 2 6 2 2 2 3 5" xfId="11242"/>
    <cellStyle name="Input 2 6 2 2 2 3 6" xfId="11243"/>
    <cellStyle name="Input 2 6 2 2 2 4" xfId="11244"/>
    <cellStyle name="Input 2 6 2 2 2 5" xfId="11245"/>
    <cellStyle name="Input 2 6 2 2 2 6" xfId="11246"/>
    <cellStyle name="Input 2 6 2 2 2 7" xfId="11247"/>
    <cellStyle name="Input 2 6 2 2 2 8" xfId="11248"/>
    <cellStyle name="Input 2 6 2 2 3" xfId="11249"/>
    <cellStyle name="Input 2 6 2 2 3 2" xfId="11250"/>
    <cellStyle name="Input 2 6 2 2 3 3" xfId="11251"/>
    <cellStyle name="Input 2 6 2 2 3 4" xfId="11252"/>
    <cellStyle name="Input 2 6 2 2 3 5" xfId="11253"/>
    <cellStyle name="Input 2 6 2 2 3 6" xfId="11254"/>
    <cellStyle name="Input 2 6 2 2 4" xfId="11255"/>
    <cellStyle name="Input 2 6 2 2 4 2" xfId="11256"/>
    <cellStyle name="Input 2 6 2 2 4 3" xfId="11257"/>
    <cellStyle name="Input 2 6 2 2 4 4" xfId="11258"/>
    <cellStyle name="Input 2 6 2 2 4 5" xfId="11259"/>
    <cellStyle name="Input 2 6 2 2 4 6" xfId="11260"/>
    <cellStyle name="Input 2 6 2 2 5" xfId="11261"/>
    <cellStyle name="Input 2 6 2 2 6" xfId="11262"/>
    <cellStyle name="Input 2 6 2 2 7" xfId="11263"/>
    <cellStyle name="Input 2 6 2 2 8" xfId="11264"/>
    <cellStyle name="Input 2 6 2 2 9" xfId="11265"/>
    <cellStyle name="Input 2 6 2 3" xfId="11266"/>
    <cellStyle name="Input 2 6 2 3 2" xfId="11267"/>
    <cellStyle name="Input 2 6 2 3 2 2" xfId="11268"/>
    <cellStyle name="Input 2 6 2 3 2 3" xfId="11269"/>
    <cellStyle name="Input 2 6 2 3 2 4" xfId="11270"/>
    <cellStyle name="Input 2 6 2 3 2 5" xfId="11271"/>
    <cellStyle name="Input 2 6 2 3 2 6" xfId="11272"/>
    <cellStyle name="Input 2 6 2 3 3" xfId="11273"/>
    <cellStyle name="Input 2 6 2 3 3 2" xfId="11274"/>
    <cellStyle name="Input 2 6 2 3 3 3" xfId="11275"/>
    <cellStyle name="Input 2 6 2 3 3 4" xfId="11276"/>
    <cellStyle name="Input 2 6 2 3 3 5" xfId="11277"/>
    <cellStyle name="Input 2 6 2 3 3 6" xfId="11278"/>
    <cellStyle name="Input 2 6 2 3 4" xfId="11279"/>
    <cellStyle name="Input 2 6 2 3 5" xfId="11280"/>
    <cellStyle name="Input 2 6 2 3 6" xfId="11281"/>
    <cellStyle name="Input 2 6 2 3 7" xfId="11282"/>
    <cellStyle name="Input 2 6 2 3 8" xfId="11283"/>
    <cellStyle name="Input 2 6 2 4" xfId="11284"/>
    <cellStyle name="Input 2 6 2 4 2" xfId="11285"/>
    <cellStyle name="Input 2 6 2 4 3" xfId="11286"/>
    <cellStyle name="Input 2 6 2 4 4" xfId="11287"/>
    <cellStyle name="Input 2 6 2 4 5" xfId="11288"/>
    <cellStyle name="Input 2 6 2 4 6" xfId="11289"/>
    <cellStyle name="Input 2 6 2 5" xfId="11290"/>
    <cellStyle name="Input 2 6 2 5 2" xfId="11291"/>
    <cellStyle name="Input 2 6 2 5 3" xfId="11292"/>
    <cellStyle name="Input 2 6 2 5 4" xfId="11293"/>
    <cellStyle name="Input 2 6 2 5 5" xfId="11294"/>
    <cellStyle name="Input 2 6 2 5 6" xfId="11295"/>
    <cellStyle name="Input 2 6 2 6" xfId="11296"/>
    <cellStyle name="Input 2 6 2 7" xfId="11297"/>
    <cellStyle name="Input 2 6 2 8" xfId="11298"/>
    <cellStyle name="Input 2 6 2 9" xfId="11299"/>
    <cellStyle name="Input 2 6 3" xfId="11300"/>
    <cellStyle name="Input 2 6 3 2" xfId="11301"/>
    <cellStyle name="Input 2 6 3 2 2" xfId="11302"/>
    <cellStyle name="Input 2 6 3 2 2 2" xfId="11303"/>
    <cellStyle name="Input 2 6 3 2 2 3" xfId="11304"/>
    <cellStyle name="Input 2 6 3 2 2 4" xfId="11305"/>
    <cellStyle name="Input 2 6 3 2 2 5" xfId="11306"/>
    <cellStyle name="Input 2 6 3 2 2 6" xfId="11307"/>
    <cellStyle name="Input 2 6 3 2 3" xfId="11308"/>
    <cellStyle name="Input 2 6 3 2 3 2" xfId="11309"/>
    <cellStyle name="Input 2 6 3 2 3 3" xfId="11310"/>
    <cellStyle name="Input 2 6 3 2 3 4" xfId="11311"/>
    <cellStyle name="Input 2 6 3 2 3 5" xfId="11312"/>
    <cellStyle name="Input 2 6 3 2 3 6" xfId="11313"/>
    <cellStyle name="Input 2 6 3 2 4" xfId="11314"/>
    <cellStyle name="Input 2 6 3 2 5" xfId="11315"/>
    <cellStyle name="Input 2 6 3 2 6" xfId="11316"/>
    <cellStyle name="Input 2 6 3 2 7" xfId="11317"/>
    <cellStyle name="Input 2 6 3 2 8" xfId="11318"/>
    <cellStyle name="Input 2 6 3 3" xfId="11319"/>
    <cellStyle name="Input 2 6 3 3 2" xfId="11320"/>
    <cellStyle name="Input 2 6 3 3 3" xfId="11321"/>
    <cellStyle name="Input 2 6 3 3 4" xfId="11322"/>
    <cellStyle name="Input 2 6 3 3 5" xfId="11323"/>
    <cellStyle name="Input 2 6 3 3 6" xfId="11324"/>
    <cellStyle name="Input 2 6 3 4" xfId="11325"/>
    <cellStyle name="Input 2 6 3 4 2" xfId="11326"/>
    <cellStyle name="Input 2 6 3 4 3" xfId="11327"/>
    <cellStyle name="Input 2 6 3 4 4" xfId="11328"/>
    <cellStyle name="Input 2 6 3 4 5" xfId="11329"/>
    <cellStyle name="Input 2 6 3 4 6" xfId="11330"/>
    <cellStyle name="Input 2 6 3 5" xfId="11331"/>
    <cellStyle name="Input 2 6 3 6" xfId="11332"/>
    <cellStyle name="Input 2 6 3 7" xfId="11333"/>
    <cellStyle name="Input 2 6 3 8" xfId="11334"/>
    <cellStyle name="Input 2 6 3 9" xfId="11335"/>
    <cellStyle name="Input 2 6 4" xfId="11336"/>
    <cellStyle name="Input 2 6 4 2" xfId="11337"/>
    <cellStyle name="Input 2 6 4 2 2" xfId="11338"/>
    <cellStyle name="Input 2 6 4 2 3" xfId="11339"/>
    <cellStyle name="Input 2 6 4 2 4" xfId="11340"/>
    <cellStyle name="Input 2 6 4 2 5" xfId="11341"/>
    <cellStyle name="Input 2 6 4 2 6" xfId="11342"/>
    <cellStyle name="Input 2 6 4 3" xfId="11343"/>
    <cellStyle name="Input 2 6 4 3 2" xfId="11344"/>
    <cellStyle name="Input 2 6 4 3 3" xfId="11345"/>
    <cellStyle name="Input 2 6 4 3 4" xfId="11346"/>
    <cellStyle name="Input 2 6 4 3 5" xfId="11347"/>
    <cellStyle name="Input 2 6 4 3 6" xfId="11348"/>
    <cellStyle name="Input 2 6 4 4" xfId="11349"/>
    <cellStyle name="Input 2 6 4 5" xfId="11350"/>
    <cellStyle name="Input 2 6 4 6" xfId="11351"/>
    <cellStyle name="Input 2 6 4 7" xfId="11352"/>
    <cellStyle name="Input 2 6 4 8" xfId="11353"/>
    <cellStyle name="Input 2 6 5" xfId="11354"/>
    <cellStyle name="Input 2 6 5 2" xfId="11355"/>
    <cellStyle name="Input 2 6 5 3" xfId="11356"/>
    <cellStyle name="Input 2 6 5 4" xfId="11357"/>
    <cellStyle name="Input 2 6 5 5" xfId="11358"/>
    <cellStyle name="Input 2 6 5 6" xfId="11359"/>
    <cellStyle name="Input 2 6 6" xfId="11360"/>
    <cellStyle name="Input 2 6 6 2" xfId="11361"/>
    <cellStyle name="Input 2 6 6 3" xfId="11362"/>
    <cellStyle name="Input 2 6 6 4" xfId="11363"/>
    <cellStyle name="Input 2 6 6 5" xfId="11364"/>
    <cellStyle name="Input 2 6 6 6" xfId="11365"/>
    <cellStyle name="Input 2 6 7" xfId="11366"/>
    <cellStyle name="Input 2 6 8" xfId="11367"/>
    <cellStyle name="Input 2 6 9" xfId="11368"/>
    <cellStyle name="Input 2 7" xfId="11369"/>
    <cellStyle name="Input 2 7 10" xfId="11370"/>
    <cellStyle name="Input 2 7 2" xfId="11371"/>
    <cellStyle name="Input 2 7 2 2" xfId="11372"/>
    <cellStyle name="Input 2 7 2 2 2" xfId="11373"/>
    <cellStyle name="Input 2 7 2 2 2 2" xfId="11374"/>
    <cellStyle name="Input 2 7 2 2 2 3" xfId="11375"/>
    <cellStyle name="Input 2 7 2 2 2 4" xfId="11376"/>
    <cellStyle name="Input 2 7 2 2 2 5" xfId="11377"/>
    <cellStyle name="Input 2 7 2 2 2 6" xfId="11378"/>
    <cellStyle name="Input 2 7 2 2 3" xfId="11379"/>
    <cellStyle name="Input 2 7 2 2 3 2" xfId="11380"/>
    <cellStyle name="Input 2 7 2 2 3 3" xfId="11381"/>
    <cellStyle name="Input 2 7 2 2 3 4" xfId="11382"/>
    <cellStyle name="Input 2 7 2 2 3 5" xfId="11383"/>
    <cellStyle name="Input 2 7 2 2 3 6" xfId="11384"/>
    <cellStyle name="Input 2 7 2 2 4" xfId="11385"/>
    <cellStyle name="Input 2 7 2 2 5" xfId="11386"/>
    <cellStyle name="Input 2 7 2 2 6" xfId="11387"/>
    <cellStyle name="Input 2 7 2 2 7" xfId="11388"/>
    <cellStyle name="Input 2 7 2 2 8" xfId="11389"/>
    <cellStyle name="Input 2 7 2 3" xfId="11390"/>
    <cellStyle name="Input 2 7 2 3 2" xfId="11391"/>
    <cellStyle name="Input 2 7 2 3 3" xfId="11392"/>
    <cellStyle name="Input 2 7 2 3 4" xfId="11393"/>
    <cellStyle name="Input 2 7 2 3 5" xfId="11394"/>
    <cellStyle name="Input 2 7 2 3 6" xfId="11395"/>
    <cellStyle name="Input 2 7 2 4" xfId="11396"/>
    <cellStyle name="Input 2 7 2 4 2" xfId="11397"/>
    <cellStyle name="Input 2 7 2 4 3" xfId="11398"/>
    <cellStyle name="Input 2 7 2 4 4" xfId="11399"/>
    <cellStyle name="Input 2 7 2 4 5" xfId="11400"/>
    <cellStyle name="Input 2 7 2 4 6" xfId="11401"/>
    <cellStyle name="Input 2 7 2 5" xfId="11402"/>
    <cellStyle name="Input 2 7 2 6" xfId="11403"/>
    <cellStyle name="Input 2 7 2 7" xfId="11404"/>
    <cellStyle name="Input 2 7 2 8" xfId="11405"/>
    <cellStyle name="Input 2 7 2 9" xfId="11406"/>
    <cellStyle name="Input 2 7 3" xfId="11407"/>
    <cellStyle name="Input 2 7 3 2" xfId="11408"/>
    <cellStyle name="Input 2 7 3 2 2" xfId="11409"/>
    <cellStyle name="Input 2 7 3 2 3" xfId="11410"/>
    <cellStyle name="Input 2 7 3 2 4" xfId="11411"/>
    <cellStyle name="Input 2 7 3 2 5" xfId="11412"/>
    <cellStyle name="Input 2 7 3 2 6" xfId="11413"/>
    <cellStyle name="Input 2 7 3 3" xfId="11414"/>
    <cellStyle name="Input 2 7 3 3 2" xfId="11415"/>
    <cellStyle name="Input 2 7 3 3 3" xfId="11416"/>
    <cellStyle name="Input 2 7 3 3 4" xfId="11417"/>
    <cellStyle name="Input 2 7 3 3 5" xfId="11418"/>
    <cellStyle name="Input 2 7 3 3 6" xfId="11419"/>
    <cellStyle name="Input 2 7 3 4" xfId="11420"/>
    <cellStyle name="Input 2 7 3 5" xfId="11421"/>
    <cellStyle name="Input 2 7 3 6" xfId="11422"/>
    <cellStyle name="Input 2 7 3 7" xfId="11423"/>
    <cellStyle name="Input 2 7 3 8" xfId="11424"/>
    <cellStyle name="Input 2 7 4" xfId="11425"/>
    <cellStyle name="Input 2 7 4 2" xfId="11426"/>
    <cellStyle name="Input 2 7 4 3" xfId="11427"/>
    <cellStyle name="Input 2 7 4 4" xfId="11428"/>
    <cellStyle name="Input 2 7 4 5" xfId="11429"/>
    <cellStyle name="Input 2 7 4 6" xfId="11430"/>
    <cellStyle name="Input 2 7 5" xfId="11431"/>
    <cellStyle name="Input 2 7 5 2" xfId="11432"/>
    <cellStyle name="Input 2 7 5 3" xfId="11433"/>
    <cellStyle name="Input 2 7 5 4" xfId="11434"/>
    <cellStyle name="Input 2 7 5 5" xfId="11435"/>
    <cellStyle name="Input 2 7 5 6" xfId="11436"/>
    <cellStyle name="Input 2 7 6" xfId="11437"/>
    <cellStyle name="Input 2 7 7" xfId="11438"/>
    <cellStyle name="Input 2 7 8" xfId="11439"/>
    <cellStyle name="Input 2 7 9" xfId="11440"/>
    <cellStyle name="Input 2 8" xfId="11441"/>
    <cellStyle name="Input 2 8 2" xfId="11442"/>
    <cellStyle name="Input 2 8 2 2" xfId="11443"/>
    <cellStyle name="Input 2 8 2 2 2" xfId="11444"/>
    <cellStyle name="Input 2 8 2 2 3" xfId="11445"/>
    <cellStyle name="Input 2 8 2 2 4" xfId="11446"/>
    <cellStyle name="Input 2 8 2 2 5" xfId="11447"/>
    <cellStyle name="Input 2 8 2 2 6" xfId="11448"/>
    <cellStyle name="Input 2 8 2 3" xfId="11449"/>
    <cellStyle name="Input 2 8 2 3 2" xfId="11450"/>
    <cellStyle name="Input 2 8 2 3 3" xfId="11451"/>
    <cellStyle name="Input 2 8 2 3 4" xfId="11452"/>
    <cellStyle name="Input 2 8 2 3 5" xfId="11453"/>
    <cellStyle name="Input 2 8 2 3 6" xfId="11454"/>
    <cellStyle name="Input 2 8 2 4" xfId="11455"/>
    <cellStyle name="Input 2 8 2 5" xfId="11456"/>
    <cellStyle name="Input 2 8 2 6" xfId="11457"/>
    <cellStyle name="Input 2 8 2 7" xfId="11458"/>
    <cellStyle name="Input 2 8 2 8" xfId="11459"/>
    <cellStyle name="Input 2 8 3" xfId="11460"/>
    <cellStyle name="Input 2 8 3 2" xfId="11461"/>
    <cellStyle name="Input 2 8 3 3" xfId="11462"/>
    <cellStyle name="Input 2 8 3 4" xfId="11463"/>
    <cellStyle name="Input 2 8 3 5" xfId="11464"/>
    <cellStyle name="Input 2 8 3 6" xfId="11465"/>
    <cellStyle name="Input 2 8 4" xfId="11466"/>
    <cellStyle name="Input 2 8 4 2" xfId="11467"/>
    <cellStyle name="Input 2 8 4 3" xfId="11468"/>
    <cellStyle name="Input 2 8 4 4" xfId="11469"/>
    <cellStyle name="Input 2 8 4 5" xfId="11470"/>
    <cellStyle name="Input 2 8 4 6" xfId="11471"/>
    <cellStyle name="Input 2 8 5" xfId="11472"/>
    <cellStyle name="Input 2 8 6" xfId="11473"/>
    <cellStyle name="Input 2 8 7" xfId="11474"/>
    <cellStyle name="Input 2 8 8" xfId="11475"/>
    <cellStyle name="Input 2 8 9" xfId="11476"/>
    <cellStyle name="Input 2 9" xfId="11477"/>
    <cellStyle name="Input 2 9 2" xfId="11478"/>
    <cellStyle name="Input 2 9 2 2" xfId="11479"/>
    <cellStyle name="Input 2 9 2 3" xfId="11480"/>
    <cellStyle name="Input 2 9 2 4" xfId="11481"/>
    <cellStyle name="Input 2 9 2 5" xfId="11482"/>
    <cellStyle name="Input 2 9 2 6" xfId="11483"/>
    <cellStyle name="Input 2 9 3" xfId="11484"/>
    <cellStyle name="Input 2 9 3 2" xfId="11485"/>
    <cellStyle name="Input 2 9 3 3" xfId="11486"/>
    <cellStyle name="Input 2 9 3 4" xfId="11487"/>
    <cellStyle name="Input 2 9 3 5" xfId="11488"/>
    <cellStyle name="Input 2 9 3 6" xfId="11489"/>
    <cellStyle name="Input 2 9 4" xfId="11490"/>
    <cellStyle name="Input 2 9 5" xfId="11491"/>
    <cellStyle name="Input 2 9 6" xfId="11492"/>
    <cellStyle name="Input 2 9 7" xfId="11493"/>
    <cellStyle name="Input 2 9 8" xfId="11494"/>
    <cellStyle name="Input 3" xfId="11495"/>
    <cellStyle name="Input 3 2" xfId="11496"/>
    <cellStyle name="Input 3 2 10" xfId="11497"/>
    <cellStyle name="Input 3 2 11" xfId="11498"/>
    <cellStyle name="Input 3 2 12" xfId="11499"/>
    <cellStyle name="Input 3 2 13" xfId="11500"/>
    <cellStyle name="Input 3 2 14" xfId="11501"/>
    <cellStyle name="Input 3 2 2" xfId="11502"/>
    <cellStyle name="Input 3 2 2 10" xfId="11503"/>
    <cellStyle name="Input 3 2 2 11" xfId="11504"/>
    <cellStyle name="Input 3 2 2 12" xfId="11505"/>
    <cellStyle name="Input 3 2 2 13" xfId="11506"/>
    <cellStyle name="Input 3 2 2 2" xfId="11507"/>
    <cellStyle name="Input 3 2 2 2 10" xfId="11508"/>
    <cellStyle name="Input 3 2 2 2 11" xfId="11509"/>
    <cellStyle name="Input 3 2 2 2 12" xfId="11510"/>
    <cellStyle name="Input 3 2 2 2 2" xfId="11511"/>
    <cellStyle name="Input 3 2 2 2 2 10" xfId="11512"/>
    <cellStyle name="Input 3 2 2 2 2 11" xfId="11513"/>
    <cellStyle name="Input 3 2 2 2 2 2" xfId="11514"/>
    <cellStyle name="Input 3 2 2 2 2 2 10" xfId="11515"/>
    <cellStyle name="Input 3 2 2 2 2 2 2" xfId="11516"/>
    <cellStyle name="Input 3 2 2 2 2 2 2 2" xfId="11517"/>
    <cellStyle name="Input 3 2 2 2 2 2 2 2 2" xfId="11518"/>
    <cellStyle name="Input 3 2 2 2 2 2 2 2 2 2" xfId="11519"/>
    <cellStyle name="Input 3 2 2 2 2 2 2 2 2 3" xfId="11520"/>
    <cellStyle name="Input 3 2 2 2 2 2 2 2 2 4" xfId="11521"/>
    <cellStyle name="Input 3 2 2 2 2 2 2 2 2 5" xfId="11522"/>
    <cellStyle name="Input 3 2 2 2 2 2 2 2 2 6" xfId="11523"/>
    <cellStyle name="Input 3 2 2 2 2 2 2 2 3" xfId="11524"/>
    <cellStyle name="Input 3 2 2 2 2 2 2 2 3 2" xfId="11525"/>
    <cellStyle name="Input 3 2 2 2 2 2 2 2 3 3" xfId="11526"/>
    <cellStyle name="Input 3 2 2 2 2 2 2 2 3 4" xfId="11527"/>
    <cellStyle name="Input 3 2 2 2 2 2 2 2 3 5" xfId="11528"/>
    <cellStyle name="Input 3 2 2 2 2 2 2 2 3 6" xfId="11529"/>
    <cellStyle name="Input 3 2 2 2 2 2 2 2 4" xfId="11530"/>
    <cellStyle name="Input 3 2 2 2 2 2 2 2 5" xfId="11531"/>
    <cellStyle name="Input 3 2 2 2 2 2 2 2 6" xfId="11532"/>
    <cellStyle name="Input 3 2 2 2 2 2 2 2 7" xfId="11533"/>
    <cellStyle name="Input 3 2 2 2 2 2 2 2 8" xfId="11534"/>
    <cellStyle name="Input 3 2 2 2 2 2 2 3" xfId="11535"/>
    <cellStyle name="Input 3 2 2 2 2 2 2 3 2" xfId="11536"/>
    <cellStyle name="Input 3 2 2 2 2 2 2 3 3" xfId="11537"/>
    <cellStyle name="Input 3 2 2 2 2 2 2 3 4" xfId="11538"/>
    <cellStyle name="Input 3 2 2 2 2 2 2 3 5" xfId="11539"/>
    <cellStyle name="Input 3 2 2 2 2 2 2 3 6" xfId="11540"/>
    <cellStyle name="Input 3 2 2 2 2 2 2 4" xfId="11541"/>
    <cellStyle name="Input 3 2 2 2 2 2 2 4 2" xfId="11542"/>
    <cellStyle name="Input 3 2 2 2 2 2 2 4 3" xfId="11543"/>
    <cellStyle name="Input 3 2 2 2 2 2 2 4 4" xfId="11544"/>
    <cellStyle name="Input 3 2 2 2 2 2 2 4 5" xfId="11545"/>
    <cellStyle name="Input 3 2 2 2 2 2 2 4 6" xfId="11546"/>
    <cellStyle name="Input 3 2 2 2 2 2 2 5" xfId="11547"/>
    <cellStyle name="Input 3 2 2 2 2 2 2 6" xfId="11548"/>
    <cellStyle name="Input 3 2 2 2 2 2 2 7" xfId="11549"/>
    <cellStyle name="Input 3 2 2 2 2 2 2 8" xfId="11550"/>
    <cellStyle name="Input 3 2 2 2 2 2 2 9" xfId="11551"/>
    <cellStyle name="Input 3 2 2 2 2 2 3" xfId="11552"/>
    <cellStyle name="Input 3 2 2 2 2 2 3 2" xfId="11553"/>
    <cellStyle name="Input 3 2 2 2 2 2 3 2 2" xfId="11554"/>
    <cellStyle name="Input 3 2 2 2 2 2 3 2 3" xfId="11555"/>
    <cellStyle name="Input 3 2 2 2 2 2 3 2 4" xfId="11556"/>
    <cellStyle name="Input 3 2 2 2 2 2 3 2 5" xfId="11557"/>
    <cellStyle name="Input 3 2 2 2 2 2 3 2 6" xfId="11558"/>
    <cellStyle name="Input 3 2 2 2 2 2 3 3" xfId="11559"/>
    <cellStyle name="Input 3 2 2 2 2 2 3 3 2" xfId="11560"/>
    <cellStyle name="Input 3 2 2 2 2 2 3 3 3" xfId="11561"/>
    <cellStyle name="Input 3 2 2 2 2 2 3 3 4" xfId="11562"/>
    <cellStyle name="Input 3 2 2 2 2 2 3 3 5" xfId="11563"/>
    <cellStyle name="Input 3 2 2 2 2 2 3 3 6" xfId="11564"/>
    <cellStyle name="Input 3 2 2 2 2 2 3 4" xfId="11565"/>
    <cellStyle name="Input 3 2 2 2 2 2 3 5" xfId="11566"/>
    <cellStyle name="Input 3 2 2 2 2 2 3 6" xfId="11567"/>
    <cellStyle name="Input 3 2 2 2 2 2 3 7" xfId="11568"/>
    <cellStyle name="Input 3 2 2 2 2 2 3 8" xfId="11569"/>
    <cellStyle name="Input 3 2 2 2 2 2 4" xfId="11570"/>
    <cellStyle name="Input 3 2 2 2 2 2 4 2" xfId="11571"/>
    <cellStyle name="Input 3 2 2 2 2 2 4 3" xfId="11572"/>
    <cellStyle name="Input 3 2 2 2 2 2 4 4" xfId="11573"/>
    <cellStyle name="Input 3 2 2 2 2 2 4 5" xfId="11574"/>
    <cellStyle name="Input 3 2 2 2 2 2 4 6" xfId="11575"/>
    <cellStyle name="Input 3 2 2 2 2 2 5" xfId="11576"/>
    <cellStyle name="Input 3 2 2 2 2 2 5 2" xfId="11577"/>
    <cellStyle name="Input 3 2 2 2 2 2 5 3" xfId="11578"/>
    <cellStyle name="Input 3 2 2 2 2 2 5 4" xfId="11579"/>
    <cellStyle name="Input 3 2 2 2 2 2 5 5" xfId="11580"/>
    <cellStyle name="Input 3 2 2 2 2 2 5 6" xfId="11581"/>
    <cellStyle name="Input 3 2 2 2 2 2 6" xfId="11582"/>
    <cellStyle name="Input 3 2 2 2 2 2 7" xfId="11583"/>
    <cellStyle name="Input 3 2 2 2 2 2 8" xfId="11584"/>
    <cellStyle name="Input 3 2 2 2 2 2 9" xfId="11585"/>
    <cellStyle name="Input 3 2 2 2 2 3" xfId="11586"/>
    <cellStyle name="Input 3 2 2 2 2 3 2" xfId="11587"/>
    <cellStyle name="Input 3 2 2 2 2 3 2 2" xfId="11588"/>
    <cellStyle name="Input 3 2 2 2 2 3 2 2 2" xfId="11589"/>
    <cellStyle name="Input 3 2 2 2 2 3 2 2 3" xfId="11590"/>
    <cellStyle name="Input 3 2 2 2 2 3 2 2 4" xfId="11591"/>
    <cellStyle name="Input 3 2 2 2 2 3 2 2 5" xfId="11592"/>
    <cellStyle name="Input 3 2 2 2 2 3 2 2 6" xfId="11593"/>
    <cellStyle name="Input 3 2 2 2 2 3 2 3" xfId="11594"/>
    <cellStyle name="Input 3 2 2 2 2 3 2 3 2" xfId="11595"/>
    <cellStyle name="Input 3 2 2 2 2 3 2 3 3" xfId="11596"/>
    <cellStyle name="Input 3 2 2 2 2 3 2 3 4" xfId="11597"/>
    <cellStyle name="Input 3 2 2 2 2 3 2 3 5" xfId="11598"/>
    <cellStyle name="Input 3 2 2 2 2 3 2 3 6" xfId="11599"/>
    <cellStyle name="Input 3 2 2 2 2 3 2 4" xfId="11600"/>
    <cellStyle name="Input 3 2 2 2 2 3 2 5" xfId="11601"/>
    <cellStyle name="Input 3 2 2 2 2 3 2 6" xfId="11602"/>
    <cellStyle name="Input 3 2 2 2 2 3 2 7" xfId="11603"/>
    <cellStyle name="Input 3 2 2 2 2 3 2 8" xfId="11604"/>
    <cellStyle name="Input 3 2 2 2 2 3 3" xfId="11605"/>
    <cellStyle name="Input 3 2 2 2 2 3 3 2" xfId="11606"/>
    <cellStyle name="Input 3 2 2 2 2 3 3 3" xfId="11607"/>
    <cellStyle name="Input 3 2 2 2 2 3 3 4" xfId="11608"/>
    <cellStyle name="Input 3 2 2 2 2 3 3 5" xfId="11609"/>
    <cellStyle name="Input 3 2 2 2 2 3 3 6" xfId="11610"/>
    <cellStyle name="Input 3 2 2 2 2 3 4" xfId="11611"/>
    <cellStyle name="Input 3 2 2 2 2 3 4 2" xfId="11612"/>
    <cellStyle name="Input 3 2 2 2 2 3 4 3" xfId="11613"/>
    <cellStyle name="Input 3 2 2 2 2 3 4 4" xfId="11614"/>
    <cellStyle name="Input 3 2 2 2 2 3 4 5" xfId="11615"/>
    <cellStyle name="Input 3 2 2 2 2 3 4 6" xfId="11616"/>
    <cellStyle name="Input 3 2 2 2 2 3 5" xfId="11617"/>
    <cellStyle name="Input 3 2 2 2 2 3 6" xfId="11618"/>
    <cellStyle name="Input 3 2 2 2 2 3 7" xfId="11619"/>
    <cellStyle name="Input 3 2 2 2 2 3 8" xfId="11620"/>
    <cellStyle name="Input 3 2 2 2 2 3 9" xfId="11621"/>
    <cellStyle name="Input 3 2 2 2 2 4" xfId="11622"/>
    <cellStyle name="Input 3 2 2 2 2 4 2" xfId="11623"/>
    <cellStyle name="Input 3 2 2 2 2 4 2 2" xfId="11624"/>
    <cellStyle name="Input 3 2 2 2 2 4 2 3" xfId="11625"/>
    <cellStyle name="Input 3 2 2 2 2 4 2 4" xfId="11626"/>
    <cellStyle name="Input 3 2 2 2 2 4 2 5" xfId="11627"/>
    <cellStyle name="Input 3 2 2 2 2 4 2 6" xfId="11628"/>
    <cellStyle name="Input 3 2 2 2 2 4 3" xfId="11629"/>
    <cellStyle name="Input 3 2 2 2 2 4 3 2" xfId="11630"/>
    <cellStyle name="Input 3 2 2 2 2 4 3 3" xfId="11631"/>
    <cellStyle name="Input 3 2 2 2 2 4 3 4" xfId="11632"/>
    <cellStyle name="Input 3 2 2 2 2 4 3 5" xfId="11633"/>
    <cellStyle name="Input 3 2 2 2 2 4 3 6" xfId="11634"/>
    <cellStyle name="Input 3 2 2 2 2 4 4" xfId="11635"/>
    <cellStyle name="Input 3 2 2 2 2 4 5" xfId="11636"/>
    <cellStyle name="Input 3 2 2 2 2 4 6" xfId="11637"/>
    <cellStyle name="Input 3 2 2 2 2 4 7" xfId="11638"/>
    <cellStyle name="Input 3 2 2 2 2 4 8" xfId="11639"/>
    <cellStyle name="Input 3 2 2 2 2 5" xfId="11640"/>
    <cellStyle name="Input 3 2 2 2 2 5 2" xfId="11641"/>
    <cellStyle name="Input 3 2 2 2 2 5 3" xfId="11642"/>
    <cellStyle name="Input 3 2 2 2 2 5 4" xfId="11643"/>
    <cellStyle name="Input 3 2 2 2 2 5 5" xfId="11644"/>
    <cellStyle name="Input 3 2 2 2 2 5 6" xfId="11645"/>
    <cellStyle name="Input 3 2 2 2 2 6" xfId="11646"/>
    <cellStyle name="Input 3 2 2 2 2 6 2" xfId="11647"/>
    <cellStyle name="Input 3 2 2 2 2 6 3" xfId="11648"/>
    <cellStyle name="Input 3 2 2 2 2 6 4" xfId="11649"/>
    <cellStyle name="Input 3 2 2 2 2 6 5" xfId="11650"/>
    <cellStyle name="Input 3 2 2 2 2 6 6" xfId="11651"/>
    <cellStyle name="Input 3 2 2 2 2 7" xfId="11652"/>
    <cellStyle name="Input 3 2 2 2 2 8" xfId="11653"/>
    <cellStyle name="Input 3 2 2 2 2 9" xfId="11654"/>
    <cellStyle name="Input 3 2 2 2 3" xfId="11655"/>
    <cellStyle name="Input 3 2 2 2 3 10" xfId="11656"/>
    <cellStyle name="Input 3 2 2 2 3 2" xfId="11657"/>
    <cellStyle name="Input 3 2 2 2 3 2 2" xfId="11658"/>
    <cellStyle name="Input 3 2 2 2 3 2 2 2" xfId="11659"/>
    <cellStyle name="Input 3 2 2 2 3 2 2 2 2" xfId="11660"/>
    <cellStyle name="Input 3 2 2 2 3 2 2 2 3" xfId="11661"/>
    <cellStyle name="Input 3 2 2 2 3 2 2 2 4" xfId="11662"/>
    <cellStyle name="Input 3 2 2 2 3 2 2 2 5" xfId="11663"/>
    <cellStyle name="Input 3 2 2 2 3 2 2 2 6" xfId="11664"/>
    <cellStyle name="Input 3 2 2 2 3 2 2 3" xfId="11665"/>
    <cellStyle name="Input 3 2 2 2 3 2 2 3 2" xfId="11666"/>
    <cellStyle name="Input 3 2 2 2 3 2 2 3 3" xfId="11667"/>
    <cellStyle name="Input 3 2 2 2 3 2 2 3 4" xfId="11668"/>
    <cellStyle name="Input 3 2 2 2 3 2 2 3 5" xfId="11669"/>
    <cellStyle name="Input 3 2 2 2 3 2 2 3 6" xfId="11670"/>
    <cellStyle name="Input 3 2 2 2 3 2 2 4" xfId="11671"/>
    <cellStyle name="Input 3 2 2 2 3 2 2 5" xfId="11672"/>
    <cellStyle name="Input 3 2 2 2 3 2 2 6" xfId="11673"/>
    <cellStyle name="Input 3 2 2 2 3 2 2 7" xfId="11674"/>
    <cellStyle name="Input 3 2 2 2 3 2 2 8" xfId="11675"/>
    <cellStyle name="Input 3 2 2 2 3 2 3" xfId="11676"/>
    <cellStyle name="Input 3 2 2 2 3 2 3 2" xfId="11677"/>
    <cellStyle name="Input 3 2 2 2 3 2 3 3" xfId="11678"/>
    <cellStyle name="Input 3 2 2 2 3 2 3 4" xfId="11679"/>
    <cellStyle name="Input 3 2 2 2 3 2 3 5" xfId="11680"/>
    <cellStyle name="Input 3 2 2 2 3 2 3 6" xfId="11681"/>
    <cellStyle name="Input 3 2 2 2 3 2 4" xfId="11682"/>
    <cellStyle name="Input 3 2 2 2 3 2 4 2" xfId="11683"/>
    <cellStyle name="Input 3 2 2 2 3 2 4 3" xfId="11684"/>
    <cellStyle name="Input 3 2 2 2 3 2 4 4" xfId="11685"/>
    <cellStyle name="Input 3 2 2 2 3 2 4 5" xfId="11686"/>
    <cellStyle name="Input 3 2 2 2 3 2 4 6" xfId="11687"/>
    <cellStyle name="Input 3 2 2 2 3 2 5" xfId="11688"/>
    <cellStyle name="Input 3 2 2 2 3 2 6" xfId="11689"/>
    <cellStyle name="Input 3 2 2 2 3 2 7" xfId="11690"/>
    <cellStyle name="Input 3 2 2 2 3 2 8" xfId="11691"/>
    <cellStyle name="Input 3 2 2 2 3 2 9" xfId="11692"/>
    <cellStyle name="Input 3 2 2 2 3 3" xfId="11693"/>
    <cellStyle name="Input 3 2 2 2 3 3 2" xfId="11694"/>
    <cellStyle name="Input 3 2 2 2 3 3 2 2" xfId="11695"/>
    <cellStyle name="Input 3 2 2 2 3 3 2 3" xfId="11696"/>
    <cellStyle name="Input 3 2 2 2 3 3 2 4" xfId="11697"/>
    <cellStyle name="Input 3 2 2 2 3 3 2 5" xfId="11698"/>
    <cellStyle name="Input 3 2 2 2 3 3 2 6" xfId="11699"/>
    <cellStyle name="Input 3 2 2 2 3 3 3" xfId="11700"/>
    <cellStyle name="Input 3 2 2 2 3 3 3 2" xfId="11701"/>
    <cellStyle name="Input 3 2 2 2 3 3 3 3" xfId="11702"/>
    <cellStyle name="Input 3 2 2 2 3 3 3 4" xfId="11703"/>
    <cellStyle name="Input 3 2 2 2 3 3 3 5" xfId="11704"/>
    <cellStyle name="Input 3 2 2 2 3 3 3 6" xfId="11705"/>
    <cellStyle name="Input 3 2 2 2 3 3 4" xfId="11706"/>
    <cellStyle name="Input 3 2 2 2 3 3 5" xfId="11707"/>
    <cellStyle name="Input 3 2 2 2 3 3 6" xfId="11708"/>
    <cellStyle name="Input 3 2 2 2 3 3 7" xfId="11709"/>
    <cellStyle name="Input 3 2 2 2 3 3 8" xfId="11710"/>
    <cellStyle name="Input 3 2 2 2 3 4" xfId="11711"/>
    <cellStyle name="Input 3 2 2 2 3 4 2" xfId="11712"/>
    <cellStyle name="Input 3 2 2 2 3 4 3" xfId="11713"/>
    <cellStyle name="Input 3 2 2 2 3 4 4" xfId="11714"/>
    <cellStyle name="Input 3 2 2 2 3 4 5" xfId="11715"/>
    <cellStyle name="Input 3 2 2 2 3 4 6" xfId="11716"/>
    <cellStyle name="Input 3 2 2 2 3 5" xfId="11717"/>
    <cellStyle name="Input 3 2 2 2 3 5 2" xfId="11718"/>
    <cellStyle name="Input 3 2 2 2 3 5 3" xfId="11719"/>
    <cellStyle name="Input 3 2 2 2 3 5 4" xfId="11720"/>
    <cellStyle name="Input 3 2 2 2 3 5 5" xfId="11721"/>
    <cellStyle name="Input 3 2 2 2 3 5 6" xfId="11722"/>
    <cellStyle name="Input 3 2 2 2 3 6" xfId="11723"/>
    <cellStyle name="Input 3 2 2 2 3 7" xfId="11724"/>
    <cellStyle name="Input 3 2 2 2 3 8" xfId="11725"/>
    <cellStyle name="Input 3 2 2 2 3 9" xfId="11726"/>
    <cellStyle name="Input 3 2 2 2 4" xfId="11727"/>
    <cellStyle name="Input 3 2 2 2 4 2" xfId="11728"/>
    <cellStyle name="Input 3 2 2 2 4 2 2" xfId="11729"/>
    <cellStyle name="Input 3 2 2 2 4 2 2 2" xfId="11730"/>
    <cellStyle name="Input 3 2 2 2 4 2 2 3" xfId="11731"/>
    <cellStyle name="Input 3 2 2 2 4 2 2 4" xfId="11732"/>
    <cellStyle name="Input 3 2 2 2 4 2 2 5" xfId="11733"/>
    <cellStyle name="Input 3 2 2 2 4 2 2 6" xfId="11734"/>
    <cellStyle name="Input 3 2 2 2 4 2 3" xfId="11735"/>
    <cellStyle name="Input 3 2 2 2 4 2 3 2" xfId="11736"/>
    <cellStyle name="Input 3 2 2 2 4 2 3 3" xfId="11737"/>
    <cellStyle name="Input 3 2 2 2 4 2 3 4" xfId="11738"/>
    <cellStyle name="Input 3 2 2 2 4 2 3 5" xfId="11739"/>
    <cellStyle name="Input 3 2 2 2 4 2 3 6" xfId="11740"/>
    <cellStyle name="Input 3 2 2 2 4 2 4" xfId="11741"/>
    <cellStyle name="Input 3 2 2 2 4 2 5" xfId="11742"/>
    <cellStyle name="Input 3 2 2 2 4 2 6" xfId="11743"/>
    <cellStyle name="Input 3 2 2 2 4 2 7" xfId="11744"/>
    <cellStyle name="Input 3 2 2 2 4 2 8" xfId="11745"/>
    <cellStyle name="Input 3 2 2 2 4 3" xfId="11746"/>
    <cellStyle name="Input 3 2 2 2 4 3 2" xfId="11747"/>
    <cellStyle name="Input 3 2 2 2 4 3 3" xfId="11748"/>
    <cellStyle name="Input 3 2 2 2 4 3 4" xfId="11749"/>
    <cellStyle name="Input 3 2 2 2 4 3 5" xfId="11750"/>
    <cellStyle name="Input 3 2 2 2 4 3 6" xfId="11751"/>
    <cellStyle name="Input 3 2 2 2 4 4" xfId="11752"/>
    <cellStyle name="Input 3 2 2 2 4 4 2" xfId="11753"/>
    <cellStyle name="Input 3 2 2 2 4 4 3" xfId="11754"/>
    <cellStyle name="Input 3 2 2 2 4 4 4" xfId="11755"/>
    <cellStyle name="Input 3 2 2 2 4 4 5" xfId="11756"/>
    <cellStyle name="Input 3 2 2 2 4 4 6" xfId="11757"/>
    <cellStyle name="Input 3 2 2 2 4 5" xfId="11758"/>
    <cellStyle name="Input 3 2 2 2 4 6" xfId="11759"/>
    <cellStyle name="Input 3 2 2 2 4 7" xfId="11760"/>
    <cellStyle name="Input 3 2 2 2 4 8" xfId="11761"/>
    <cellStyle name="Input 3 2 2 2 4 9" xfId="11762"/>
    <cellStyle name="Input 3 2 2 2 5" xfId="11763"/>
    <cellStyle name="Input 3 2 2 2 5 2" xfId="11764"/>
    <cellStyle name="Input 3 2 2 2 5 2 2" xfId="11765"/>
    <cellStyle name="Input 3 2 2 2 5 2 3" xfId="11766"/>
    <cellStyle name="Input 3 2 2 2 5 2 4" xfId="11767"/>
    <cellStyle name="Input 3 2 2 2 5 2 5" xfId="11768"/>
    <cellStyle name="Input 3 2 2 2 5 2 6" xfId="11769"/>
    <cellStyle name="Input 3 2 2 2 5 3" xfId="11770"/>
    <cellStyle name="Input 3 2 2 2 5 3 2" xfId="11771"/>
    <cellStyle name="Input 3 2 2 2 5 3 3" xfId="11772"/>
    <cellStyle name="Input 3 2 2 2 5 3 4" xfId="11773"/>
    <cellStyle name="Input 3 2 2 2 5 3 5" xfId="11774"/>
    <cellStyle name="Input 3 2 2 2 5 3 6" xfId="11775"/>
    <cellStyle name="Input 3 2 2 2 5 4" xfId="11776"/>
    <cellStyle name="Input 3 2 2 2 5 5" xfId="11777"/>
    <cellStyle name="Input 3 2 2 2 5 6" xfId="11778"/>
    <cellStyle name="Input 3 2 2 2 5 7" xfId="11779"/>
    <cellStyle name="Input 3 2 2 2 5 8" xfId="11780"/>
    <cellStyle name="Input 3 2 2 2 6" xfId="11781"/>
    <cellStyle name="Input 3 2 2 2 6 2" xfId="11782"/>
    <cellStyle name="Input 3 2 2 2 6 3" xfId="11783"/>
    <cellStyle name="Input 3 2 2 2 6 4" xfId="11784"/>
    <cellStyle name="Input 3 2 2 2 6 5" xfId="11785"/>
    <cellStyle name="Input 3 2 2 2 6 6" xfId="11786"/>
    <cellStyle name="Input 3 2 2 2 7" xfId="11787"/>
    <cellStyle name="Input 3 2 2 2 7 2" xfId="11788"/>
    <cellStyle name="Input 3 2 2 2 7 3" xfId="11789"/>
    <cellStyle name="Input 3 2 2 2 7 4" xfId="11790"/>
    <cellStyle name="Input 3 2 2 2 7 5" xfId="11791"/>
    <cellStyle name="Input 3 2 2 2 7 6" xfId="11792"/>
    <cellStyle name="Input 3 2 2 2 8" xfId="11793"/>
    <cellStyle name="Input 3 2 2 2 9" xfId="11794"/>
    <cellStyle name="Input 3 2 2 3" xfId="11795"/>
    <cellStyle name="Input 3 2 2 3 10" xfId="11796"/>
    <cellStyle name="Input 3 2 2 3 11" xfId="11797"/>
    <cellStyle name="Input 3 2 2 3 2" xfId="11798"/>
    <cellStyle name="Input 3 2 2 3 2 10" xfId="11799"/>
    <cellStyle name="Input 3 2 2 3 2 2" xfId="11800"/>
    <cellStyle name="Input 3 2 2 3 2 2 2" xfId="11801"/>
    <cellStyle name="Input 3 2 2 3 2 2 2 2" xfId="11802"/>
    <cellStyle name="Input 3 2 2 3 2 2 2 2 2" xfId="11803"/>
    <cellStyle name="Input 3 2 2 3 2 2 2 2 3" xfId="11804"/>
    <cellStyle name="Input 3 2 2 3 2 2 2 2 4" xfId="11805"/>
    <cellStyle name="Input 3 2 2 3 2 2 2 2 5" xfId="11806"/>
    <cellStyle name="Input 3 2 2 3 2 2 2 2 6" xfId="11807"/>
    <cellStyle name="Input 3 2 2 3 2 2 2 3" xfId="11808"/>
    <cellStyle name="Input 3 2 2 3 2 2 2 3 2" xfId="11809"/>
    <cellStyle name="Input 3 2 2 3 2 2 2 3 3" xfId="11810"/>
    <cellStyle name="Input 3 2 2 3 2 2 2 3 4" xfId="11811"/>
    <cellStyle name="Input 3 2 2 3 2 2 2 3 5" xfId="11812"/>
    <cellStyle name="Input 3 2 2 3 2 2 2 3 6" xfId="11813"/>
    <cellStyle name="Input 3 2 2 3 2 2 2 4" xfId="11814"/>
    <cellStyle name="Input 3 2 2 3 2 2 2 5" xfId="11815"/>
    <cellStyle name="Input 3 2 2 3 2 2 2 6" xfId="11816"/>
    <cellStyle name="Input 3 2 2 3 2 2 2 7" xfId="11817"/>
    <cellStyle name="Input 3 2 2 3 2 2 2 8" xfId="11818"/>
    <cellStyle name="Input 3 2 2 3 2 2 3" xfId="11819"/>
    <cellStyle name="Input 3 2 2 3 2 2 3 2" xfId="11820"/>
    <cellStyle name="Input 3 2 2 3 2 2 3 3" xfId="11821"/>
    <cellStyle name="Input 3 2 2 3 2 2 3 4" xfId="11822"/>
    <cellStyle name="Input 3 2 2 3 2 2 3 5" xfId="11823"/>
    <cellStyle name="Input 3 2 2 3 2 2 3 6" xfId="11824"/>
    <cellStyle name="Input 3 2 2 3 2 2 4" xfId="11825"/>
    <cellStyle name="Input 3 2 2 3 2 2 4 2" xfId="11826"/>
    <cellStyle name="Input 3 2 2 3 2 2 4 3" xfId="11827"/>
    <cellStyle name="Input 3 2 2 3 2 2 4 4" xfId="11828"/>
    <cellStyle name="Input 3 2 2 3 2 2 4 5" xfId="11829"/>
    <cellStyle name="Input 3 2 2 3 2 2 4 6" xfId="11830"/>
    <cellStyle name="Input 3 2 2 3 2 2 5" xfId="11831"/>
    <cellStyle name="Input 3 2 2 3 2 2 6" xfId="11832"/>
    <cellStyle name="Input 3 2 2 3 2 2 7" xfId="11833"/>
    <cellStyle name="Input 3 2 2 3 2 2 8" xfId="11834"/>
    <cellStyle name="Input 3 2 2 3 2 2 9" xfId="11835"/>
    <cellStyle name="Input 3 2 2 3 2 3" xfId="11836"/>
    <cellStyle name="Input 3 2 2 3 2 3 2" xfId="11837"/>
    <cellStyle name="Input 3 2 2 3 2 3 2 2" xfId="11838"/>
    <cellStyle name="Input 3 2 2 3 2 3 2 3" xfId="11839"/>
    <cellStyle name="Input 3 2 2 3 2 3 2 4" xfId="11840"/>
    <cellStyle name="Input 3 2 2 3 2 3 2 5" xfId="11841"/>
    <cellStyle name="Input 3 2 2 3 2 3 2 6" xfId="11842"/>
    <cellStyle name="Input 3 2 2 3 2 3 3" xfId="11843"/>
    <cellStyle name="Input 3 2 2 3 2 3 3 2" xfId="11844"/>
    <cellStyle name="Input 3 2 2 3 2 3 3 3" xfId="11845"/>
    <cellStyle name="Input 3 2 2 3 2 3 3 4" xfId="11846"/>
    <cellStyle name="Input 3 2 2 3 2 3 3 5" xfId="11847"/>
    <cellStyle name="Input 3 2 2 3 2 3 3 6" xfId="11848"/>
    <cellStyle name="Input 3 2 2 3 2 3 4" xfId="11849"/>
    <cellStyle name="Input 3 2 2 3 2 3 5" xfId="11850"/>
    <cellStyle name="Input 3 2 2 3 2 3 6" xfId="11851"/>
    <cellStyle name="Input 3 2 2 3 2 3 7" xfId="11852"/>
    <cellStyle name="Input 3 2 2 3 2 3 8" xfId="11853"/>
    <cellStyle name="Input 3 2 2 3 2 4" xfId="11854"/>
    <cellStyle name="Input 3 2 2 3 2 4 2" xfId="11855"/>
    <cellStyle name="Input 3 2 2 3 2 4 3" xfId="11856"/>
    <cellStyle name="Input 3 2 2 3 2 4 4" xfId="11857"/>
    <cellStyle name="Input 3 2 2 3 2 4 5" xfId="11858"/>
    <cellStyle name="Input 3 2 2 3 2 4 6" xfId="11859"/>
    <cellStyle name="Input 3 2 2 3 2 5" xfId="11860"/>
    <cellStyle name="Input 3 2 2 3 2 5 2" xfId="11861"/>
    <cellStyle name="Input 3 2 2 3 2 5 3" xfId="11862"/>
    <cellStyle name="Input 3 2 2 3 2 5 4" xfId="11863"/>
    <cellStyle name="Input 3 2 2 3 2 5 5" xfId="11864"/>
    <cellStyle name="Input 3 2 2 3 2 5 6" xfId="11865"/>
    <cellStyle name="Input 3 2 2 3 2 6" xfId="11866"/>
    <cellStyle name="Input 3 2 2 3 2 7" xfId="11867"/>
    <cellStyle name="Input 3 2 2 3 2 8" xfId="11868"/>
    <cellStyle name="Input 3 2 2 3 2 9" xfId="11869"/>
    <cellStyle name="Input 3 2 2 3 3" xfId="11870"/>
    <cellStyle name="Input 3 2 2 3 3 2" xfId="11871"/>
    <cellStyle name="Input 3 2 2 3 3 2 2" xfId="11872"/>
    <cellStyle name="Input 3 2 2 3 3 2 2 2" xfId="11873"/>
    <cellStyle name="Input 3 2 2 3 3 2 2 3" xfId="11874"/>
    <cellStyle name="Input 3 2 2 3 3 2 2 4" xfId="11875"/>
    <cellStyle name="Input 3 2 2 3 3 2 2 5" xfId="11876"/>
    <cellStyle name="Input 3 2 2 3 3 2 2 6" xfId="11877"/>
    <cellStyle name="Input 3 2 2 3 3 2 3" xfId="11878"/>
    <cellStyle name="Input 3 2 2 3 3 2 3 2" xfId="11879"/>
    <cellStyle name="Input 3 2 2 3 3 2 3 3" xfId="11880"/>
    <cellStyle name="Input 3 2 2 3 3 2 3 4" xfId="11881"/>
    <cellStyle name="Input 3 2 2 3 3 2 3 5" xfId="11882"/>
    <cellStyle name="Input 3 2 2 3 3 2 3 6" xfId="11883"/>
    <cellStyle name="Input 3 2 2 3 3 2 4" xfId="11884"/>
    <cellStyle name="Input 3 2 2 3 3 2 5" xfId="11885"/>
    <cellStyle name="Input 3 2 2 3 3 2 6" xfId="11886"/>
    <cellStyle name="Input 3 2 2 3 3 2 7" xfId="11887"/>
    <cellStyle name="Input 3 2 2 3 3 2 8" xfId="11888"/>
    <cellStyle name="Input 3 2 2 3 3 3" xfId="11889"/>
    <cellStyle name="Input 3 2 2 3 3 3 2" xfId="11890"/>
    <cellStyle name="Input 3 2 2 3 3 3 3" xfId="11891"/>
    <cellStyle name="Input 3 2 2 3 3 3 4" xfId="11892"/>
    <cellStyle name="Input 3 2 2 3 3 3 5" xfId="11893"/>
    <cellStyle name="Input 3 2 2 3 3 3 6" xfId="11894"/>
    <cellStyle name="Input 3 2 2 3 3 4" xfId="11895"/>
    <cellStyle name="Input 3 2 2 3 3 4 2" xfId="11896"/>
    <cellStyle name="Input 3 2 2 3 3 4 3" xfId="11897"/>
    <cellStyle name="Input 3 2 2 3 3 4 4" xfId="11898"/>
    <cellStyle name="Input 3 2 2 3 3 4 5" xfId="11899"/>
    <cellStyle name="Input 3 2 2 3 3 4 6" xfId="11900"/>
    <cellStyle name="Input 3 2 2 3 3 5" xfId="11901"/>
    <cellStyle name="Input 3 2 2 3 3 6" xfId="11902"/>
    <cellStyle name="Input 3 2 2 3 3 7" xfId="11903"/>
    <cellStyle name="Input 3 2 2 3 3 8" xfId="11904"/>
    <cellStyle name="Input 3 2 2 3 3 9" xfId="11905"/>
    <cellStyle name="Input 3 2 2 3 4" xfId="11906"/>
    <cellStyle name="Input 3 2 2 3 4 2" xfId="11907"/>
    <cellStyle name="Input 3 2 2 3 4 2 2" xfId="11908"/>
    <cellStyle name="Input 3 2 2 3 4 2 3" xfId="11909"/>
    <cellStyle name="Input 3 2 2 3 4 2 4" xfId="11910"/>
    <cellStyle name="Input 3 2 2 3 4 2 5" xfId="11911"/>
    <cellStyle name="Input 3 2 2 3 4 2 6" xfId="11912"/>
    <cellStyle name="Input 3 2 2 3 4 3" xfId="11913"/>
    <cellStyle name="Input 3 2 2 3 4 3 2" xfId="11914"/>
    <cellStyle name="Input 3 2 2 3 4 3 3" xfId="11915"/>
    <cellStyle name="Input 3 2 2 3 4 3 4" xfId="11916"/>
    <cellStyle name="Input 3 2 2 3 4 3 5" xfId="11917"/>
    <cellStyle name="Input 3 2 2 3 4 3 6" xfId="11918"/>
    <cellStyle name="Input 3 2 2 3 4 4" xfId="11919"/>
    <cellStyle name="Input 3 2 2 3 4 5" xfId="11920"/>
    <cellStyle name="Input 3 2 2 3 4 6" xfId="11921"/>
    <cellStyle name="Input 3 2 2 3 4 7" xfId="11922"/>
    <cellStyle name="Input 3 2 2 3 4 8" xfId="11923"/>
    <cellStyle name="Input 3 2 2 3 5" xfId="11924"/>
    <cellStyle name="Input 3 2 2 3 5 2" xfId="11925"/>
    <cellStyle name="Input 3 2 2 3 5 3" xfId="11926"/>
    <cellStyle name="Input 3 2 2 3 5 4" xfId="11927"/>
    <cellStyle name="Input 3 2 2 3 5 5" xfId="11928"/>
    <cellStyle name="Input 3 2 2 3 5 6" xfId="11929"/>
    <cellStyle name="Input 3 2 2 3 6" xfId="11930"/>
    <cellStyle name="Input 3 2 2 3 6 2" xfId="11931"/>
    <cellStyle name="Input 3 2 2 3 6 3" xfId="11932"/>
    <cellStyle name="Input 3 2 2 3 6 4" xfId="11933"/>
    <cellStyle name="Input 3 2 2 3 6 5" xfId="11934"/>
    <cellStyle name="Input 3 2 2 3 6 6" xfId="11935"/>
    <cellStyle name="Input 3 2 2 3 7" xfId="11936"/>
    <cellStyle name="Input 3 2 2 3 8" xfId="11937"/>
    <cellStyle name="Input 3 2 2 3 9" xfId="11938"/>
    <cellStyle name="Input 3 2 2 4" xfId="11939"/>
    <cellStyle name="Input 3 2 2 4 10" xfId="11940"/>
    <cellStyle name="Input 3 2 2 4 2" xfId="11941"/>
    <cellStyle name="Input 3 2 2 4 2 2" xfId="11942"/>
    <cellStyle name="Input 3 2 2 4 2 2 2" xfId="11943"/>
    <cellStyle name="Input 3 2 2 4 2 2 2 2" xfId="11944"/>
    <cellStyle name="Input 3 2 2 4 2 2 2 3" xfId="11945"/>
    <cellStyle name="Input 3 2 2 4 2 2 2 4" xfId="11946"/>
    <cellStyle name="Input 3 2 2 4 2 2 2 5" xfId="11947"/>
    <cellStyle name="Input 3 2 2 4 2 2 2 6" xfId="11948"/>
    <cellStyle name="Input 3 2 2 4 2 2 3" xfId="11949"/>
    <cellStyle name="Input 3 2 2 4 2 2 3 2" xfId="11950"/>
    <cellStyle name="Input 3 2 2 4 2 2 3 3" xfId="11951"/>
    <cellStyle name="Input 3 2 2 4 2 2 3 4" xfId="11952"/>
    <cellStyle name="Input 3 2 2 4 2 2 3 5" xfId="11953"/>
    <cellStyle name="Input 3 2 2 4 2 2 3 6" xfId="11954"/>
    <cellStyle name="Input 3 2 2 4 2 2 4" xfId="11955"/>
    <cellStyle name="Input 3 2 2 4 2 2 5" xfId="11956"/>
    <cellStyle name="Input 3 2 2 4 2 2 6" xfId="11957"/>
    <cellStyle name="Input 3 2 2 4 2 2 7" xfId="11958"/>
    <cellStyle name="Input 3 2 2 4 2 2 8" xfId="11959"/>
    <cellStyle name="Input 3 2 2 4 2 3" xfId="11960"/>
    <cellStyle name="Input 3 2 2 4 2 3 2" xfId="11961"/>
    <cellStyle name="Input 3 2 2 4 2 3 3" xfId="11962"/>
    <cellStyle name="Input 3 2 2 4 2 3 4" xfId="11963"/>
    <cellStyle name="Input 3 2 2 4 2 3 5" xfId="11964"/>
    <cellStyle name="Input 3 2 2 4 2 3 6" xfId="11965"/>
    <cellStyle name="Input 3 2 2 4 2 4" xfId="11966"/>
    <cellStyle name="Input 3 2 2 4 2 4 2" xfId="11967"/>
    <cellStyle name="Input 3 2 2 4 2 4 3" xfId="11968"/>
    <cellStyle name="Input 3 2 2 4 2 4 4" xfId="11969"/>
    <cellStyle name="Input 3 2 2 4 2 4 5" xfId="11970"/>
    <cellStyle name="Input 3 2 2 4 2 4 6" xfId="11971"/>
    <cellStyle name="Input 3 2 2 4 2 5" xfId="11972"/>
    <cellStyle name="Input 3 2 2 4 2 6" xfId="11973"/>
    <cellStyle name="Input 3 2 2 4 2 7" xfId="11974"/>
    <cellStyle name="Input 3 2 2 4 2 8" xfId="11975"/>
    <cellStyle name="Input 3 2 2 4 2 9" xfId="11976"/>
    <cellStyle name="Input 3 2 2 4 3" xfId="11977"/>
    <cellStyle name="Input 3 2 2 4 3 2" xfId="11978"/>
    <cellStyle name="Input 3 2 2 4 3 2 2" xfId="11979"/>
    <cellStyle name="Input 3 2 2 4 3 2 3" xfId="11980"/>
    <cellStyle name="Input 3 2 2 4 3 2 4" xfId="11981"/>
    <cellStyle name="Input 3 2 2 4 3 2 5" xfId="11982"/>
    <cellStyle name="Input 3 2 2 4 3 2 6" xfId="11983"/>
    <cellStyle name="Input 3 2 2 4 3 3" xfId="11984"/>
    <cellStyle name="Input 3 2 2 4 3 3 2" xfId="11985"/>
    <cellStyle name="Input 3 2 2 4 3 3 3" xfId="11986"/>
    <cellStyle name="Input 3 2 2 4 3 3 4" xfId="11987"/>
    <cellStyle name="Input 3 2 2 4 3 3 5" xfId="11988"/>
    <cellStyle name="Input 3 2 2 4 3 3 6" xfId="11989"/>
    <cellStyle name="Input 3 2 2 4 3 4" xfId="11990"/>
    <cellStyle name="Input 3 2 2 4 3 5" xfId="11991"/>
    <cellStyle name="Input 3 2 2 4 3 6" xfId="11992"/>
    <cellStyle name="Input 3 2 2 4 3 7" xfId="11993"/>
    <cellStyle name="Input 3 2 2 4 3 8" xfId="11994"/>
    <cellStyle name="Input 3 2 2 4 4" xfId="11995"/>
    <cellStyle name="Input 3 2 2 4 4 2" xfId="11996"/>
    <cellStyle name="Input 3 2 2 4 4 3" xfId="11997"/>
    <cellStyle name="Input 3 2 2 4 4 4" xfId="11998"/>
    <cellStyle name="Input 3 2 2 4 4 5" xfId="11999"/>
    <cellStyle name="Input 3 2 2 4 4 6" xfId="12000"/>
    <cellStyle name="Input 3 2 2 4 5" xfId="12001"/>
    <cellStyle name="Input 3 2 2 4 5 2" xfId="12002"/>
    <cellStyle name="Input 3 2 2 4 5 3" xfId="12003"/>
    <cellStyle name="Input 3 2 2 4 5 4" xfId="12004"/>
    <cellStyle name="Input 3 2 2 4 5 5" xfId="12005"/>
    <cellStyle name="Input 3 2 2 4 5 6" xfId="12006"/>
    <cellStyle name="Input 3 2 2 4 6" xfId="12007"/>
    <cellStyle name="Input 3 2 2 4 7" xfId="12008"/>
    <cellStyle name="Input 3 2 2 4 8" xfId="12009"/>
    <cellStyle name="Input 3 2 2 4 9" xfId="12010"/>
    <cellStyle name="Input 3 2 2 5" xfId="12011"/>
    <cellStyle name="Input 3 2 2 5 2" xfId="12012"/>
    <cellStyle name="Input 3 2 2 5 2 2" xfId="12013"/>
    <cellStyle name="Input 3 2 2 5 2 2 2" xfId="12014"/>
    <cellStyle name="Input 3 2 2 5 2 2 3" xfId="12015"/>
    <cellStyle name="Input 3 2 2 5 2 2 4" xfId="12016"/>
    <cellStyle name="Input 3 2 2 5 2 2 5" xfId="12017"/>
    <cellStyle name="Input 3 2 2 5 2 2 6" xfId="12018"/>
    <cellStyle name="Input 3 2 2 5 2 3" xfId="12019"/>
    <cellStyle name="Input 3 2 2 5 2 3 2" xfId="12020"/>
    <cellStyle name="Input 3 2 2 5 2 3 3" xfId="12021"/>
    <cellStyle name="Input 3 2 2 5 2 3 4" xfId="12022"/>
    <cellStyle name="Input 3 2 2 5 2 3 5" xfId="12023"/>
    <cellStyle name="Input 3 2 2 5 2 3 6" xfId="12024"/>
    <cellStyle name="Input 3 2 2 5 2 4" xfId="12025"/>
    <cellStyle name="Input 3 2 2 5 2 5" xfId="12026"/>
    <cellStyle name="Input 3 2 2 5 2 6" xfId="12027"/>
    <cellStyle name="Input 3 2 2 5 2 7" xfId="12028"/>
    <cellStyle name="Input 3 2 2 5 2 8" xfId="12029"/>
    <cellStyle name="Input 3 2 2 5 3" xfId="12030"/>
    <cellStyle name="Input 3 2 2 5 3 2" xfId="12031"/>
    <cellStyle name="Input 3 2 2 5 3 3" xfId="12032"/>
    <cellStyle name="Input 3 2 2 5 3 4" xfId="12033"/>
    <cellStyle name="Input 3 2 2 5 3 5" xfId="12034"/>
    <cellStyle name="Input 3 2 2 5 3 6" xfId="12035"/>
    <cellStyle name="Input 3 2 2 5 4" xfId="12036"/>
    <cellStyle name="Input 3 2 2 5 4 2" xfId="12037"/>
    <cellStyle name="Input 3 2 2 5 4 3" xfId="12038"/>
    <cellStyle name="Input 3 2 2 5 4 4" xfId="12039"/>
    <cellStyle name="Input 3 2 2 5 4 5" xfId="12040"/>
    <cellStyle name="Input 3 2 2 5 4 6" xfId="12041"/>
    <cellStyle name="Input 3 2 2 5 5" xfId="12042"/>
    <cellStyle name="Input 3 2 2 5 6" xfId="12043"/>
    <cellStyle name="Input 3 2 2 5 7" xfId="12044"/>
    <cellStyle name="Input 3 2 2 5 8" xfId="12045"/>
    <cellStyle name="Input 3 2 2 5 9" xfId="12046"/>
    <cellStyle name="Input 3 2 2 6" xfId="12047"/>
    <cellStyle name="Input 3 2 2 6 2" xfId="12048"/>
    <cellStyle name="Input 3 2 2 6 2 2" xfId="12049"/>
    <cellStyle name="Input 3 2 2 6 2 3" xfId="12050"/>
    <cellStyle name="Input 3 2 2 6 2 4" xfId="12051"/>
    <cellStyle name="Input 3 2 2 6 2 5" xfId="12052"/>
    <cellStyle name="Input 3 2 2 6 2 6" xfId="12053"/>
    <cellStyle name="Input 3 2 2 6 3" xfId="12054"/>
    <cellStyle name="Input 3 2 2 6 3 2" xfId="12055"/>
    <cellStyle name="Input 3 2 2 6 3 3" xfId="12056"/>
    <cellStyle name="Input 3 2 2 6 3 4" xfId="12057"/>
    <cellStyle name="Input 3 2 2 6 3 5" xfId="12058"/>
    <cellStyle name="Input 3 2 2 6 3 6" xfId="12059"/>
    <cellStyle name="Input 3 2 2 6 4" xfId="12060"/>
    <cellStyle name="Input 3 2 2 6 5" xfId="12061"/>
    <cellStyle name="Input 3 2 2 6 6" xfId="12062"/>
    <cellStyle name="Input 3 2 2 6 7" xfId="12063"/>
    <cellStyle name="Input 3 2 2 6 8" xfId="12064"/>
    <cellStyle name="Input 3 2 2 7" xfId="12065"/>
    <cellStyle name="Input 3 2 2 7 2" xfId="12066"/>
    <cellStyle name="Input 3 2 2 7 3" xfId="12067"/>
    <cellStyle name="Input 3 2 2 7 4" xfId="12068"/>
    <cellStyle name="Input 3 2 2 7 5" xfId="12069"/>
    <cellStyle name="Input 3 2 2 7 6" xfId="12070"/>
    <cellStyle name="Input 3 2 2 8" xfId="12071"/>
    <cellStyle name="Input 3 2 2 8 2" xfId="12072"/>
    <cellStyle name="Input 3 2 2 8 3" xfId="12073"/>
    <cellStyle name="Input 3 2 2 8 4" xfId="12074"/>
    <cellStyle name="Input 3 2 2 8 5" xfId="12075"/>
    <cellStyle name="Input 3 2 2 8 6" xfId="12076"/>
    <cellStyle name="Input 3 2 2 9" xfId="12077"/>
    <cellStyle name="Input 3 2 3" xfId="12078"/>
    <cellStyle name="Input 3 2 3 10" xfId="12079"/>
    <cellStyle name="Input 3 2 3 11" xfId="12080"/>
    <cellStyle name="Input 3 2 3 12" xfId="12081"/>
    <cellStyle name="Input 3 2 3 2" xfId="12082"/>
    <cellStyle name="Input 3 2 3 2 10" xfId="12083"/>
    <cellStyle name="Input 3 2 3 2 11" xfId="12084"/>
    <cellStyle name="Input 3 2 3 2 2" xfId="12085"/>
    <cellStyle name="Input 3 2 3 2 2 10" xfId="12086"/>
    <cellStyle name="Input 3 2 3 2 2 2" xfId="12087"/>
    <cellStyle name="Input 3 2 3 2 2 2 2" xfId="12088"/>
    <cellStyle name="Input 3 2 3 2 2 2 2 2" xfId="12089"/>
    <cellStyle name="Input 3 2 3 2 2 2 2 2 2" xfId="12090"/>
    <cellStyle name="Input 3 2 3 2 2 2 2 2 3" xfId="12091"/>
    <cellStyle name="Input 3 2 3 2 2 2 2 2 4" xfId="12092"/>
    <cellStyle name="Input 3 2 3 2 2 2 2 2 5" xfId="12093"/>
    <cellStyle name="Input 3 2 3 2 2 2 2 2 6" xfId="12094"/>
    <cellStyle name="Input 3 2 3 2 2 2 2 3" xfId="12095"/>
    <cellStyle name="Input 3 2 3 2 2 2 2 3 2" xfId="12096"/>
    <cellStyle name="Input 3 2 3 2 2 2 2 3 3" xfId="12097"/>
    <cellStyle name="Input 3 2 3 2 2 2 2 3 4" xfId="12098"/>
    <cellStyle name="Input 3 2 3 2 2 2 2 3 5" xfId="12099"/>
    <cellStyle name="Input 3 2 3 2 2 2 2 3 6" xfId="12100"/>
    <cellStyle name="Input 3 2 3 2 2 2 2 4" xfId="12101"/>
    <cellStyle name="Input 3 2 3 2 2 2 2 5" xfId="12102"/>
    <cellStyle name="Input 3 2 3 2 2 2 2 6" xfId="12103"/>
    <cellStyle name="Input 3 2 3 2 2 2 2 7" xfId="12104"/>
    <cellStyle name="Input 3 2 3 2 2 2 2 8" xfId="12105"/>
    <cellStyle name="Input 3 2 3 2 2 2 3" xfId="12106"/>
    <cellStyle name="Input 3 2 3 2 2 2 3 2" xfId="12107"/>
    <cellStyle name="Input 3 2 3 2 2 2 3 3" xfId="12108"/>
    <cellStyle name="Input 3 2 3 2 2 2 3 4" xfId="12109"/>
    <cellStyle name="Input 3 2 3 2 2 2 3 5" xfId="12110"/>
    <cellStyle name="Input 3 2 3 2 2 2 3 6" xfId="12111"/>
    <cellStyle name="Input 3 2 3 2 2 2 4" xfId="12112"/>
    <cellStyle name="Input 3 2 3 2 2 2 4 2" xfId="12113"/>
    <cellStyle name="Input 3 2 3 2 2 2 4 3" xfId="12114"/>
    <cellStyle name="Input 3 2 3 2 2 2 4 4" xfId="12115"/>
    <cellStyle name="Input 3 2 3 2 2 2 4 5" xfId="12116"/>
    <cellStyle name="Input 3 2 3 2 2 2 4 6" xfId="12117"/>
    <cellStyle name="Input 3 2 3 2 2 2 5" xfId="12118"/>
    <cellStyle name="Input 3 2 3 2 2 2 6" xfId="12119"/>
    <cellStyle name="Input 3 2 3 2 2 2 7" xfId="12120"/>
    <cellStyle name="Input 3 2 3 2 2 2 8" xfId="12121"/>
    <cellStyle name="Input 3 2 3 2 2 2 9" xfId="12122"/>
    <cellStyle name="Input 3 2 3 2 2 3" xfId="12123"/>
    <cellStyle name="Input 3 2 3 2 2 3 2" xfId="12124"/>
    <cellStyle name="Input 3 2 3 2 2 3 2 2" xfId="12125"/>
    <cellStyle name="Input 3 2 3 2 2 3 2 3" xfId="12126"/>
    <cellStyle name="Input 3 2 3 2 2 3 2 4" xfId="12127"/>
    <cellStyle name="Input 3 2 3 2 2 3 2 5" xfId="12128"/>
    <cellStyle name="Input 3 2 3 2 2 3 2 6" xfId="12129"/>
    <cellStyle name="Input 3 2 3 2 2 3 3" xfId="12130"/>
    <cellStyle name="Input 3 2 3 2 2 3 3 2" xfId="12131"/>
    <cellStyle name="Input 3 2 3 2 2 3 3 3" xfId="12132"/>
    <cellStyle name="Input 3 2 3 2 2 3 3 4" xfId="12133"/>
    <cellStyle name="Input 3 2 3 2 2 3 3 5" xfId="12134"/>
    <cellStyle name="Input 3 2 3 2 2 3 3 6" xfId="12135"/>
    <cellStyle name="Input 3 2 3 2 2 3 4" xfId="12136"/>
    <cellStyle name="Input 3 2 3 2 2 3 5" xfId="12137"/>
    <cellStyle name="Input 3 2 3 2 2 3 6" xfId="12138"/>
    <cellStyle name="Input 3 2 3 2 2 3 7" xfId="12139"/>
    <cellStyle name="Input 3 2 3 2 2 3 8" xfId="12140"/>
    <cellStyle name="Input 3 2 3 2 2 4" xfId="12141"/>
    <cellStyle name="Input 3 2 3 2 2 4 2" xfId="12142"/>
    <cellStyle name="Input 3 2 3 2 2 4 3" xfId="12143"/>
    <cellStyle name="Input 3 2 3 2 2 4 4" xfId="12144"/>
    <cellStyle name="Input 3 2 3 2 2 4 5" xfId="12145"/>
    <cellStyle name="Input 3 2 3 2 2 4 6" xfId="12146"/>
    <cellStyle name="Input 3 2 3 2 2 5" xfId="12147"/>
    <cellStyle name="Input 3 2 3 2 2 5 2" xfId="12148"/>
    <cellStyle name="Input 3 2 3 2 2 5 3" xfId="12149"/>
    <cellStyle name="Input 3 2 3 2 2 5 4" xfId="12150"/>
    <cellStyle name="Input 3 2 3 2 2 5 5" xfId="12151"/>
    <cellStyle name="Input 3 2 3 2 2 5 6" xfId="12152"/>
    <cellStyle name="Input 3 2 3 2 2 6" xfId="12153"/>
    <cellStyle name="Input 3 2 3 2 2 7" xfId="12154"/>
    <cellStyle name="Input 3 2 3 2 2 8" xfId="12155"/>
    <cellStyle name="Input 3 2 3 2 2 9" xfId="12156"/>
    <cellStyle name="Input 3 2 3 2 3" xfId="12157"/>
    <cellStyle name="Input 3 2 3 2 3 2" xfId="12158"/>
    <cellStyle name="Input 3 2 3 2 3 2 2" xfId="12159"/>
    <cellStyle name="Input 3 2 3 2 3 2 2 2" xfId="12160"/>
    <cellStyle name="Input 3 2 3 2 3 2 2 3" xfId="12161"/>
    <cellStyle name="Input 3 2 3 2 3 2 2 4" xfId="12162"/>
    <cellStyle name="Input 3 2 3 2 3 2 2 5" xfId="12163"/>
    <cellStyle name="Input 3 2 3 2 3 2 2 6" xfId="12164"/>
    <cellStyle name="Input 3 2 3 2 3 2 3" xfId="12165"/>
    <cellStyle name="Input 3 2 3 2 3 2 3 2" xfId="12166"/>
    <cellStyle name="Input 3 2 3 2 3 2 3 3" xfId="12167"/>
    <cellStyle name="Input 3 2 3 2 3 2 3 4" xfId="12168"/>
    <cellStyle name="Input 3 2 3 2 3 2 3 5" xfId="12169"/>
    <cellStyle name="Input 3 2 3 2 3 2 3 6" xfId="12170"/>
    <cellStyle name="Input 3 2 3 2 3 2 4" xfId="12171"/>
    <cellStyle name="Input 3 2 3 2 3 2 5" xfId="12172"/>
    <cellStyle name="Input 3 2 3 2 3 2 6" xfId="12173"/>
    <cellStyle name="Input 3 2 3 2 3 2 7" xfId="12174"/>
    <cellStyle name="Input 3 2 3 2 3 2 8" xfId="12175"/>
    <cellStyle name="Input 3 2 3 2 3 3" xfId="12176"/>
    <cellStyle name="Input 3 2 3 2 3 3 2" xfId="12177"/>
    <cellStyle name="Input 3 2 3 2 3 3 3" xfId="12178"/>
    <cellStyle name="Input 3 2 3 2 3 3 4" xfId="12179"/>
    <cellStyle name="Input 3 2 3 2 3 3 5" xfId="12180"/>
    <cellStyle name="Input 3 2 3 2 3 3 6" xfId="12181"/>
    <cellStyle name="Input 3 2 3 2 3 4" xfId="12182"/>
    <cellStyle name="Input 3 2 3 2 3 4 2" xfId="12183"/>
    <cellStyle name="Input 3 2 3 2 3 4 3" xfId="12184"/>
    <cellStyle name="Input 3 2 3 2 3 4 4" xfId="12185"/>
    <cellStyle name="Input 3 2 3 2 3 4 5" xfId="12186"/>
    <cellStyle name="Input 3 2 3 2 3 4 6" xfId="12187"/>
    <cellStyle name="Input 3 2 3 2 3 5" xfId="12188"/>
    <cellStyle name="Input 3 2 3 2 3 6" xfId="12189"/>
    <cellStyle name="Input 3 2 3 2 3 7" xfId="12190"/>
    <cellStyle name="Input 3 2 3 2 3 8" xfId="12191"/>
    <cellStyle name="Input 3 2 3 2 3 9" xfId="12192"/>
    <cellStyle name="Input 3 2 3 2 4" xfId="12193"/>
    <cellStyle name="Input 3 2 3 2 4 2" xfId="12194"/>
    <cellStyle name="Input 3 2 3 2 4 2 2" xfId="12195"/>
    <cellStyle name="Input 3 2 3 2 4 2 3" xfId="12196"/>
    <cellStyle name="Input 3 2 3 2 4 2 4" xfId="12197"/>
    <cellStyle name="Input 3 2 3 2 4 2 5" xfId="12198"/>
    <cellStyle name="Input 3 2 3 2 4 2 6" xfId="12199"/>
    <cellStyle name="Input 3 2 3 2 4 3" xfId="12200"/>
    <cellStyle name="Input 3 2 3 2 4 3 2" xfId="12201"/>
    <cellStyle name="Input 3 2 3 2 4 3 3" xfId="12202"/>
    <cellStyle name="Input 3 2 3 2 4 3 4" xfId="12203"/>
    <cellStyle name="Input 3 2 3 2 4 3 5" xfId="12204"/>
    <cellStyle name="Input 3 2 3 2 4 3 6" xfId="12205"/>
    <cellStyle name="Input 3 2 3 2 4 4" xfId="12206"/>
    <cellStyle name="Input 3 2 3 2 4 5" xfId="12207"/>
    <cellStyle name="Input 3 2 3 2 4 6" xfId="12208"/>
    <cellStyle name="Input 3 2 3 2 4 7" xfId="12209"/>
    <cellStyle name="Input 3 2 3 2 4 8" xfId="12210"/>
    <cellStyle name="Input 3 2 3 2 5" xfId="12211"/>
    <cellStyle name="Input 3 2 3 2 5 2" xfId="12212"/>
    <cellStyle name="Input 3 2 3 2 5 3" xfId="12213"/>
    <cellStyle name="Input 3 2 3 2 5 4" xfId="12214"/>
    <cellStyle name="Input 3 2 3 2 5 5" xfId="12215"/>
    <cellStyle name="Input 3 2 3 2 5 6" xfId="12216"/>
    <cellStyle name="Input 3 2 3 2 6" xfId="12217"/>
    <cellStyle name="Input 3 2 3 2 6 2" xfId="12218"/>
    <cellStyle name="Input 3 2 3 2 6 3" xfId="12219"/>
    <cellStyle name="Input 3 2 3 2 6 4" xfId="12220"/>
    <cellStyle name="Input 3 2 3 2 6 5" xfId="12221"/>
    <cellStyle name="Input 3 2 3 2 6 6" xfId="12222"/>
    <cellStyle name="Input 3 2 3 2 7" xfId="12223"/>
    <cellStyle name="Input 3 2 3 2 8" xfId="12224"/>
    <cellStyle name="Input 3 2 3 2 9" xfId="12225"/>
    <cellStyle name="Input 3 2 3 3" xfId="12226"/>
    <cellStyle name="Input 3 2 3 3 10" xfId="12227"/>
    <cellStyle name="Input 3 2 3 3 2" xfId="12228"/>
    <cellStyle name="Input 3 2 3 3 2 2" xfId="12229"/>
    <cellStyle name="Input 3 2 3 3 2 2 2" xfId="12230"/>
    <cellStyle name="Input 3 2 3 3 2 2 2 2" xfId="12231"/>
    <cellStyle name="Input 3 2 3 3 2 2 2 3" xfId="12232"/>
    <cellStyle name="Input 3 2 3 3 2 2 2 4" xfId="12233"/>
    <cellStyle name="Input 3 2 3 3 2 2 2 5" xfId="12234"/>
    <cellStyle name="Input 3 2 3 3 2 2 2 6" xfId="12235"/>
    <cellStyle name="Input 3 2 3 3 2 2 3" xfId="12236"/>
    <cellStyle name="Input 3 2 3 3 2 2 3 2" xfId="12237"/>
    <cellStyle name="Input 3 2 3 3 2 2 3 3" xfId="12238"/>
    <cellStyle name="Input 3 2 3 3 2 2 3 4" xfId="12239"/>
    <cellStyle name="Input 3 2 3 3 2 2 3 5" xfId="12240"/>
    <cellStyle name="Input 3 2 3 3 2 2 3 6" xfId="12241"/>
    <cellStyle name="Input 3 2 3 3 2 2 4" xfId="12242"/>
    <cellStyle name="Input 3 2 3 3 2 2 5" xfId="12243"/>
    <cellStyle name="Input 3 2 3 3 2 2 6" xfId="12244"/>
    <cellStyle name="Input 3 2 3 3 2 2 7" xfId="12245"/>
    <cellStyle name="Input 3 2 3 3 2 2 8" xfId="12246"/>
    <cellStyle name="Input 3 2 3 3 2 3" xfId="12247"/>
    <cellStyle name="Input 3 2 3 3 2 3 2" xfId="12248"/>
    <cellStyle name="Input 3 2 3 3 2 3 3" xfId="12249"/>
    <cellStyle name="Input 3 2 3 3 2 3 4" xfId="12250"/>
    <cellStyle name="Input 3 2 3 3 2 3 5" xfId="12251"/>
    <cellStyle name="Input 3 2 3 3 2 3 6" xfId="12252"/>
    <cellStyle name="Input 3 2 3 3 2 4" xfId="12253"/>
    <cellStyle name="Input 3 2 3 3 2 4 2" xfId="12254"/>
    <cellStyle name="Input 3 2 3 3 2 4 3" xfId="12255"/>
    <cellStyle name="Input 3 2 3 3 2 4 4" xfId="12256"/>
    <cellStyle name="Input 3 2 3 3 2 4 5" xfId="12257"/>
    <cellStyle name="Input 3 2 3 3 2 4 6" xfId="12258"/>
    <cellStyle name="Input 3 2 3 3 2 5" xfId="12259"/>
    <cellStyle name="Input 3 2 3 3 2 6" xfId="12260"/>
    <cellStyle name="Input 3 2 3 3 2 7" xfId="12261"/>
    <cellStyle name="Input 3 2 3 3 2 8" xfId="12262"/>
    <cellStyle name="Input 3 2 3 3 2 9" xfId="12263"/>
    <cellStyle name="Input 3 2 3 3 3" xfId="12264"/>
    <cellStyle name="Input 3 2 3 3 3 2" xfId="12265"/>
    <cellStyle name="Input 3 2 3 3 3 2 2" xfId="12266"/>
    <cellStyle name="Input 3 2 3 3 3 2 3" xfId="12267"/>
    <cellStyle name="Input 3 2 3 3 3 2 4" xfId="12268"/>
    <cellStyle name="Input 3 2 3 3 3 2 5" xfId="12269"/>
    <cellStyle name="Input 3 2 3 3 3 2 6" xfId="12270"/>
    <cellStyle name="Input 3 2 3 3 3 3" xfId="12271"/>
    <cellStyle name="Input 3 2 3 3 3 3 2" xfId="12272"/>
    <cellStyle name="Input 3 2 3 3 3 3 3" xfId="12273"/>
    <cellStyle name="Input 3 2 3 3 3 3 4" xfId="12274"/>
    <cellStyle name="Input 3 2 3 3 3 3 5" xfId="12275"/>
    <cellStyle name="Input 3 2 3 3 3 3 6" xfId="12276"/>
    <cellStyle name="Input 3 2 3 3 3 4" xfId="12277"/>
    <cellStyle name="Input 3 2 3 3 3 5" xfId="12278"/>
    <cellStyle name="Input 3 2 3 3 3 6" xfId="12279"/>
    <cellStyle name="Input 3 2 3 3 3 7" xfId="12280"/>
    <cellStyle name="Input 3 2 3 3 3 8" xfId="12281"/>
    <cellStyle name="Input 3 2 3 3 4" xfId="12282"/>
    <cellStyle name="Input 3 2 3 3 4 2" xfId="12283"/>
    <cellStyle name="Input 3 2 3 3 4 3" xfId="12284"/>
    <cellStyle name="Input 3 2 3 3 4 4" xfId="12285"/>
    <cellStyle name="Input 3 2 3 3 4 5" xfId="12286"/>
    <cellStyle name="Input 3 2 3 3 4 6" xfId="12287"/>
    <cellStyle name="Input 3 2 3 3 5" xfId="12288"/>
    <cellStyle name="Input 3 2 3 3 5 2" xfId="12289"/>
    <cellStyle name="Input 3 2 3 3 5 3" xfId="12290"/>
    <cellStyle name="Input 3 2 3 3 5 4" xfId="12291"/>
    <cellStyle name="Input 3 2 3 3 5 5" xfId="12292"/>
    <cellStyle name="Input 3 2 3 3 5 6" xfId="12293"/>
    <cellStyle name="Input 3 2 3 3 6" xfId="12294"/>
    <cellStyle name="Input 3 2 3 3 7" xfId="12295"/>
    <cellStyle name="Input 3 2 3 3 8" xfId="12296"/>
    <cellStyle name="Input 3 2 3 3 9" xfId="12297"/>
    <cellStyle name="Input 3 2 3 4" xfId="12298"/>
    <cellStyle name="Input 3 2 3 4 2" xfId="12299"/>
    <cellStyle name="Input 3 2 3 4 2 2" xfId="12300"/>
    <cellStyle name="Input 3 2 3 4 2 2 2" xfId="12301"/>
    <cellStyle name="Input 3 2 3 4 2 2 3" xfId="12302"/>
    <cellStyle name="Input 3 2 3 4 2 2 4" xfId="12303"/>
    <cellStyle name="Input 3 2 3 4 2 2 5" xfId="12304"/>
    <cellStyle name="Input 3 2 3 4 2 2 6" xfId="12305"/>
    <cellStyle name="Input 3 2 3 4 2 3" xfId="12306"/>
    <cellStyle name="Input 3 2 3 4 2 3 2" xfId="12307"/>
    <cellStyle name="Input 3 2 3 4 2 3 3" xfId="12308"/>
    <cellStyle name="Input 3 2 3 4 2 3 4" xfId="12309"/>
    <cellStyle name="Input 3 2 3 4 2 3 5" xfId="12310"/>
    <cellStyle name="Input 3 2 3 4 2 3 6" xfId="12311"/>
    <cellStyle name="Input 3 2 3 4 2 4" xfId="12312"/>
    <cellStyle name="Input 3 2 3 4 2 5" xfId="12313"/>
    <cellStyle name="Input 3 2 3 4 2 6" xfId="12314"/>
    <cellStyle name="Input 3 2 3 4 2 7" xfId="12315"/>
    <cellStyle name="Input 3 2 3 4 2 8" xfId="12316"/>
    <cellStyle name="Input 3 2 3 4 3" xfId="12317"/>
    <cellStyle name="Input 3 2 3 4 3 2" xfId="12318"/>
    <cellStyle name="Input 3 2 3 4 3 3" xfId="12319"/>
    <cellStyle name="Input 3 2 3 4 3 4" xfId="12320"/>
    <cellStyle name="Input 3 2 3 4 3 5" xfId="12321"/>
    <cellStyle name="Input 3 2 3 4 3 6" xfId="12322"/>
    <cellStyle name="Input 3 2 3 4 4" xfId="12323"/>
    <cellStyle name="Input 3 2 3 4 4 2" xfId="12324"/>
    <cellStyle name="Input 3 2 3 4 4 3" xfId="12325"/>
    <cellStyle name="Input 3 2 3 4 4 4" xfId="12326"/>
    <cellStyle name="Input 3 2 3 4 4 5" xfId="12327"/>
    <cellStyle name="Input 3 2 3 4 4 6" xfId="12328"/>
    <cellStyle name="Input 3 2 3 4 5" xfId="12329"/>
    <cellStyle name="Input 3 2 3 4 6" xfId="12330"/>
    <cellStyle name="Input 3 2 3 4 7" xfId="12331"/>
    <cellStyle name="Input 3 2 3 4 8" xfId="12332"/>
    <cellStyle name="Input 3 2 3 4 9" xfId="12333"/>
    <cellStyle name="Input 3 2 3 5" xfId="12334"/>
    <cellStyle name="Input 3 2 3 5 2" xfId="12335"/>
    <cellStyle name="Input 3 2 3 5 2 2" xfId="12336"/>
    <cellStyle name="Input 3 2 3 5 2 3" xfId="12337"/>
    <cellStyle name="Input 3 2 3 5 2 4" xfId="12338"/>
    <cellStyle name="Input 3 2 3 5 2 5" xfId="12339"/>
    <cellStyle name="Input 3 2 3 5 2 6" xfId="12340"/>
    <cellStyle name="Input 3 2 3 5 3" xfId="12341"/>
    <cellStyle name="Input 3 2 3 5 3 2" xfId="12342"/>
    <cellStyle name="Input 3 2 3 5 3 3" xfId="12343"/>
    <cellStyle name="Input 3 2 3 5 3 4" xfId="12344"/>
    <cellStyle name="Input 3 2 3 5 3 5" xfId="12345"/>
    <cellStyle name="Input 3 2 3 5 3 6" xfId="12346"/>
    <cellStyle name="Input 3 2 3 5 4" xfId="12347"/>
    <cellStyle name="Input 3 2 3 5 5" xfId="12348"/>
    <cellStyle name="Input 3 2 3 5 6" xfId="12349"/>
    <cellStyle name="Input 3 2 3 5 7" xfId="12350"/>
    <cellStyle name="Input 3 2 3 5 8" xfId="12351"/>
    <cellStyle name="Input 3 2 3 6" xfId="12352"/>
    <cellStyle name="Input 3 2 3 6 2" xfId="12353"/>
    <cellStyle name="Input 3 2 3 6 3" xfId="12354"/>
    <cellStyle name="Input 3 2 3 6 4" xfId="12355"/>
    <cellStyle name="Input 3 2 3 6 5" xfId="12356"/>
    <cellStyle name="Input 3 2 3 6 6" xfId="12357"/>
    <cellStyle name="Input 3 2 3 7" xfId="12358"/>
    <cellStyle name="Input 3 2 3 7 2" xfId="12359"/>
    <cellStyle name="Input 3 2 3 7 3" xfId="12360"/>
    <cellStyle name="Input 3 2 3 7 4" xfId="12361"/>
    <cellStyle name="Input 3 2 3 7 5" xfId="12362"/>
    <cellStyle name="Input 3 2 3 7 6" xfId="12363"/>
    <cellStyle name="Input 3 2 3 8" xfId="12364"/>
    <cellStyle name="Input 3 2 3 9" xfId="12365"/>
    <cellStyle name="Input 3 2 4" xfId="12366"/>
    <cellStyle name="Input 3 2 4 10" xfId="12367"/>
    <cellStyle name="Input 3 2 4 11" xfId="12368"/>
    <cellStyle name="Input 3 2 4 2" xfId="12369"/>
    <cellStyle name="Input 3 2 4 2 10" xfId="12370"/>
    <cellStyle name="Input 3 2 4 2 2" xfId="12371"/>
    <cellStyle name="Input 3 2 4 2 2 2" xfId="12372"/>
    <cellStyle name="Input 3 2 4 2 2 2 2" xfId="12373"/>
    <cellStyle name="Input 3 2 4 2 2 2 2 2" xfId="12374"/>
    <cellStyle name="Input 3 2 4 2 2 2 2 3" xfId="12375"/>
    <cellStyle name="Input 3 2 4 2 2 2 2 4" xfId="12376"/>
    <cellStyle name="Input 3 2 4 2 2 2 2 5" xfId="12377"/>
    <cellStyle name="Input 3 2 4 2 2 2 2 6" xfId="12378"/>
    <cellStyle name="Input 3 2 4 2 2 2 3" xfId="12379"/>
    <cellStyle name="Input 3 2 4 2 2 2 3 2" xfId="12380"/>
    <cellStyle name="Input 3 2 4 2 2 2 3 3" xfId="12381"/>
    <cellStyle name="Input 3 2 4 2 2 2 3 4" xfId="12382"/>
    <cellStyle name="Input 3 2 4 2 2 2 3 5" xfId="12383"/>
    <cellStyle name="Input 3 2 4 2 2 2 3 6" xfId="12384"/>
    <cellStyle name="Input 3 2 4 2 2 2 4" xfId="12385"/>
    <cellStyle name="Input 3 2 4 2 2 2 5" xfId="12386"/>
    <cellStyle name="Input 3 2 4 2 2 2 6" xfId="12387"/>
    <cellStyle name="Input 3 2 4 2 2 2 7" xfId="12388"/>
    <cellStyle name="Input 3 2 4 2 2 2 8" xfId="12389"/>
    <cellStyle name="Input 3 2 4 2 2 3" xfId="12390"/>
    <cellStyle name="Input 3 2 4 2 2 3 2" xfId="12391"/>
    <cellStyle name="Input 3 2 4 2 2 3 3" xfId="12392"/>
    <cellStyle name="Input 3 2 4 2 2 3 4" xfId="12393"/>
    <cellStyle name="Input 3 2 4 2 2 3 5" xfId="12394"/>
    <cellStyle name="Input 3 2 4 2 2 3 6" xfId="12395"/>
    <cellStyle name="Input 3 2 4 2 2 4" xfId="12396"/>
    <cellStyle name="Input 3 2 4 2 2 4 2" xfId="12397"/>
    <cellStyle name="Input 3 2 4 2 2 4 3" xfId="12398"/>
    <cellStyle name="Input 3 2 4 2 2 4 4" xfId="12399"/>
    <cellStyle name="Input 3 2 4 2 2 4 5" xfId="12400"/>
    <cellStyle name="Input 3 2 4 2 2 4 6" xfId="12401"/>
    <cellStyle name="Input 3 2 4 2 2 5" xfId="12402"/>
    <cellStyle name="Input 3 2 4 2 2 6" xfId="12403"/>
    <cellStyle name="Input 3 2 4 2 2 7" xfId="12404"/>
    <cellStyle name="Input 3 2 4 2 2 8" xfId="12405"/>
    <cellStyle name="Input 3 2 4 2 2 9" xfId="12406"/>
    <cellStyle name="Input 3 2 4 2 3" xfId="12407"/>
    <cellStyle name="Input 3 2 4 2 3 2" xfId="12408"/>
    <cellStyle name="Input 3 2 4 2 3 2 2" xfId="12409"/>
    <cellStyle name="Input 3 2 4 2 3 2 3" xfId="12410"/>
    <cellStyle name="Input 3 2 4 2 3 2 4" xfId="12411"/>
    <cellStyle name="Input 3 2 4 2 3 2 5" xfId="12412"/>
    <cellStyle name="Input 3 2 4 2 3 2 6" xfId="12413"/>
    <cellStyle name="Input 3 2 4 2 3 3" xfId="12414"/>
    <cellStyle name="Input 3 2 4 2 3 3 2" xfId="12415"/>
    <cellStyle name="Input 3 2 4 2 3 3 3" xfId="12416"/>
    <cellStyle name="Input 3 2 4 2 3 3 4" xfId="12417"/>
    <cellStyle name="Input 3 2 4 2 3 3 5" xfId="12418"/>
    <cellStyle name="Input 3 2 4 2 3 3 6" xfId="12419"/>
    <cellStyle name="Input 3 2 4 2 3 4" xfId="12420"/>
    <cellStyle name="Input 3 2 4 2 3 5" xfId="12421"/>
    <cellStyle name="Input 3 2 4 2 3 6" xfId="12422"/>
    <cellStyle name="Input 3 2 4 2 3 7" xfId="12423"/>
    <cellStyle name="Input 3 2 4 2 3 8" xfId="12424"/>
    <cellStyle name="Input 3 2 4 2 4" xfId="12425"/>
    <cellStyle name="Input 3 2 4 2 4 2" xfId="12426"/>
    <cellStyle name="Input 3 2 4 2 4 3" xfId="12427"/>
    <cellStyle name="Input 3 2 4 2 4 4" xfId="12428"/>
    <cellStyle name="Input 3 2 4 2 4 5" xfId="12429"/>
    <cellStyle name="Input 3 2 4 2 4 6" xfId="12430"/>
    <cellStyle name="Input 3 2 4 2 5" xfId="12431"/>
    <cellStyle name="Input 3 2 4 2 5 2" xfId="12432"/>
    <cellStyle name="Input 3 2 4 2 5 3" xfId="12433"/>
    <cellStyle name="Input 3 2 4 2 5 4" xfId="12434"/>
    <cellStyle name="Input 3 2 4 2 5 5" xfId="12435"/>
    <cellStyle name="Input 3 2 4 2 5 6" xfId="12436"/>
    <cellStyle name="Input 3 2 4 2 6" xfId="12437"/>
    <cellStyle name="Input 3 2 4 2 7" xfId="12438"/>
    <cellStyle name="Input 3 2 4 2 8" xfId="12439"/>
    <cellStyle name="Input 3 2 4 2 9" xfId="12440"/>
    <cellStyle name="Input 3 2 4 3" xfId="12441"/>
    <cellStyle name="Input 3 2 4 3 2" xfId="12442"/>
    <cellStyle name="Input 3 2 4 3 2 2" xfId="12443"/>
    <cellStyle name="Input 3 2 4 3 2 2 2" xfId="12444"/>
    <cellStyle name="Input 3 2 4 3 2 2 3" xfId="12445"/>
    <cellStyle name="Input 3 2 4 3 2 2 4" xfId="12446"/>
    <cellStyle name="Input 3 2 4 3 2 2 5" xfId="12447"/>
    <cellStyle name="Input 3 2 4 3 2 2 6" xfId="12448"/>
    <cellStyle name="Input 3 2 4 3 2 3" xfId="12449"/>
    <cellStyle name="Input 3 2 4 3 2 3 2" xfId="12450"/>
    <cellStyle name="Input 3 2 4 3 2 3 3" xfId="12451"/>
    <cellStyle name="Input 3 2 4 3 2 3 4" xfId="12452"/>
    <cellStyle name="Input 3 2 4 3 2 3 5" xfId="12453"/>
    <cellStyle name="Input 3 2 4 3 2 3 6" xfId="12454"/>
    <cellStyle name="Input 3 2 4 3 2 4" xfId="12455"/>
    <cellStyle name="Input 3 2 4 3 2 5" xfId="12456"/>
    <cellStyle name="Input 3 2 4 3 2 6" xfId="12457"/>
    <cellStyle name="Input 3 2 4 3 2 7" xfId="12458"/>
    <cellStyle name="Input 3 2 4 3 2 8" xfId="12459"/>
    <cellStyle name="Input 3 2 4 3 3" xfId="12460"/>
    <cellStyle name="Input 3 2 4 3 3 2" xfId="12461"/>
    <cellStyle name="Input 3 2 4 3 3 3" xfId="12462"/>
    <cellStyle name="Input 3 2 4 3 3 4" xfId="12463"/>
    <cellStyle name="Input 3 2 4 3 3 5" xfId="12464"/>
    <cellStyle name="Input 3 2 4 3 3 6" xfId="12465"/>
    <cellStyle name="Input 3 2 4 3 4" xfId="12466"/>
    <cellStyle name="Input 3 2 4 3 4 2" xfId="12467"/>
    <cellStyle name="Input 3 2 4 3 4 3" xfId="12468"/>
    <cellStyle name="Input 3 2 4 3 4 4" xfId="12469"/>
    <cellStyle name="Input 3 2 4 3 4 5" xfId="12470"/>
    <cellStyle name="Input 3 2 4 3 4 6" xfId="12471"/>
    <cellStyle name="Input 3 2 4 3 5" xfId="12472"/>
    <cellStyle name="Input 3 2 4 3 6" xfId="12473"/>
    <cellStyle name="Input 3 2 4 3 7" xfId="12474"/>
    <cellStyle name="Input 3 2 4 3 8" xfId="12475"/>
    <cellStyle name="Input 3 2 4 3 9" xfId="12476"/>
    <cellStyle name="Input 3 2 4 4" xfId="12477"/>
    <cellStyle name="Input 3 2 4 4 2" xfId="12478"/>
    <cellStyle name="Input 3 2 4 4 2 2" xfId="12479"/>
    <cellStyle name="Input 3 2 4 4 2 3" xfId="12480"/>
    <cellStyle name="Input 3 2 4 4 2 4" xfId="12481"/>
    <cellStyle name="Input 3 2 4 4 2 5" xfId="12482"/>
    <cellStyle name="Input 3 2 4 4 2 6" xfId="12483"/>
    <cellStyle name="Input 3 2 4 4 3" xfId="12484"/>
    <cellStyle name="Input 3 2 4 4 3 2" xfId="12485"/>
    <cellStyle name="Input 3 2 4 4 3 3" xfId="12486"/>
    <cellStyle name="Input 3 2 4 4 3 4" xfId="12487"/>
    <cellStyle name="Input 3 2 4 4 3 5" xfId="12488"/>
    <cellStyle name="Input 3 2 4 4 3 6" xfId="12489"/>
    <cellStyle name="Input 3 2 4 4 4" xfId="12490"/>
    <cellStyle name="Input 3 2 4 4 5" xfId="12491"/>
    <cellStyle name="Input 3 2 4 4 6" xfId="12492"/>
    <cellStyle name="Input 3 2 4 4 7" xfId="12493"/>
    <cellStyle name="Input 3 2 4 4 8" xfId="12494"/>
    <cellStyle name="Input 3 2 4 5" xfId="12495"/>
    <cellStyle name="Input 3 2 4 5 2" xfId="12496"/>
    <cellStyle name="Input 3 2 4 5 3" xfId="12497"/>
    <cellStyle name="Input 3 2 4 5 4" xfId="12498"/>
    <cellStyle name="Input 3 2 4 5 5" xfId="12499"/>
    <cellStyle name="Input 3 2 4 5 6" xfId="12500"/>
    <cellStyle name="Input 3 2 4 6" xfId="12501"/>
    <cellStyle name="Input 3 2 4 6 2" xfId="12502"/>
    <cellStyle name="Input 3 2 4 6 3" xfId="12503"/>
    <cellStyle name="Input 3 2 4 6 4" xfId="12504"/>
    <cellStyle name="Input 3 2 4 6 5" xfId="12505"/>
    <cellStyle name="Input 3 2 4 6 6" xfId="12506"/>
    <cellStyle name="Input 3 2 4 7" xfId="12507"/>
    <cellStyle name="Input 3 2 4 8" xfId="12508"/>
    <cellStyle name="Input 3 2 4 9" xfId="12509"/>
    <cellStyle name="Input 3 2 5" xfId="12510"/>
    <cellStyle name="Input 3 2 5 10" xfId="12511"/>
    <cellStyle name="Input 3 2 5 2" xfId="12512"/>
    <cellStyle name="Input 3 2 5 2 2" xfId="12513"/>
    <cellStyle name="Input 3 2 5 2 2 2" xfId="12514"/>
    <cellStyle name="Input 3 2 5 2 2 2 2" xfId="12515"/>
    <cellStyle name="Input 3 2 5 2 2 2 3" xfId="12516"/>
    <cellStyle name="Input 3 2 5 2 2 2 4" xfId="12517"/>
    <cellStyle name="Input 3 2 5 2 2 2 5" xfId="12518"/>
    <cellStyle name="Input 3 2 5 2 2 2 6" xfId="12519"/>
    <cellStyle name="Input 3 2 5 2 2 3" xfId="12520"/>
    <cellStyle name="Input 3 2 5 2 2 3 2" xfId="12521"/>
    <cellStyle name="Input 3 2 5 2 2 3 3" xfId="12522"/>
    <cellStyle name="Input 3 2 5 2 2 3 4" xfId="12523"/>
    <cellStyle name="Input 3 2 5 2 2 3 5" xfId="12524"/>
    <cellStyle name="Input 3 2 5 2 2 3 6" xfId="12525"/>
    <cellStyle name="Input 3 2 5 2 2 4" xfId="12526"/>
    <cellStyle name="Input 3 2 5 2 2 5" xfId="12527"/>
    <cellStyle name="Input 3 2 5 2 2 6" xfId="12528"/>
    <cellStyle name="Input 3 2 5 2 2 7" xfId="12529"/>
    <cellStyle name="Input 3 2 5 2 2 8" xfId="12530"/>
    <cellStyle name="Input 3 2 5 2 3" xfId="12531"/>
    <cellStyle name="Input 3 2 5 2 3 2" xfId="12532"/>
    <cellStyle name="Input 3 2 5 2 3 3" xfId="12533"/>
    <cellStyle name="Input 3 2 5 2 3 4" xfId="12534"/>
    <cellStyle name="Input 3 2 5 2 3 5" xfId="12535"/>
    <cellStyle name="Input 3 2 5 2 3 6" xfId="12536"/>
    <cellStyle name="Input 3 2 5 2 4" xfId="12537"/>
    <cellStyle name="Input 3 2 5 2 4 2" xfId="12538"/>
    <cellStyle name="Input 3 2 5 2 4 3" xfId="12539"/>
    <cellStyle name="Input 3 2 5 2 4 4" xfId="12540"/>
    <cellStyle name="Input 3 2 5 2 4 5" xfId="12541"/>
    <cellStyle name="Input 3 2 5 2 4 6" xfId="12542"/>
    <cellStyle name="Input 3 2 5 2 5" xfId="12543"/>
    <cellStyle name="Input 3 2 5 2 6" xfId="12544"/>
    <cellStyle name="Input 3 2 5 2 7" xfId="12545"/>
    <cellStyle name="Input 3 2 5 2 8" xfId="12546"/>
    <cellStyle name="Input 3 2 5 2 9" xfId="12547"/>
    <cellStyle name="Input 3 2 5 3" xfId="12548"/>
    <cellStyle name="Input 3 2 5 3 2" xfId="12549"/>
    <cellStyle name="Input 3 2 5 3 2 2" xfId="12550"/>
    <cellStyle name="Input 3 2 5 3 2 3" xfId="12551"/>
    <cellStyle name="Input 3 2 5 3 2 4" xfId="12552"/>
    <cellStyle name="Input 3 2 5 3 2 5" xfId="12553"/>
    <cellStyle name="Input 3 2 5 3 2 6" xfId="12554"/>
    <cellStyle name="Input 3 2 5 3 3" xfId="12555"/>
    <cellStyle name="Input 3 2 5 3 3 2" xfId="12556"/>
    <cellStyle name="Input 3 2 5 3 3 3" xfId="12557"/>
    <cellStyle name="Input 3 2 5 3 3 4" xfId="12558"/>
    <cellStyle name="Input 3 2 5 3 3 5" xfId="12559"/>
    <cellStyle name="Input 3 2 5 3 3 6" xfId="12560"/>
    <cellStyle name="Input 3 2 5 3 4" xfId="12561"/>
    <cellStyle name="Input 3 2 5 3 5" xfId="12562"/>
    <cellStyle name="Input 3 2 5 3 6" xfId="12563"/>
    <cellStyle name="Input 3 2 5 3 7" xfId="12564"/>
    <cellStyle name="Input 3 2 5 3 8" xfId="12565"/>
    <cellStyle name="Input 3 2 5 4" xfId="12566"/>
    <cellStyle name="Input 3 2 5 4 2" xfId="12567"/>
    <cellStyle name="Input 3 2 5 4 3" xfId="12568"/>
    <cellStyle name="Input 3 2 5 4 4" xfId="12569"/>
    <cellStyle name="Input 3 2 5 4 5" xfId="12570"/>
    <cellStyle name="Input 3 2 5 4 6" xfId="12571"/>
    <cellStyle name="Input 3 2 5 5" xfId="12572"/>
    <cellStyle name="Input 3 2 5 5 2" xfId="12573"/>
    <cellStyle name="Input 3 2 5 5 3" xfId="12574"/>
    <cellStyle name="Input 3 2 5 5 4" xfId="12575"/>
    <cellStyle name="Input 3 2 5 5 5" xfId="12576"/>
    <cellStyle name="Input 3 2 5 5 6" xfId="12577"/>
    <cellStyle name="Input 3 2 5 6" xfId="12578"/>
    <cellStyle name="Input 3 2 5 7" xfId="12579"/>
    <cellStyle name="Input 3 2 5 8" xfId="12580"/>
    <cellStyle name="Input 3 2 5 9" xfId="12581"/>
    <cellStyle name="Input 3 2 6" xfId="12582"/>
    <cellStyle name="Input 3 2 6 2" xfId="12583"/>
    <cellStyle name="Input 3 2 6 2 2" xfId="12584"/>
    <cellStyle name="Input 3 2 6 2 2 2" xfId="12585"/>
    <cellStyle name="Input 3 2 6 2 2 3" xfId="12586"/>
    <cellStyle name="Input 3 2 6 2 2 4" xfId="12587"/>
    <cellStyle name="Input 3 2 6 2 2 5" xfId="12588"/>
    <cellStyle name="Input 3 2 6 2 2 6" xfId="12589"/>
    <cellStyle name="Input 3 2 6 2 3" xfId="12590"/>
    <cellStyle name="Input 3 2 6 2 3 2" xfId="12591"/>
    <cellStyle name="Input 3 2 6 2 3 3" xfId="12592"/>
    <cellStyle name="Input 3 2 6 2 3 4" xfId="12593"/>
    <cellStyle name="Input 3 2 6 2 3 5" xfId="12594"/>
    <cellStyle name="Input 3 2 6 2 3 6" xfId="12595"/>
    <cellStyle name="Input 3 2 6 2 4" xfId="12596"/>
    <cellStyle name="Input 3 2 6 2 5" xfId="12597"/>
    <cellStyle name="Input 3 2 6 2 6" xfId="12598"/>
    <cellStyle name="Input 3 2 6 2 7" xfId="12599"/>
    <cellStyle name="Input 3 2 6 2 8" xfId="12600"/>
    <cellStyle name="Input 3 2 6 3" xfId="12601"/>
    <cellStyle name="Input 3 2 6 3 2" xfId="12602"/>
    <cellStyle name="Input 3 2 6 3 3" xfId="12603"/>
    <cellStyle name="Input 3 2 6 3 4" xfId="12604"/>
    <cellStyle name="Input 3 2 6 3 5" xfId="12605"/>
    <cellStyle name="Input 3 2 6 3 6" xfId="12606"/>
    <cellStyle name="Input 3 2 6 4" xfId="12607"/>
    <cellStyle name="Input 3 2 6 4 2" xfId="12608"/>
    <cellStyle name="Input 3 2 6 4 3" xfId="12609"/>
    <cellStyle name="Input 3 2 6 4 4" xfId="12610"/>
    <cellStyle name="Input 3 2 6 4 5" xfId="12611"/>
    <cellStyle name="Input 3 2 6 4 6" xfId="12612"/>
    <cellStyle name="Input 3 2 6 5" xfId="12613"/>
    <cellStyle name="Input 3 2 6 6" xfId="12614"/>
    <cellStyle name="Input 3 2 6 7" xfId="12615"/>
    <cellStyle name="Input 3 2 6 8" xfId="12616"/>
    <cellStyle name="Input 3 2 6 9" xfId="12617"/>
    <cellStyle name="Input 3 2 7" xfId="12618"/>
    <cellStyle name="Input 3 2 7 2" xfId="12619"/>
    <cellStyle name="Input 3 2 7 2 2" xfId="12620"/>
    <cellStyle name="Input 3 2 7 2 3" xfId="12621"/>
    <cellStyle name="Input 3 2 7 2 4" xfId="12622"/>
    <cellStyle name="Input 3 2 7 2 5" xfId="12623"/>
    <cellStyle name="Input 3 2 7 2 6" xfId="12624"/>
    <cellStyle name="Input 3 2 7 3" xfId="12625"/>
    <cellStyle name="Input 3 2 7 3 2" xfId="12626"/>
    <cellStyle name="Input 3 2 7 3 3" xfId="12627"/>
    <cellStyle name="Input 3 2 7 3 4" xfId="12628"/>
    <cellStyle name="Input 3 2 7 3 5" xfId="12629"/>
    <cellStyle name="Input 3 2 7 3 6" xfId="12630"/>
    <cellStyle name="Input 3 2 7 4" xfId="12631"/>
    <cellStyle name="Input 3 2 7 5" xfId="12632"/>
    <cellStyle name="Input 3 2 7 6" xfId="12633"/>
    <cellStyle name="Input 3 2 7 7" xfId="12634"/>
    <cellStyle name="Input 3 2 7 8" xfId="12635"/>
    <cellStyle name="Input 3 2 8" xfId="12636"/>
    <cellStyle name="Input 3 2 8 2" xfId="12637"/>
    <cellStyle name="Input 3 2 8 3" xfId="12638"/>
    <cellStyle name="Input 3 2 8 4" xfId="12639"/>
    <cellStyle name="Input 3 2 8 5" xfId="12640"/>
    <cellStyle name="Input 3 2 8 6" xfId="12641"/>
    <cellStyle name="Input 3 2 9" xfId="12642"/>
    <cellStyle name="Input 3 2 9 2" xfId="12643"/>
    <cellStyle name="Input 3 2 9 3" xfId="12644"/>
    <cellStyle name="Input 3 2 9 4" xfId="12645"/>
    <cellStyle name="Input 3 2 9 5" xfId="12646"/>
    <cellStyle name="Input 3 2 9 6" xfId="12647"/>
    <cellStyle name="Input 3 3" xfId="12648"/>
    <cellStyle name="Input 3 3 10" xfId="12649"/>
    <cellStyle name="Input 3 3 11" xfId="12650"/>
    <cellStyle name="Input 3 3 12" xfId="12651"/>
    <cellStyle name="Input 3 3 13" xfId="12652"/>
    <cellStyle name="Input 3 3 14" xfId="12653"/>
    <cellStyle name="Input 3 3 2" xfId="12654"/>
    <cellStyle name="Input 3 3 2 10" xfId="12655"/>
    <cellStyle name="Input 3 3 2 11" xfId="12656"/>
    <cellStyle name="Input 3 3 2 12" xfId="12657"/>
    <cellStyle name="Input 3 3 2 13" xfId="12658"/>
    <cellStyle name="Input 3 3 2 2" xfId="12659"/>
    <cellStyle name="Input 3 3 2 2 10" xfId="12660"/>
    <cellStyle name="Input 3 3 2 2 11" xfId="12661"/>
    <cellStyle name="Input 3 3 2 2 12" xfId="12662"/>
    <cellStyle name="Input 3 3 2 2 2" xfId="12663"/>
    <cellStyle name="Input 3 3 2 2 2 10" xfId="12664"/>
    <cellStyle name="Input 3 3 2 2 2 11" xfId="12665"/>
    <cellStyle name="Input 3 3 2 2 2 2" xfId="12666"/>
    <cellStyle name="Input 3 3 2 2 2 2 10" xfId="12667"/>
    <cellStyle name="Input 3 3 2 2 2 2 2" xfId="12668"/>
    <cellStyle name="Input 3 3 2 2 2 2 2 2" xfId="12669"/>
    <cellStyle name="Input 3 3 2 2 2 2 2 2 2" xfId="12670"/>
    <cellStyle name="Input 3 3 2 2 2 2 2 2 2 2" xfId="12671"/>
    <cellStyle name="Input 3 3 2 2 2 2 2 2 2 3" xfId="12672"/>
    <cellStyle name="Input 3 3 2 2 2 2 2 2 2 4" xfId="12673"/>
    <cellStyle name="Input 3 3 2 2 2 2 2 2 2 5" xfId="12674"/>
    <cellStyle name="Input 3 3 2 2 2 2 2 2 2 6" xfId="12675"/>
    <cellStyle name="Input 3 3 2 2 2 2 2 2 3" xfId="12676"/>
    <cellStyle name="Input 3 3 2 2 2 2 2 2 3 2" xfId="12677"/>
    <cellStyle name="Input 3 3 2 2 2 2 2 2 3 3" xfId="12678"/>
    <cellStyle name="Input 3 3 2 2 2 2 2 2 3 4" xfId="12679"/>
    <cellStyle name="Input 3 3 2 2 2 2 2 2 3 5" xfId="12680"/>
    <cellStyle name="Input 3 3 2 2 2 2 2 2 3 6" xfId="12681"/>
    <cellStyle name="Input 3 3 2 2 2 2 2 2 4" xfId="12682"/>
    <cellStyle name="Input 3 3 2 2 2 2 2 2 5" xfId="12683"/>
    <cellStyle name="Input 3 3 2 2 2 2 2 2 6" xfId="12684"/>
    <cellStyle name="Input 3 3 2 2 2 2 2 2 7" xfId="12685"/>
    <cellStyle name="Input 3 3 2 2 2 2 2 2 8" xfId="12686"/>
    <cellStyle name="Input 3 3 2 2 2 2 2 3" xfId="12687"/>
    <cellStyle name="Input 3 3 2 2 2 2 2 3 2" xfId="12688"/>
    <cellStyle name="Input 3 3 2 2 2 2 2 3 3" xfId="12689"/>
    <cellStyle name="Input 3 3 2 2 2 2 2 3 4" xfId="12690"/>
    <cellStyle name="Input 3 3 2 2 2 2 2 3 5" xfId="12691"/>
    <cellStyle name="Input 3 3 2 2 2 2 2 3 6" xfId="12692"/>
    <cellStyle name="Input 3 3 2 2 2 2 2 4" xfId="12693"/>
    <cellStyle name="Input 3 3 2 2 2 2 2 4 2" xfId="12694"/>
    <cellStyle name="Input 3 3 2 2 2 2 2 4 3" xfId="12695"/>
    <cellStyle name="Input 3 3 2 2 2 2 2 4 4" xfId="12696"/>
    <cellStyle name="Input 3 3 2 2 2 2 2 4 5" xfId="12697"/>
    <cellStyle name="Input 3 3 2 2 2 2 2 4 6" xfId="12698"/>
    <cellStyle name="Input 3 3 2 2 2 2 2 5" xfId="12699"/>
    <cellStyle name="Input 3 3 2 2 2 2 2 6" xfId="12700"/>
    <cellStyle name="Input 3 3 2 2 2 2 2 7" xfId="12701"/>
    <cellStyle name="Input 3 3 2 2 2 2 2 8" xfId="12702"/>
    <cellStyle name="Input 3 3 2 2 2 2 2 9" xfId="12703"/>
    <cellStyle name="Input 3 3 2 2 2 2 3" xfId="12704"/>
    <cellStyle name="Input 3 3 2 2 2 2 3 2" xfId="12705"/>
    <cellStyle name="Input 3 3 2 2 2 2 3 2 2" xfId="12706"/>
    <cellStyle name="Input 3 3 2 2 2 2 3 2 3" xfId="12707"/>
    <cellStyle name="Input 3 3 2 2 2 2 3 2 4" xfId="12708"/>
    <cellStyle name="Input 3 3 2 2 2 2 3 2 5" xfId="12709"/>
    <cellStyle name="Input 3 3 2 2 2 2 3 2 6" xfId="12710"/>
    <cellStyle name="Input 3 3 2 2 2 2 3 3" xfId="12711"/>
    <cellStyle name="Input 3 3 2 2 2 2 3 3 2" xfId="12712"/>
    <cellStyle name="Input 3 3 2 2 2 2 3 3 3" xfId="12713"/>
    <cellStyle name="Input 3 3 2 2 2 2 3 3 4" xfId="12714"/>
    <cellStyle name="Input 3 3 2 2 2 2 3 3 5" xfId="12715"/>
    <cellStyle name="Input 3 3 2 2 2 2 3 3 6" xfId="12716"/>
    <cellStyle name="Input 3 3 2 2 2 2 3 4" xfId="12717"/>
    <cellStyle name="Input 3 3 2 2 2 2 3 5" xfId="12718"/>
    <cellStyle name="Input 3 3 2 2 2 2 3 6" xfId="12719"/>
    <cellStyle name="Input 3 3 2 2 2 2 3 7" xfId="12720"/>
    <cellStyle name="Input 3 3 2 2 2 2 3 8" xfId="12721"/>
    <cellStyle name="Input 3 3 2 2 2 2 4" xfId="12722"/>
    <cellStyle name="Input 3 3 2 2 2 2 4 2" xfId="12723"/>
    <cellStyle name="Input 3 3 2 2 2 2 4 3" xfId="12724"/>
    <cellStyle name="Input 3 3 2 2 2 2 4 4" xfId="12725"/>
    <cellStyle name="Input 3 3 2 2 2 2 4 5" xfId="12726"/>
    <cellStyle name="Input 3 3 2 2 2 2 4 6" xfId="12727"/>
    <cellStyle name="Input 3 3 2 2 2 2 5" xfId="12728"/>
    <cellStyle name="Input 3 3 2 2 2 2 5 2" xfId="12729"/>
    <cellStyle name="Input 3 3 2 2 2 2 5 3" xfId="12730"/>
    <cellStyle name="Input 3 3 2 2 2 2 5 4" xfId="12731"/>
    <cellStyle name="Input 3 3 2 2 2 2 5 5" xfId="12732"/>
    <cellStyle name="Input 3 3 2 2 2 2 5 6" xfId="12733"/>
    <cellStyle name="Input 3 3 2 2 2 2 6" xfId="12734"/>
    <cellStyle name="Input 3 3 2 2 2 2 7" xfId="12735"/>
    <cellStyle name="Input 3 3 2 2 2 2 8" xfId="12736"/>
    <cellStyle name="Input 3 3 2 2 2 2 9" xfId="12737"/>
    <cellStyle name="Input 3 3 2 2 2 3" xfId="12738"/>
    <cellStyle name="Input 3 3 2 2 2 3 2" xfId="12739"/>
    <cellStyle name="Input 3 3 2 2 2 3 2 2" xfId="12740"/>
    <cellStyle name="Input 3 3 2 2 2 3 2 2 2" xfId="12741"/>
    <cellStyle name="Input 3 3 2 2 2 3 2 2 3" xfId="12742"/>
    <cellStyle name="Input 3 3 2 2 2 3 2 2 4" xfId="12743"/>
    <cellStyle name="Input 3 3 2 2 2 3 2 2 5" xfId="12744"/>
    <cellStyle name="Input 3 3 2 2 2 3 2 2 6" xfId="12745"/>
    <cellStyle name="Input 3 3 2 2 2 3 2 3" xfId="12746"/>
    <cellStyle name="Input 3 3 2 2 2 3 2 3 2" xfId="12747"/>
    <cellStyle name="Input 3 3 2 2 2 3 2 3 3" xfId="12748"/>
    <cellStyle name="Input 3 3 2 2 2 3 2 3 4" xfId="12749"/>
    <cellStyle name="Input 3 3 2 2 2 3 2 3 5" xfId="12750"/>
    <cellStyle name="Input 3 3 2 2 2 3 2 3 6" xfId="12751"/>
    <cellStyle name="Input 3 3 2 2 2 3 2 4" xfId="12752"/>
    <cellStyle name="Input 3 3 2 2 2 3 2 5" xfId="12753"/>
    <cellStyle name="Input 3 3 2 2 2 3 2 6" xfId="12754"/>
    <cellStyle name="Input 3 3 2 2 2 3 2 7" xfId="12755"/>
    <cellStyle name="Input 3 3 2 2 2 3 2 8" xfId="12756"/>
    <cellStyle name="Input 3 3 2 2 2 3 3" xfId="12757"/>
    <cellStyle name="Input 3 3 2 2 2 3 3 2" xfId="12758"/>
    <cellStyle name="Input 3 3 2 2 2 3 3 3" xfId="12759"/>
    <cellStyle name="Input 3 3 2 2 2 3 3 4" xfId="12760"/>
    <cellStyle name="Input 3 3 2 2 2 3 3 5" xfId="12761"/>
    <cellStyle name="Input 3 3 2 2 2 3 3 6" xfId="12762"/>
    <cellStyle name="Input 3 3 2 2 2 3 4" xfId="12763"/>
    <cellStyle name="Input 3 3 2 2 2 3 4 2" xfId="12764"/>
    <cellStyle name="Input 3 3 2 2 2 3 4 3" xfId="12765"/>
    <cellStyle name="Input 3 3 2 2 2 3 4 4" xfId="12766"/>
    <cellStyle name="Input 3 3 2 2 2 3 4 5" xfId="12767"/>
    <cellStyle name="Input 3 3 2 2 2 3 4 6" xfId="12768"/>
    <cellStyle name="Input 3 3 2 2 2 3 5" xfId="12769"/>
    <cellStyle name="Input 3 3 2 2 2 3 6" xfId="12770"/>
    <cellStyle name="Input 3 3 2 2 2 3 7" xfId="12771"/>
    <cellStyle name="Input 3 3 2 2 2 3 8" xfId="12772"/>
    <cellStyle name="Input 3 3 2 2 2 3 9" xfId="12773"/>
    <cellStyle name="Input 3 3 2 2 2 4" xfId="12774"/>
    <cellStyle name="Input 3 3 2 2 2 4 2" xfId="12775"/>
    <cellStyle name="Input 3 3 2 2 2 4 2 2" xfId="12776"/>
    <cellStyle name="Input 3 3 2 2 2 4 2 3" xfId="12777"/>
    <cellStyle name="Input 3 3 2 2 2 4 2 4" xfId="12778"/>
    <cellStyle name="Input 3 3 2 2 2 4 2 5" xfId="12779"/>
    <cellStyle name="Input 3 3 2 2 2 4 2 6" xfId="12780"/>
    <cellStyle name="Input 3 3 2 2 2 4 3" xfId="12781"/>
    <cellStyle name="Input 3 3 2 2 2 4 3 2" xfId="12782"/>
    <cellStyle name="Input 3 3 2 2 2 4 3 3" xfId="12783"/>
    <cellStyle name="Input 3 3 2 2 2 4 3 4" xfId="12784"/>
    <cellStyle name="Input 3 3 2 2 2 4 3 5" xfId="12785"/>
    <cellStyle name="Input 3 3 2 2 2 4 3 6" xfId="12786"/>
    <cellStyle name="Input 3 3 2 2 2 4 4" xfId="12787"/>
    <cellStyle name="Input 3 3 2 2 2 4 5" xfId="12788"/>
    <cellStyle name="Input 3 3 2 2 2 4 6" xfId="12789"/>
    <cellStyle name="Input 3 3 2 2 2 4 7" xfId="12790"/>
    <cellStyle name="Input 3 3 2 2 2 4 8" xfId="12791"/>
    <cellStyle name="Input 3 3 2 2 2 5" xfId="12792"/>
    <cellStyle name="Input 3 3 2 2 2 5 2" xfId="12793"/>
    <cellStyle name="Input 3 3 2 2 2 5 3" xfId="12794"/>
    <cellStyle name="Input 3 3 2 2 2 5 4" xfId="12795"/>
    <cellStyle name="Input 3 3 2 2 2 5 5" xfId="12796"/>
    <cellStyle name="Input 3 3 2 2 2 5 6" xfId="12797"/>
    <cellStyle name="Input 3 3 2 2 2 6" xfId="12798"/>
    <cellStyle name="Input 3 3 2 2 2 6 2" xfId="12799"/>
    <cellStyle name="Input 3 3 2 2 2 6 3" xfId="12800"/>
    <cellStyle name="Input 3 3 2 2 2 6 4" xfId="12801"/>
    <cellStyle name="Input 3 3 2 2 2 6 5" xfId="12802"/>
    <cellStyle name="Input 3 3 2 2 2 6 6" xfId="12803"/>
    <cellStyle name="Input 3 3 2 2 2 7" xfId="12804"/>
    <cellStyle name="Input 3 3 2 2 2 8" xfId="12805"/>
    <cellStyle name="Input 3 3 2 2 2 9" xfId="12806"/>
    <cellStyle name="Input 3 3 2 2 3" xfId="12807"/>
    <cellStyle name="Input 3 3 2 2 3 10" xfId="12808"/>
    <cellStyle name="Input 3 3 2 2 3 2" xfId="12809"/>
    <cellStyle name="Input 3 3 2 2 3 2 2" xfId="12810"/>
    <cellStyle name="Input 3 3 2 2 3 2 2 2" xfId="12811"/>
    <cellStyle name="Input 3 3 2 2 3 2 2 2 2" xfId="12812"/>
    <cellStyle name="Input 3 3 2 2 3 2 2 2 3" xfId="12813"/>
    <cellStyle name="Input 3 3 2 2 3 2 2 2 4" xfId="12814"/>
    <cellStyle name="Input 3 3 2 2 3 2 2 2 5" xfId="12815"/>
    <cellStyle name="Input 3 3 2 2 3 2 2 2 6" xfId="12816"/>
    <cellStyle name="Input 3 3 2 2 3 2 2 3" xfId="12817"/>
    <cellStyle name="Input 3 3 2 2 3 2 2 3 2" xfId="12818"/>
    <cellStyle name="Input 3 3 2 2 3 2 2 3 3" xfId="12819"/>
    <cellStyle name="Input 3 3 2 2 3 2 2 3 4" xfId="12820"/>
    <cellStyle name="Input 3 3 2 2 3 2 2 3 5" xfId="12821"/>
    <cellStyle name="Input 3 3 2 2 3 2 2 3 6" xfId="12822"/>
    <cellStyle name="Input 3 3 2 2 3 2 2 4" xfId="12823"/>
    <cellStyle name="Input 3 3 2 2 3 2 2 5" xfId="12824"/>
    <cellStyle name="Input 3 3 2 2 3 2 2 6" xfId="12825"/>
    <cellStyle name="Input 3 3 2 2 3 2 2 7" xfId="12826"/>
    <cellStyle name="Input 3 3 2 2 3 2 2 8" xfId="12827"/>
    <cellStyle name="Input 3 3 2 2 3 2 3" xfId="12828"/>
    <cellStyle name="Input 3 3 2 2 3 2 3 2" xfId="12829"/>
    <cellStyle name="Input 3 3 2 2 3 2 3 3" xfId="12830"/>
    <cellStyle name="Input 3 3 2 2 3 2 3 4" xfId="12831"/>
    <cellStyle name="Input 3 3 2 2 3 2 3 5" xfId="12832"/>
    <cellStyle name="Input 3 3 2 2 3 2 3 6" xfId="12833"/>
    <cellStyle name="Input 3 3 2 2 3 2 4" xfId="12834"/>
    <cellStyle name="Input 3 3 2 2 3 2 4 2" xfId="12835"/>
    <cellStyle name="Input 3 3 2 2 3 2 4 3" xfId="12836"/>
    <cellStyle name="Input 3 3 2 2 3 2 4 4" xfId="12837"/>
    <cellStyle name="Input 3 3 2 2 3 2 4 5" xfId="12838"/>
    <cellStyle name="Input 3 3 2 2 3 2 4 6" xfId="12839"/>
    <cellStyle name="Input 3 3 2 2 3 2 5" xfId="12840"/>
    <cellStyle name="Input 3 3 2 2 3 2 6" xfId="12841"/>
    <cellStyle name="Input 3 3 2 2 3 2 7" xfId="12842"/>
    <cellStyle name="Input 3 3 2 2 3 2 8" xfId="12843"/>
    <cellStyle name="Input 3 3 2 2 3 2 9" xfId="12844"/>
    <cellStyle name="Input 3 3 2 2 3 3" xfId="12845"/>
    <cellStyle name="Input 3 3 2 2 3 3 2" xfId="12846"/>
    <cellStyle name="Input 3 3 2 2 3 3 2 2" xfId="12847"/>
    <cellStyle name="Input 3 3 2 2 3 3 2 3" xfId="12848"/>
    <cellStyle name="Input 3 3 2 2 3 3 2 4" xfId="12849"/>
    <cellStyle name="Input 3 3 2 2 3 3 2 5" xfId="12850"/>
    <cellStyle name="Input 3 3 2 2 3 3 2 6" xfId="12851"/>
    <cellStyle name="Input 3 3 2 2 3 3 3" xfId="12852"/>
    <cellStyle name="Input 3 3 2 2 3 3 3 2" xfId="12853"/>
    <cellStyle name="Input 3 3 2 2 3 3 3 3" xfId="12854"/>
    <cellStyle name="Input 3 3 2 2 3 3 3 4" xfId="12855"/>
    <cellStyle name="Input 3 3 2 2 3 3 3 5" xfId="12856"/>
    <cellStyle name="Input 3 3 2 2 3 3 3 6" xfId="12857"/>
    <cellStyle name="Input 3 3 2 2 3 3 4" xfId="12858"/>
    <cellStyle name="Input 3 3 2 2 3 3 5" xfId="12859"/>
    <cellStyle name="Input 3 3 2 2 3 3 6" xfId="12860"/>
    <cellStyle name="Input 3 3 2 2 3 3 7" xfId="12861"/>
    <cellStyle name="Input 3 3 2 2 3 3 8" xfId="12862"/>
    <cellStyle name="Input 3 3 2 2 3 4" xfId="12863"/>
    <cellStyle name="Input 3 3 2 2 3 4 2" xfId="12864"/>
    <cellStyle name="Input 3 3 2 2 3 4 3" xfId="12865"/>
    <cellStyle name="Input 3 3 2 2 3 4 4" xfId="12866"/>
    <cellStyle name="Input 3 3 2 2 3 4 5" xfId="12867"/>
    <cellStyle name="Input 3 3 2 2 3 4 6" xfId="12868"/>
    <cellStyle name="Input 3 3 2 2 3 5" xfId="12869"/>
    <cellStyle name="Input 3 3 2 2 3 5 2" xfId="12870"/>
    <cellStyle name="Input 3 3 2 2 3 5 3" xfId="12871"/>
    <cellStyle name="Input 3 3 2 2 3 5 4" xfId="12872"/>
    <cellStyle name="Input 3 3 2 2 3 5 5" xfId="12873"/>
    <cellStyle name="Input 3 3 2 2 3 5 6" xfId="12874"/>
    <cellStyle name="Input 3 3 2 2 3 6" xfId="12875"/>
    <cellStyle name="Input 3 3 2 2 3 7" xfId="12876"/>
    <cellStyle name="Input 3 3 2 2 3 8" xfId="12877"/>
    <cellStyle name="Input 3 3 2 2 3 9" xfId="12878"/>
    <cellStyle name="Input 3 3 2 2 4" xfId="12879"/>
    <cellStyle name="Input 3 3 2 2 4 2" xfId="12880"/>
    <cellStyle name="Input 3 3 2 2 4 2 2" xfId="12881"/>
    <cellStyle name="Input 3 3 2 2 4 2 2 2" xfId="12882"/>
    <cellStyle name="Input 3 3 2 2 4 2 2 3" xfId="12883"/>
    <cellStyle name="Input 3 3 2 2 4 2 2 4" xfId="12884"/>
    <cellStyle name="Input 3 3 2 2 4 2 2 5" xfId="12885"/>
    <cellStyle name="Input 3 3 2 2 4 2 2 6" xfId="12886"/>
    <cellStyle name="Input 3 3 2 2 4 2 3" xfId="12887"/>
    <cellStyle name="Input 3 3 2 2 4 2 3 2" xfId="12888"/>
    <cellStyle name="Input 3 3 2 2 4 2 3 3" xfId="12889"/>
    <cellStyle name="Input 3 3 2 2 4 2 3 4" xfId="12890"/>
    <cellStyle name="Input 3 3 2 2 4 2 3 5" xfId="12891"/>
    <cellStyle name="Input 3 3 2 2 4 2 3 6" xfId="12892"/>
    <cellStyle name="Input 3 3 2 2 4 2 4" xfId="12893"/>
    <cellStyle name="Input 3 3 2 2 4 2 5" xfId="12894"/>
    <cellStyle name="Input 3 3 2 2 4 2 6" xfId="12895"/>
    <cellStyle name="Input 3 3 2 2 4 2 7" xfId="12896"/>
    <cellStyle name="Input 3 3 2 2 4 2 8" xfId="12897"/>
    <cellStyle name="Input 3 3 2 2 4 3" xfId="12898"/>
    <cellStyle name="Input 3 3 2 2 4 3 2" xfId="12899"/>
    <cellStyle name="Input 3 3 2 2 4 3 3" xfId="12900"/>
    <cellStyle name="Input 3 3 2 2 4 3 4" xfId="12901"/>
    <cellStyle name="Input 3 3 2 2 4 3 5" xfId="12902"/>
    <cellStyle name="Input 3 3 2 2 4 3 6" xfId="12903"/>
    <cellStyle name="Input 3 3 2 2 4 4" xfId="12904"/>
    <cellStyle name="Input 3 3 2 2 4 4 2" xfId="12905"/>
    <cellStyle name="Input 3 3 2 2 4 4 3" xfId="12906"/>
    <cellStyle name="Input 3 3 2 2 4 4 4" xfId="12907"/>
    <cellStyle name="Input 3 3 2 2 4 4 5" xfId="12908"/>
    <cellStyle name="Input 3 3 2 2 4 4 6" xfId="12909"/>
    <cellStyle name="Input 3 3 2 2 4 5" xfId="12910"/>
    <cellStyle name="Input 3 3 2 2 4 6" xfId="12911"/>
    <cellStyle name="Input 3 3 2 2 4 7" xfId="12912"/>
    <cellStyle name="Input 3 3 2 2 4 8" xfId="12913"/>
    <cellStyle name="Input 3 3 2 2 4 9" xfId="12914"/>
    <cellStyle name="Input 3 3 2 2 5" xfId="12915"/>
    <cellStyle name="Input 3 3 2 2 5 2" xfId="12916"/>
    <cellStyle name="Input 3 3 2 2 5 2 2" xfId="12917"/>
    <cellStyle name="Input 3 3 2 2 5 2 3" xfId="12918"/>
    <cellStyle name="Input 3 3 2 2 5 2 4" xfId="12919"/>
    <cellStyle name="Input 3 3 2 2 5 2 5" xfId="12920"/>
    <cellStyle name="Input 3 3 2 2 5 2 6" xfId="12921"/>
    <cellStyle name="Input 3 3 2 2 5 3" xfId="12922"/>
    <cellStyle name="Input 3 3 2 2 5 3 2" xfId="12923"/>
    <cellStyle name="Input 3 3 2 2 5 3 3" xfId="12924"/>
    <cellStyle name="Input 3 3 2 2 5 3 4" xfId="12925"/>
    <cellStyle name="Input 3 3 2 2 5 3 5" xfId="12926"/>
    <cellStyle name="Input 3 3 2 2 5 3 6" xfId="12927"/>
    <cellStyle name="Input 3 3 2 2 5 4" xfId="12928"/>
    <cellStyle name="Input 3 3 2 2 5 5" xfId="12929"/>
    <cellStyle name="Input 3 3 2 2 5 6" xfId="12930"/>
    <cellStyle name="Input 3 3 2 2 5 7" xfId="12931"/>
    <cellStyle name="Input 3 3 2 2 5 8" xfId="12932"/>
    <cellStyle name="Input 3 3 2 2 6" xfId="12933"/>
    <cellStyle name="Input 3 3 2 2 6 2" xfId="12934"/>
    <cellStyle name="Input 3 3 2 2 6 3" xfId="12935"/>
    <cellStyle name="Input 3 3 2 2 6 4" xfId="12936"/>
    <cellStyle name="Input 3 3 2 2 6 5" xfId="12937"/>
    <cellStyle name="Input 3 3 2 2 6 6" xfId="12938"/>
    <cellStyle name="Input 3 3 2 2 7" xfId="12939"/>
    <cellStyle name="Input 3 3 2 2 7 2" xfId="12940"/>
    <cellStyle name="Input 3 3 2 2 7 3" xfId="12941"/>
    <cellStyle name="Input 3 3 2 2 7 4" xfId="12942"/>
    <cellStyle name="Input 3 3 2 2 7 5" xfId="12943"/>
    <cellStyle name="Input 3 3 2 2 7 6" xfId="12944"/>
    <cellStyle name="Input 3 3 2 2 8" xfId="12945"/>
    <cellStyle name="Input 3 3 2 2 9" xfId="12946"/>
    <cellStyle name="Input 3 3 2 3" xfId="12947"/>
    <cellStyle name="Input 3 3 2 3 10" xfId="12948"/>
    <cellStyle name="Input 3 3 2 3 11" xfId="12949"/>
    <cellStyle name="Input 3 3 2 3 2" xfId="12950"/>
    <cellStyle name="Input 3 3 2 3 2 10" xfId="12951"/>
    <cellStyle name="Input 3 3 2 3 2 2" xfId="12952"/>
    <cellStyle name="Input 3 3 2 3 2 2 2" xfId="12953"/>
    <cellStyle name="Input 3 3 2 3 2 2 2 2" xfId="12954"/>
    <cellStyle name="Input 3 3 2 3 2 2 2 2 2" xfId="12955"/>
    <cellStyle name="Input 3 3 2 3 2 2 2 2 3" xfId="12956"/>
    <cellStyle name="Input 3 3 2 3 2 2 2 2 4" xfId="12957"/>
    <cellStyle name="Input 3 3 2 3 2 2 2 2 5" xfId="12958"/>
    <cellStyle name="Input 3 3 2 3 2 2 2 2 6" xfId="12959"/>
    <cellStyle name="Input 3 3 2 3 2 2 2 3" xfId="12960"/>
    <cellStyle name="Input 3 3 2 3 2 2 2 3 2" xfId="12961"/>
    <cellStyle name="Input 3 3 2 3 2 2 2 3 3" xfId="12962"/>
    <cellStyle name="Input 3 3 2 3 2 2 2 3 4" xfId="12963"/>
    <cellStyle name="Input 3 3 2 3 2 2 2 3 5" xfId="12964"/>
    <cellStyle name="Input 3 3 2 3 2 2 2 3 6" xfId="12965"/>
    <cellStyle name="Input 3 3 2 3 2 2 2 4" xfId="12966"/>
    <cellStyle name="Input 3 3 2 3 2 2 2 5" xfId="12967"/>
    <cellStyle name="Input 3 3 2 3 2 2 2 6" xfId="12968"/>
    <cellStyle name="Input 3 3 2 3 2 2 2 7" xfId="12969"/>
    <cellStyle name="Input 3 3 2 3 2 2 2 8" xfId="12970"/>
    <cellStyle name="Input 3 3 2 3 2 2 3" xfId="12971"/>
    <cellStyle name="Input 3 3 2 3 2 2 3 2" xfId="12972"/>
    <cellStyle name="Input 3 3 2 3 2 2 3 3" xfId="12973"/>
    <cellStyle name="Input 3 3 2 3 2 2 3 4" xfId="12974"/>
    <cellStyle name="Input 3 3 2 3 2 2 3 5" xfId="12975"/>
    <cellStyle name="Input 3 3 2 3 2 2 3 6" xfId="12976"/>
    <cellStyle name="Input 3 3 2 3 2 2 4" xfId="12977"/>
    <cellStyle name="Input 3 3 2 3 2 2 4 2" xfId="12978"/>
    <cellStyle name="Input 3 3 2 3 2 2 4 3" xfId="12979"/>
    <cellStyle name="Input 3 3 2 3 2 2 4 4" xfId="12980"/>
    <cellStyle name="Input 3 3 2 3 2 2 4 5" xfId="12981"/>
    <cellStyle name="Input 3 3 2 3 2 2 4 6" xfId="12982"/>
    <cellStyle name="Input 3 3 2 3 2 2 5" xfId="12983"/>
    <cellStyle name="Input 3 3 2 3 2 2 6" xfId="12984"/>
    <cellStyle name="Input 3 3 2 3 2 2 7" xfId="12985"/>
    <cellStyle name="Input 3 3 2 3 2 2 8" xfId="12986"/>
    <cellStyle name="Input 3 3 2 3 2 2 9" xfId="12987"/>
    <cellStyle name="Input 3 3 2 3 2 3" xfId="12988"/>
    <cellStyle name="Input 3 3 2 3 2 3 2" xfId="12989"/>
    <cellStyle name="Input 3 3 2 3 2 3 2 2" xfId="12990"/>
    <cellStyle name="Input 3 3 2 3 2 3 2 3" xfId="12991"/>
    <cellStyle name="Input 3 3 2 3 2 3 2 4" xfId="12992"/>
    <cellStyle name="Input 3 3 2 3 2 3 2 5" xfId="12993"/>
    <cellStyle name="Input 3 3 2 3 2 3 2 6" xfId="12994"/>
    <cellStyle name="Input 3 3 2 3 2 3 3" xfId="12995"/>
    <cellStyle name="Input 3 3 2 3 2 3 3 2" xfId="12996"/>
    <cellStyle name="Input 3 3 2 3 2 3 3 3" xfId="12997"/>
    <cellStyle name="Input 3 3 2 3 2 3 3 4" xfId="12998"/>
    <cellStyle name="Input 3 3 2 3 2 3 3 5" xfId="12999"/>
    <cellStyle name="Input 3 3 2 3 2 3 3 6" xfId="13000"/>
    <cellStyle name="Input 3 3 2 3 2 3 4" xfId="13001"/>
    <cellStyle name="Input 3 3 2 3 2 3 5" xfId="13002"/>
    <cellStyle name="Input 3 3 2 3 2 3 6" xfId="13003"/>
    <cellStyle name="Input 3 3 2 3 2 3 7" xfId="13004"/>
    <cellStyle name="Input 3 3 2 3 2 3 8" xfId="13005"/>
    <cellStyle name="Input 3 3 2 3 2 4" xfId="13006"/>
    <cellStyle name="Input 3 3 2 3 2 4 2" xfId="13007"/>
    <cellStyle name="Input 3 3 2 3 2 4 3" xfId="13008"/>
    <cellStyle name="Input 3 3 2 3 2 4 4" xfId="13009"/>
    <cellStyle name="Input 3 3 2 3 2 4 5" xfId="13010"/>
    <cellStyle name="Input 3 3 2 3 2 4 6" xfId="13011"/>
    <cellStyle name="Input 3 3 2 3 2 5" xfId="13012"/>
    <cellStyle name="Input 3 3 2 3 2 5 2" xfId="13013"/>
    <cellStyle name="Input 3 3 2 3 2 5 3" xfId="13014"/>
    <cellStyle name="Input 3 3 2 3 2 5 4" xfId="13015"/>
    <cellStyle name="Input 3 3 2 3 2 5 5" xfId="13016"/>
    <cellStyle name="Input 3 3 2 3 2 5 6" xfId="13017"/>
    <cellStyle name="Input 3 3 2 3 2 6" xfId="13018"/>
    <cellStyle name="Input 3 3 2 3 2 7" xfId="13019"/>
    <cellStyle name="Input 3 3 2 3 2 8" xfId="13020"/>
    <cellStyle name="Input 3 3 2 3 2 9" xfId="13021"/>
    <cellStyle name="Input 3 3 2 3 3" xfId="13022"/>
    <cellStyle name="Input 3 3 2 3 3 2" xfId="13023"/>
    <cellStyle name="Input 3 3 2 3 3 2 2" xfId="13024"/>
    <cellStyle name="Input 3 3 2 3 3 2 2 2" xfId="13025"/>
    <cellStyle name="Input 3 3 2 3 3 2 2 3" xfId="13026"/>
    <cellStyle name="Input 3 3 2 3 3 2 2 4" xfId="13027"/>
    <cellStyle name="Input 3 3 2 3 3 2 2 5" xfId="13028"/>
    <cellStyle name="Input 3 3 2 3 3 2 2 6" xfId="13029"/>
    <cellStyle name="Input 3 3 2 3 3 2 3" xfId="13030"/>
    <cellStyle name="Input 3 3 2 3 3 2 3 2" xfId="13031"/>
    <cellStyle name="Input 3 3 2 3 3 2 3 3" xfId="13032"/>
    <cellStyle name="Input 3 3 2 3 3 2 3 4" xfId="13033"/>
    <cellStyle name="Input 3 3 2 3 3 2 3 5" xfId="13034"/>
    <cellStyle name="Input 3 3 2 3 3 2 3 6" xfId="13035"/>
    <cellStyle name="Input 3 3 2 3 3 2 4" xfId="13036"/>
    <cellStyle name="Input 3 3 2 3 3 2 5" xfId="13037"/>
    <cellStyle name="Input 3 3 2 3 3 2 6" xfId="13038"/>
    <cellStyle name="Input 3 3 2 3 3 2 7" xfId="13039"/>
    <cellStyle name="Input 3 3 2 3 3 2 8" xfId="13040"/>
    <cellStyle name="Input 3 3 2 3 3 3" xfId="13041"/>
    <cellStyle name="Input 3 3 2 3 3 3 2" xfId="13042"/>
    <cellStyle name="Input 3 3 2 3 3 3 3" xfId="13043"/>
    <cellStyle name="Input 3 3 2 3 3 3 4" xfId="13044"/>
    <cellStyle name="Input 3 3 2 3 3 3 5" xfId="13045"/>
    <cellStyle name="Input 3 3 2 3 3 3 6" xfId="13046"/>
    <cellStyle name="Input 3 3 2 3 3 4" xfId="13047"/>
    <cellStyle name="Input 3 3 2 3 3 4 2" xfId="13048"/>
    <cellStyle name="Input 3 3 2 3 3 4 3" xfId="13049"/>
    <cellStyle name="Input 3 3 2 3 3 4 4" xfId="13050"/>
    <cellStyle name="Input 3 3 2 3 3 4 5" xfId="13051"/>
    <cellStyle name="Input 3 3 2 3 3 4 6" xfId="13052"/>
    <cellStyle name="Input 3 3 2 3 3 5" xfId="13053"/>
    <cellStyle name="Input 3 3 2 3 3 6" xfId="13054"/>
    <cellStyle name="Input 3 3 2 3 3 7" xfId="13055"/>
    <cellStyle name="Input 3 3 2 3 3 8" xfId="13056"/>
    <cellStyle name="Input 3 3 2 3 3 9" xfId="13057"/>
    <cellStyle name="Input 3 3 2 3 4" xfId="13058"/>
    <cellStyle name="Input 3 3 2 3 4 2" xfId="13059"/>
    <cellStyle name="Input 3 3 2 3 4 2 2" xfId="13060"/>
    <cellStyle name="Input 3 3 2 3 4 2 3" xfId="13061"/>
    <cellStyle name="Input 3 3 2 3 4 2 4" xfId="13062"/>
    <cellStyle name="Input 3 3 2 3 4 2 5" xfId="13063"/>
    <cellStyle name="Input 3 3 2 3 4 2 6" xfId="13064"/>
    <cellStyle name="Input 3 3 2 3 4 3" xfId="13065"/>
    <cellStyle name="Input 3 3 2 3 4 3 2" xfId="13066"/>
    <cellStyle name="Input 3 3 2 3 4 3 3" xfId="13067"/>
    <cellStyle name="Input 3 3 2 3 4 3 4" xfId="13068"/>
    <cellStyle name="Input 3 3 2 3 4 3 5" xfId="13069"/>
    <cellStyle name="Input 3 3 2 3 4 3 6" xfId="13070"/>
    <cellStyle name="Input 3 3 2 3 4 4" xfId="13071"/>
    <cellStyle name="Input 3 3 2 3 4 5" xfId="13072"/>
    <cellStyle name="Input 3 3 2 3 4 6" xfId="13073"/>
    <cellStyle name="Input 3 3 2 3 4 7" xfId="13074"/>
    <cellStyle name="Input 3 3 2 3 4 8" xfId="13075"/>
    <cellStyle name="Input 3 3 2 3 5" xfId="13076"/>
    <cellStyle name="Input 3 3 2 3 5 2" xfId="13077"/>
    <cellStyle name="Input 3 3 2 3 5 3" xfId="13078"/>
    <cellStyle name="Input 3 3 2 3 5 4" xfId="13079"/>
    <cellStyle name="Input 3 3 2 3 5 5" xfId="13080"/>
    <cellStyle name="Input 3 3 2 3 5 6" xfId="13081"/>
    <cellStyle name="Input 3 3 2 3 6" xfId="13082"/>
    <cellStyle name="Input 3 3 2 3 6 2" xfId="13083"/>
    <cellStyle name="Input 3 3 2 3 6 3" xfId="13084"/>
    <cellStyle name="Input 3 3 2 3 6 4" xfId="13085"/>
    <cellStyle name="Input 3 3 2 3 6 5" xfId="13086"/>
    <cellStyle name="Input 3 3 2 3 6 6" xfId="13087"/>
    <cellStyle name="Input 3 3 2 3 7" xfId="13088"/>
    <cellStyle name="Input 3 3 2 3 8" xfId="13089"/>
    <cellStyle name="Input 3 3 2 3 9" xfId="13090"/>
    <cellStyle name="Input 3 3 2 4" xfId="13091"/>
    <cellStyle name="Input 3 3 2 4 10" xfId="13092"/>
    <cellStyle name="Input 3 3 2 4 2" xfId="13093"/>
    <cellStyle name="Input 3 3 2 4 2 2" xfId="13094"/>
    <cellStyle name="Input 3 3 2 4 2 2 2" xfId="13095"/>
    <cellStyle name="Input 3 3 2 4 2 2 2 2" xfId="13096"/>
    <cellStyle name="Input 3 3 2 4 2 2 2 3" xfId="13097"/>
    <cellStyle name="Input 3 3 2 4 2 2 2 4" xfId="13098"/>
    <cellStyle name="Input 3 3 2 4 2 2 2 5" xfId="13099"/>
    <cellStyle name="Input 3 3 2 4 2 2 2 6" xfId="13100"/>
    <cellStyle name="Input 3 3 2 4 2 2 3" xfId="13101"/>
    <cellStyle name="Input 3 3 2 4 2 2 3 2" xfId="13102"/>
    <cellStyle name="Input 3 3 2 4 2 2 3 3" xfId="13103"/>
    <cellStyle name="Input 3 3 2 4 2 2 3 4" xfId="13104"/>
    <cellStyle name="Input 3 3 2 4 2 2 3 5" xfId="13105"/>
    <cellStyle name="Input 3 3 2 4 2 2 3 6" xfId="13106"/>
    <cellStyle name="Input 3 3 2 4 2 2 4" xfId="13107"/>
    <cellStyle name="Input 3 3 2 4 2 2 5" xfId="13108"/>
    <cellStyle name="Input 3 3 2 4 2 2 6" xfId="13109"/>
    <cellStyle name="Input 3 3 2 4 2 2 7" xfId="13110"/>
    <cellStyle name="Input 3 3 2 4 2 2 8" xfId="13111"/>
    <cellStyle name="Input 3 3 2 4 2 3" xfId="13112"/>
    <cellStyle name="Input 3 3 2 4 2 3 2" xfId="13113"/>
    <cellStyle name="Input 3 3 2 4 2 3 3" xfId="13114"/>
    <cellStyle name="Input 3 3 2 4 2 3 4" xfId="13115"/>
    <cellStyle name="Input 3 3 2 4 2 3 5" xfId="13116"/>
    <cellStyle name="Input 3 3 2 4 2 3 6" xfId="13117"/>
    <cellStyle name="Input 3 3 2 4 2 4" xfId="13118"/>
    <cellStyle name="Input 3 3 2 4 2 4 2" xfId="13119"/>
    <cellStyle name="Input 3 3 2 4 2 4 3" xfId="13120"/>
    <cellStyle name="Input 3 3 2 4 2 4 4" xfId="13121"/>
    <cellStyle name="Input 3 3 2 4 2 4 5" xfId="13122"/>
    <cellStyle name="Input 3 3 2 4 2 4 6" xfId="13123"/>
    <cellStyle name="Input 3 3 2 4 2 5" xfId="13124"/>
    <cellStyle name="Input 3 3 2 4 2 6" xfId="13125"/>
    <cellStyle name="Input 3 3 2 4 2 7" xfId="13126"/>
    <cellStyle name="Input 3 3 2 4 2 8" xfId="13127"/>
    <cellStyle name="Input 3 3 2 4 2 9" xfId="13128"/>
    <cellStyle name="Input 3 3 2 4 3" xfId="13129"/>
    <cellStyle name="Input 3 3 2 4 3 2" xfId="13130"/>
    <cellStyle name="Input 3 3 2 4 3 2 2" xfId="13131"/>
    <cellStyle name="Input 3 3 2 4 3 2 3" xfId="13132"/>
    <cellStyle name="Input 3 3 2 4 3 2 4" xfId="13133"/>
    <cellStyle name="Input 3 3 2 4 3 2 5" xfId="13134"/>
    <cellStyle name="Input 3 3 2 4 3 2 6" xfId="13135"/>
    <cellStyle name="Input 3 3 2 4 3 3" xfId="13136"/>
    <cellStyle name="Input 3 3 2 4 3 3 2" xfId="13137"/>
    <cellStyle name="Input 3 3 2 4 3 3 3" xfId="13138"/>
    <cellStyle name="Input 3 3 2 4 3 3 4" xfId="13139"/>
    <cellStyle name="Input 3 3 2 4 3 3 5" xfId="13140"/>
    <cellStyle name="Input 3 3 2 4 3 3 6" xfId="13141"/>
    <cellStyle name="Input 3 3 2 4 3 4" xfId="13142"/>
    <cellStyle name="Input 3 3 2 4 3 5" xfId="13143"/>
    <cellStyle name="Input 3 3 2 4 3 6" xfId="13144"/>
    <cellStyle name="Input 3 3 2 4 3 7" xfId="13145"/>
    <cellStyle name="Input 3 3 2 4 3 8" xfId="13146"/>
    <cellStyle name="Input 3 3 2 4 4" xfId="13147"/>
    <cellStyle name="Input 3 3 2 4 4 2" xfId="13148"/>
    <cellStyle name="Input 3 3 2 4 4 3" xfId="13149"/>
    <cellStyle name="Input 3 3 2 4 4 4" xfId="13150"/>
    <cellStyle name="Input 3 3 2 4 4 5" xfId="13151"/>
    <cellStyle name="Input 3 3 2 4 4 6" xfId="13152"/>
    <cellStyle name="Input 3 3 2 4 5" xfId="13153"/>
    <cellStyle name="Input 3 3 2 4 5 2" xfId="13154"/>
    <cellStyle name="Input 3 3 2 4 5 3" xfId="13155"/>
    <cellStyle name="Input 3 3 2 4 5 4" xfId="13156"/>
    <cellStyle name="Input 3 3 2 4 5 5" xfId="13157"/>
    <cellStyle name="Input 3 3 2 4 5 6" xfId="13158"/>
    <cellStyle name="Input 3 3 2 4 6" xfId="13159"/>
    <cellStyle name="Input 3 3 2 4 7" xfId="13160"/>
    <cellStyle name="Input 3 3 2 4 8" xfId="13161"/>
    <cellStyle name="Input 3 3 2 4 9" xfId="13162"/>
    <cellStyle name="Input 3 3 2 5" xfId="13163"/>
    <cellStyle name="Input 3 3 2 5 2" xfId="13164"/>
    <cellStyle name="Input 3 3 2 5 2 2" xfId="13165"/>
    <cellStyle name="Input 3 3 2 5 2 2 2" xfId="13166"/>
    <cellStyle name="Input 3 3 2 5 2 2 3" xfId="13167"/>
    <cellStyle name="Input 3 3 2 5 2 2 4" xfId="13168"/>
    <cellStyle name="Input 3 3 2 5 2 2 5" xfId="13169"/>
    <cellStyle name="Input 3 3 2 5 2 2 6" xfId="13170"/>
    <cellStyle name="Input 3 3 2 5 2 3" xfId="13171"/>
    <cellStyle name="Input 3 3 2 5 2 3 2" xfId="13172"/>
    <cellStyle name="Input 3 3 2 5 2 3 3" xfId="13173"/>
    <cellStyle name="Input 3 3 2 5 2 3 4" xfId="13174"/>
    <cellStyle name="Input 3 3 2 5 2 3 5" xfId="13175"/>
    <cellStyle name="Input 3 3 2 5 2 3 6" xfId="13176"/>
    <cellStyle name="Input 3 3 2 5 2 4" xfId="13177"/>
    <cellStyle name="Input 3 3 2 5 2 5" xfId="13178"/>
    <cellStyle name="Input 3 3 2 5 2 6" xfId="13179"/>
    <cellStyle name="Input 3 3 2 5 2 7" xfId="13180"/>
    <cellStyle name="Input 3 3 2 5 2 8" xfId="13181"/>
    <cellStyle name="Input 3 3 2 5 3" xfId="13182"/>
    <cellStyle name="Input 3 3 2 5 3 2" xfId="13183"/>
    <cellStyle name="Input 3 3 2 5 3 3" xfId="13184"/>
    <cellStyle name="Input 3 3 2 5 3 4" xfId="13185"/>
    <cellStyle name="Input 3 3 2 5 3 5" xfId="13186"/>
    <cellStyle name="Input 3 3 2 5 3 6" xfId="13187"/>
    <cellStyle name="Input 3 3 2 5 4" xfId="13188"/>
    <cellStyle name="Input 3 3 2 5 4 2" xfId="13189"/>
    <cellStyle name="Input 3 3 2 5 4 3" xfId="13190"/>
    <cellStyle name="Input 3 3 2 5 4 4" xfId="13191"/>
    <cellStyle name="Input 3 3 2 5 4 5" xfId="13192"/>
    <cellStyle name="Input 3 3 2 5 4 6" xfId="13193"/>
    <cellStyle name="Input 3 3 2 5 5" xfId="13194"/>
    <cellStyle name="Input 3 3 2 5 6" xfId="13195"/>
    <cellStyle name="Input 3 3 2 5 7" xfId="13196"/>
    <cellStyle name="Input 3 3 2 5 8" xfId="13197"/>
    <cellStyle name="Input 3 3 2 5 9" xfId="13198"/>
    <cellStyle name="Input 3 3 2 6" xfId="13199"/>
    <cellStyle name="Input 3 3 2 6 2" xfId="13200"/>
    <cellStyle name="Input 3 3 2 6 2 2" xfId="13201"/>
    <cellStyle name="Input 3 3 2 6 2 3" xfId="13202"/>
    <cellStyle name="Input 3 3 2 6 2 4" xfId="13203"/>
    <cellStyle name="Input 3 3 2 6 2 5" xfId="13204"/>
    <cellStyle name="Input 3 3 2 6 2 6" xfId="13205"/>
    <cellStyle name="Input 3 3 2 6 3" xfId="13206"/>
    <cellStyle name="Input 3 3 2 6 3 2" xfId="13207"/>
    <cellStyle name="Input 3 3 2 6 3 3" xfId="13208"/>
    <cellStyle name="Input 3 3 2 6 3 4" xfId="13209"/>
    <cellStyle name="Input 3 3 2 6 3 5" xfId="13210"/>
    <cellStyle name="Input 3 3 2 6 3 6" xfId="13211"/>
    <cellStyle name="Input 3 3 2 6 4" xfId="13212"/>
    <cellStyle name="Input 3 3 2 6 5" xfId="13213"/>
    <cellStyle name="Input 3 3 2 6 6" xfId="13214"/>
    <cellStyle name="Input 3 3 2 6 7" xfId="13215"/>
    <cellStyle name="Input 3 3 2 6 8" xfId="13216"/>
    <cellStyle name="Input 3 3 2 7" xfId="13217"/>
    <cellStyle name="Input 3 3 2 7 2" xfId="13218"/>
    <cellStyle name="Input 3 3 2 7 3" xfId="13219"/>
    <cellStyle name="Input 3 3 2 7 4" xfId="13220"/>
    <cellStyle name="Input 3 3 2 7 5" xfId="13221"/>
    <cellStyle name="Input 3 3 2 7 6" xfId="13222"/>
    <cellStyle name="Input 3 3 2 8" xfId="13223"/>
    <cellStyle name="Input 3 3 2 8 2" xfId="13224"/>
    <cellStyle name="Input 3 3 2 8 3" xfId="13225"/>
    <cellStyle name="Input 3 3 2 8 4" xfId="13226"/>
    <cellStyle name="Input 3 3 2 8 5" xfId="13227"/>
    <cellStyle name="Input 3 3 2 8 6" xfId="13228"/>
    <cellStyle name="Input 3 3 2 9" xfId="13229"/>
    <cellStyle name="Input 3 3 3" xfId="13230"/>
    <cellStyle name="Input 3 3 3 10" xfId="13231"/>
    <cellStyle name="Input 3 3 3 11" xfId="13232"/>
    <cellStyle name="Input 3 3 3 12" xfId="13233"/>
    <cellStyle name="Input 3 3 3 2" xfId="13234"/>
    <cellStyle name="Input 3 3 3 2 10" xfId="13235"/>
    <cellStyle name="Input 3 3 3 2 11" xfId="13236"/>
    <cellStyle name="Input 3 3 3 2 2" xfId="13237"/>
    <cellStyle name="Input 3 3 3 2 2 10" xfId="13238"/>
    <cellStyle name="Input 3 3 3 2 2 2" xfId="13239"/>
    <cellStyle name="Input 3 3 3 2 2 2 2" xfId="13240"/>
    <cellStyle name="Input 3 3 3 2 2 2 2 2" xfId="13241"/>
    <cellStyle name="Input 3 3 3 2 2 2 2 2 2" xfId="13242"/>
    <cellStyle name="Input 3 3 3 2 2 2 2 2 3" xfId="13243"/>
    <cellStyle name="Input 3 3 3 2 2 2 2 2 4" xfId="13244"/>
    <cellStyle name="Input 3 3 3 2 2 2 2 2 5" xfId="13245"/>
    <cellStyle name="Input 3 3 3 2 2 2 2 2 6" xfId="13246"/>
    <cellStyle name="Input 3 3 3 2 2 2 2 3" xfId="13247"/>
    <cellStyle name="Input 3 3 3 2 2 2 2 3 2" xfId="13248"/>
    <cellStyle name="Input 3 3 3 2 2 2 2 3 3" xfId="13249"/>
    <cellStyle name="Input 3 3 3 2 2 2 2 3 4" xfId="13250"/>
    <cellStyle name="Input 3 3 3 2 2 2 2 3 5" xfId="13251"/>
    <cellStyle name="Input 3 3 3 2 2 2 2 3 6" xfId="13252"/>
    <cellStyle name="Input 3 3 3 2 2 2 2 4" xfId="13253"/>
    <cellStyle name="Input 3 3 3 2 2 2 2 5" xfId="13254"/>
    <cellStyle name="Input 3 3 3 2 2 2 2 6" xfId="13255"/>
    <cellStyle name="Input 3 3 3 2 2 2 2 7" xfId="13256"/>
    <cellStyle name="Input 3 3 3 2 2 2 2 8" xfId="13257"/>
    <cellStyle name="Input 3 3 3 2 2 2 3" xfId="13258"/>
    <cellStyle name="Input 3 3 3 2 2 2 3 2" xfId="13259"/>
    <cellStyle name="Input 3 3 3 2 2 2 3 3" xfId="13260"/>
    <cellStyle name="Input 3 3 3 2 2 2 3 4" xfId="13261"/>
    <cellStyle name="Input 3 3 3 2 2 2 3 5" xfId="13262"/>
    <cellStyle name="Input 3 3 3 2 2 2 3 6" xfId="13263"/>
    <cellStyle name="Input 3 3 3 2 2 2 4" xfId="13264"/>
    <cellStyle name="Input 3 3 3 2 2 2 4 2" xfId="13265"/>
    <cellStyle name="Input 3 3 3 2 2 2 4 3" xfId="13266"/>
    <cellStyle name="Input 3 3 3 2 2 2 4 4" xfId="13267"/>
    <cellStyle name="Input 3 3 3 2 2 2 4 5" xfId="13268"/>
    <cellStyle name="Input 3 3 3 2 2 2 4 6" xfId="13269"/>
    <cellStyle name="Input 3 3 3 2 2 2 5" xfId="13270"/>
    <cellStyle name="Input 3 3 3 2 2 2 6" xfId="13271"/>
    <cellStyle name="Input 3 3 3 2 2 2 7" xfId="13272"/>
    <cellStyle name="Input 3 3 3 2 2 2 8" xfId="13273"/>
    <cellStyle name="Input 3 3 3 2 2 2 9" xfId="13274"/>
    <cellStyle name="Input 3 3 3 2 2 3" xfId="13275"/>
    <cellStyle name="Input 3 3 3 2 2 3 2" xfId="13276"/>
    <cellStyle name="Input 3 3 3 2 2 3 2 2" xfId="13277"/>
    <cellStyle name="Input 3 3 3 2 2 3 2 3" xfId="13278"/>
    <cellStyle name="Input 3 3 3 2 2 3 2 4" xfId="13279"/>
    <cellStyle name="Input 3 3 3 2 2 3 2 5" xfId="13280"/>
    <cellStyle name="Input 3 3 3 2 2 3 2 6" xfId="13281"/>
    <cellStyle name="Input 3 3 3 2 2 3 3" xfId="13282"/>
    <cellStyle name="Input 3 3 3 2 2 3 3 2" xfId="13283"/>
    <cellStyle name="Input 3 3 3 2 2 3 3 3" xfId="13284"/>
    <cellStyle name="Input 3 3 3 2 2 3 3 4" xfId="13285"/>
    <cellStyle name="Input 3 3 3 2 2 3 3 5" xfId="13286"/>
    <cellStyle name="Input 3 3 3 2 2 3 3 6" xfId="13287"/>
    <cellStyle name="Input 3 3 3 2 2 3 4" xfId="13288"/>
    <cellStyle name="Input 3 3 3 2 2 3 5" xfId="13289"/>
    <cellStyle name="Input 3 3 3 2 2 3 6" xfId="13290"/>
    <cellStyle name="Input 3 3 3 2 2 3 7" xfId="13291"/>
    <cellStyle name="Input 3 3 3 2 2 3 8" xfId="13292"/>
    <cellStyle name="Input 3 3 3 2 2 4" xfId="13293"/>
    <cellStyle name="Input 3 3 3 2 2 4 2" xfId="13294"/>
    <cellStyle name="Input 3 3 3 2 2 4 3" xfId="13295"/>
    <cellStyle name="Input 3 3 3 2 2 4 4" xfId="13296"/>
    <cellStyle name="Input 3 3 3 2 2 4 5" xfId="13297"/>
    <cellStyle name="Input 3 3 3 2 2 4 6" xfId="13298"/>
    <cellStyle name="Input 3 3 3 2 2 5" xfId="13299"/>
    <cellStyle name="Input 3 3 3 2 2 5 2" xfId="13300"/>
    <cellStyle name="Input 3 3 3 2 2 5 3" xfId="13301"/>
    <cellStyle name="Input 3 3 3 2 2 5 4" xfId="13302"/>
    <cellStyle name="Input 3 3 3 2 2 5 5" xfId="13303"/>
    <cellStyle name="Input 3 3 3 2 2 5 6" xfId="13304"/>
    <cellStyle name="Input 3 3 3 2 2 6" xfId="13305"/>
    <cellStyle name="Input 3 3 3 2 2 7" xfId="13306"/>
    <cellStyle name="Input 3 3 3 2 2 8" xfId="13307"/>
    <cellStyle name="Input 3 3 3 2 2 9" xfId="13308"/>
    <cellStyle name="Input 3 3 3 2 3" xfId="13309"/>
    <cellStyle name="Input 3 3 3 2 3 2" xfId="13310"/>
    <cellStyle name="Input 3 3 3 2 3 2 2" xfId="13311"/>
    <cellStyle name="Input 3 3 3 2 3 2 2 2" xfId="13312"/>
    <cellStyle name="Input 3 3 3 2 3 2 2 3" xfId="13313"/>
    <cellStyle name="Input 3 3 3 2 3 2 2 4" xfId="13314"/>
    <cellStyle name="Input 3 3 3 2 3 2 2 5" xfId="13315"/>
    <cellStyle name="Input 3 3 3 2 3 2 2 6" xfId="13316"/>
    <cellStyle name="Input 3 3 3 2 3 2 3" xfId="13317"/>
    <cellStyle name="Input 3 3 3 2 3 2 3 2" xfId="13318"/>
    <cellStyle name="Input 3 3 3 2 3 2 3 3" xfId="13319"/>
    <cellStyle name="Input 3 3 3 2 3 2 3 4" xfId="13320"/>
    <cellStyle name="Input 3 3 3 2 3 2 3 5" xfId="13321"/>
    <cellStyle name="Input 3 3 3 2 3 2 3 6" xfId="13322"/>
    <cellStyle name="Input 3 3 3 2 3 2 4" xfId="13323"/>
    <cellStyle name="Input 3 3 3 2 3 2 5" xfId="13324"/>
    <cellStyle name="Input 3 3 3 2 3 2 6" xfId="13325"/>
    <cellStyle name="Input 3 3 3 2 3 2 7" xfId="13326"/>
    <cellStyle name="Input 3 3 3 2 3 2 8" xfId="13327"/>
    <cellStyle name="Input 3 3 3 2 3 3" xfId="13328"/>
    <cellStyle name="Input 3 3 3 2 3 3 2" xfId="13329"/>
    <cellStyle name="Input 3 3 3 2 3 3 3" xfId="13330"/>
    <cellStyle name="Input 3 3 3 2 3 3 4" xfId="13331"/>
    <cellStyle name="Input 3 3 3 2 3 3 5" xfId="13332"/>
    <cellStyle name="Input 3 3 3 2 3 3 6" xfId="13333"/>
    <cellStyle name="Input 3 3 3 2 3 4" xfId="13334"/>
    <cellStyle name="Input 3 3 3 2 3 4 2" xfId="13335"/>
    <cellStyle name="Input 3 3 3 2 3 4 3" xfId="13336"/>
    <cellStyle name="Input 3 3 3 2 3 4 4" xfId="13337"/>
    <cellStyle name="Input 3 3 3 2 3 4 5" xfId="13338"/>
    <cellStyle name="Input 3 3 3 2 3 4 6" xfId="13339"/>
    <cellStyle name="Input 3 3 3 2 3 5" xfId="13340"/>
    <cellStyle name="Input 3 3 3 2 3 6" xfId="13341"/>
    <cellStyle name="Input 3 3 3 2 3 7" xfId="13342"/>
    <cellStyle name="Input 3 3 3 2 3 8" xfId="13343"/>
    <cellStyle name="Input 3 3 3 2 3 9" xfId="13344"/>
    <cellStyle name="Input 3 3 3 2 4" xfId="13345"/>
    <cellStyle name="Input 3 3 3 2 4 2" xfId="13346"/>
    <cellStyle name="Input 3 3 3 2 4 2 2" xfId="13347"/>
    <cellStyle name="Input 3 3 3 2 4 2 3" xfId="13348"/>
    <cellStyle name="Input 3 3 3 2 4 2 4" xfId="13349"/>
    <cellStyle name="Input 3 3 3 2 4 2 5" xfId="13350"/>
    <cellStyle name="Input 3 3 3 2 4 2 6" xfId="13351"/>
    <cellStyle name="Input 3 3 3 2 4 3" xfId="13352"/>
    <cellStyle name="Input 3 3 3 2 4 3 2" xfId="13353"/>
    <cellStyle name="Input 3 3 3 2 4 3 3" xfId="13354"/>
    <cellStyle name="Input 3 3 3 2 4 3 4" xfId="13355"/>
    <cellStyle name="Input 3 3 3 2 4 3 5" xfId="13356"/>
    <cellStyle name="Input 3 3 3 2 4 3 6" xfId="13357"/>
    <cellStyle name="Input 3 3 3 2 4 4" xfId="13358"/>
    <cellStyle name="Input 3 3 3 2 4 5" xfId="13359"/>
    <cellStyle name="Input 3 3 3 2 4 6" xfId="13360"/>
    <cellStyle name="Input 3 3 3 2 4 7" xfId="13361"/>
    <cellStyle name="Input 3 3 3 2 4 8" xfId="13362"/>
    <cellStyle name="Input 3 3 3 2 5" xfId="13363"/>
    <cellStyle name="Input 3 3 3 2 5 2" xfId="13364"/>
    <cellStyle name="Input 3 3 3 2 5 3" xfId="13365"/>
    <cellStyle name="Input 3 3 3 2 5 4" xfId="13366"/>
    <cellStyle name="Input 3 3 3 2 5 5" xfId="13367"/>
    <cellStyle name="Input 3 3 3 2 5 6" xfId="13368"/>
    <cellStyle name="Input 3 3 3 2 6" xfId="13369"/>
    <cellStyle name="Input 3 3 3 2 6 2" xfId="13370"/>
    <cellStyle name="Input 3 3 3 2 6 3" xfId="13371"/>
    <cellStyle name="Input 3 3 3 2 6 4" xfId="13372"/>
    <cellStyle name="Input 3 3 3 2 6 5" xfId="13373"/>
    <cellStyle name="Input 3 3 3 2 6 6" xfId="13374"/>
    <cellStyle name="Input 3 3 3 2 7" xfId="13375"/>
    <cellStyle name="Input 3 3 3 2 8" xfId="13376"/>
    <cellStyle name="Input 3 3 3 2 9" xfId="13377"/>
    <cellStyle name="Input 3 3 3 3" xfId="13378"/>
    <cellStyle name="Input 3 3 3 3 10" xfId="13379"/>
    <cellStyle name="Input 3 3 3 3 2" xfId="13380"/>
    <cellStyle name="Input 3 3 3 3 2 2" xfId="13381"/>
    <cellStyle name="Input 3 3 3 3 2 2 2" xfId="13382"/>
    <cellStyle name="Input 3 3 3 3 2 2 2 2" xfId="13383"/>
    <cellStyle name="Input 3 3 3 3 2 2 2 3" xfId="13384"/>
    <cellStyle name="Input 3 3 3 3 2 2 2 4" xfId="13385"/>
    <cellStyle name="Input 3 3 3 3 2 2 2 5" xfId="13386"/>
    <cellStyle name="Input 3 3 3 3 2 2 2 6" xfId="13387"/>
    <cellStyle name="Input 3 3 3 3 2 2 3" xfId="13388"/>
    <cellStyle name="Input 3 3 3 3 2 2 3 2" xfId="13389"/>
    <cellStyle name="Input 3 3 3 3 2 2 3 3" xfId="13390"/>
    <cellStyle name="Input 3 3 3 3 2 2 3 4" xfId="13391"/>
    <cellStyle name="Input 3 3 3 3 2 2 3 5" xfId="13392"/>
    <cellStyle name="Input 3 3 3 3 2 2 3 6" xfId="13393"/>
    <cellStyle name="Input 3 3 3 3 2 2 4" xfId="13394"/>
    <cellStyle name="Input 3 3 3 3 2 2 5" xfId="13395"/>
    <cellStyle name="Input 3 3 3 3 2 2 6" xfId="13396"/>
    <cellStyle name="Input 3 3 3 3 2 2 7" xfId="13397"/>
    <cellStyle name="Input 3 3 3 3 2 2 8" xfId="13398"/>
    <cellStyle name="Input 3 3 3 3 2 3" xfId="13399"/>
    <cellStyle name="Input 3 3 3 3 2 3 2" xfId="13400"/>
    <cellStyle name="Input 3 3 3 3 2 3 3" xfId="13401"/>
    <cellStyle name="Input 3 3 3 3 2 3 4" xfId="13402"/>
    <cellStyle name="Input 3 3 3 3 2 3 5" xfId="13403"/>
    <cellStyle name="Input 3 3 3 3 2 3 6" xfId="13404"/>
    <cellStyle name="Input 3 3 3 3 2 4" xfId="13405"/>
    <cellStyle name="Input 3 3 3 3 2 4 2" xfId="13406"/>
    <cellStyle name="Input 3 3 3 3 2 4 3" xfId="13407"/>
    <cellStyle name="Input 3 3 3 3 2 4 4" xfId="13408"/>
    <cellStyle name="Input 3 3 3 3 2 4 5" xfId="13409"/>
    <cellStyle name="Input 3 3 3 3 2 4 6" xfId="13410"/>
    <cellStyle name="Input 3 3 3 3 2 5" xfId="13411"/>
    <cellStyle name="Input 3 3 3 3 2 6" xfId="13412"/>
    <cellStyle name="Input 3 3 3 3 2 7" xfId="13413"/>
    <cellStyle name="Input 3 3 3 3 2 8" xfId="13414"/>
    <cellStyle name="Input 3 3 3 3 2 9" xfId="13415"/>
    <cellStyle name="Input 3 3 3 3 3" xfId="13416"/>
    <cellStyle name="Input 3 3 3 3 3 2" xfId="13417"/>
    <cellStyle name="Input 3 3 3 3 3 2 2" xfId="13418"/>
    <cellStyle name="Input 3 3 3 3 3 2 3" xfId="13419"/>
    <cellStyle name="Input 3 3 3 3 3 2 4" xfId="13420"/>
    <cellStyle name="Input 3 3 3 3 3 2 5" xfId="13421"/>
    <cellStyle name="Input 3 3 3 3 3 2 6" xfId="13422"/>
    <cellStyle name="Input 3 3 3 3 3 3" xfId="13423"/>
    <cellStyle name="Input 3 3 3 3 3 3 2" xfId="13424"/>
    <cellStyle name="Input 3 3 3 3 3 3 3" xfId="13425"/>
    <cellStyle name="Input 3 3 3 3 3 3 4" xfId="13426"/>
    <cellStyle name="Input 3 3 3 3 3 3 5" xfId="13427"/>
    <cellStyle name="Input 3 3 3 3 3 3 6" xfId="13428"/>
    <cellStyle name="Input 3 3 3 3 3 4" xfId="13429"/>
    <cellStyle name="Input 3 3 3 3 3 5" xfId="13430"/>
    <cellStyle name="Input 3 3 3 3 3 6" xfId="13431"/>
    <cellStyle name="Input 3 3 3 3 3 7" xfId="13432"/>
    <cellStyle name="Input 3 3 3 3 3 8" xfId="13433"/>
    <cellStyle name="Input 3 3 3 3 4" xfId="13434"/>
    <cellStyle name="Input 3 3 3 3 4 2" xfId="13435"/>
    <cellStyle name="Input 3 3 3 3 4 3" xfId="13436"/>
    <cellStyle name="Input 3 3 3 3 4 4" xfId="13437"/>
    <cellStyle name="Input 3 3 3 3 4 5" xfId="13438"/>
    <cellStyle name="Input 3 3 3 3 4 6" xfId="13439"/>
    <cellStyle name="Input 3 3 3 3 5" xfId="13440"/>
    <cellStyle name="Input 3 3 3 3 5 2" xfId="13441"/>
    <cellStyle name="Input 3 3 3 3 5 3" xfId="13442"/>
    <cellStyle name="Input 3 3 3 3 5 4" xfId="13443"/>
    <cellStyle name="Input 3 3 3 3 5 5" xfId="13444"/>
    <cellStyle name="Input 3 3 3 3 5 6" xfId="13445"/>
    <cellStyle name="Input 3 3 3 3 6" xfId="13446"/>
    <cellStyle name="Input 3 3 3 3 7" xfId="13447"/>
    <cellStyle name="Input 3 3 3 3 8" xfId="13448"/>
    <cellStyle name="Input 3 3 3 3 9" xfId="13449"/>
    <cellStyle name="Input 3 3 3 4" xfId="13450"/>
    <cellStyle name="Input 3 3 3 4 2" xfId="13451"/>
    <cellStyle name="Input 3 3 3 4 2 2" xfId="13452"/>
    <cellStyle name="Input 3 3 3 4 2 2 2" xfId="13453"/>
    <cellStyle name="Input 3 3 3 4 2 2 3" xfId="13454"/>
    <cellStyle name="Input 3 3 3 4 2 2 4" xfId="13455"/>
    <cellStyle name="Input 3 3 3 4 2 2 5" xfId="13456"/>
    <cellStyle name="Input 3 3 3 4 2 2 6" xfId="13457"/>
    <cellStyle name="Input 3 3 3 4 2 3" xfId="13458"/>
    <cellStyle name="Input 3 3 3 4 2 3 2" xfId="13459"/>
    <cellStyle name="Input 3 3 3 4 2 3 3" xfId="13460"/>
    <cellStyle name="Input 3 3 3 4 2 3 4" xfId="13461"/>
    <cellStyle name="Input 3 3 3 4 2 3 5" xfId="13462"/>
    <cellStyle name="Input 3 3 3 4 2 3 6" xfId="13463"/>
    <cellStyle name="Input 3 3 3 4 2 4" xfId="13464"/>
    <cellStyle name="Input 3 3 3 4 2 5" xfId="13465"/>
    <cellStyle name="Input 3 3 3 4 2 6" xfId="13466"/>
    <cellStyle name="Input 3 3 3 4 2 7" xfId="13467"/>
    <cellStyle name="Input 3 3 3 4 2 8" xfId="13468"/>
    <cellStyle name="Input 3 3 3 4 3" xfId="13469"/>
    <cellStyle name="Input 3 3 3 4 3 2" xfId="13470"/>
    <cellStyle name="Input 3 3 3 4 3 3" xfId="13471"/>
    <cellStyle name="Input 3 3 3 4 3 4" xfId="13472"/>
    <cellStyle name="Input 3 3 3 4 3 5" xfId="13473"/>
    <cellStyle name="Input 3 3 3 4 3 6" xfId="13474"/>
    <cellStyle name="Input 3 3 3 4 4" xfId="13475"/>
    <cellStyle name="Input 3 3 3 4 4 2" xfId="13476"/>
    <cellStyle name="Input 3 3 3 4 4 3" xfId="13477"/>
    <cellStyle name="Input 3 3 3 4 4 4" xfId="13478"/>
    <cellStyle name="Input 3 3 3 4 4 5" xfId="13479"/>
    <cellStyle name="Input 3 3 3 4 4 6" xfId="13480"/>
    <cellStyle name="Input 3 3 3 4 5" xfId="13481"/>
    <cellStyle name="Input 3 3 3 4 6" xfId="13482"/>
    <cellStyle name="Input 3 3 3 4 7" xfId="13483"/>
    <cellStyle name="Input 3 3 3 4 8" xfId="13484"/>
    <cellStyle name="Input 3 3 3 4 9" xfId="13485"/>
    <cellStyle name="Input 3 3 3 5" xfId="13486"/>
    <cellStyle name="Input 3 3 3 5 2" xfId="13487"/>
    <cellStyle name="Input 3 3 3 5 2 2" xfId="13488"/>
    <cellStyle name="Input 3 3 3 5 2 3" xfId="13489"/>
    <cellStyle name="Input 3 3 3 5 2 4" xfId="13490"/>
    <cellStyle name="Input 3 3 3 5 2 5" xfId="13491"/>
    <cellStyle name="Input 3 3 3 5 2 6" xfId="13492"/>
    <cellStyle name="Input 3 3 3 5 3" xfId="13493"/>
    <cellStyle name="Input 3 3 3 5 3 2" xfId="13494"/>
    <cellStyle name="Input 3 3 3 5 3 3" xfId="13495"/>
    <cellStyle name="Input 3 3 3 5 3 4" xfId="13496"/>
    <cellStyle name="Input 3 3 3 5 3 5" xfId="13497"/>
    <cellStyle name="Input 3 3 3 5 3 6" xfId="13498"/>
    <cellStyle name="Input 3 3 3 5 4" xfId="13499"/>
    <cellStyle name="Input 3 3 3 5 5" xfId="13500"/>
    <cellStyle name="Input 3 3 3 5 6" xfId="13501"/>
    <cellStyle name="Input 3 3 3 5 7" xfId="13502"/>
    <cellStyle name="Input 3 3 3 5 8" xfId="13503"/>
    <cellStyle name="Input 3 3 3 6" xfId="13504"/>
    <cellStyle name="Input 3 3 3 6 2" xfId="13505"/>
    <cellStyle name="Input 3 3 3 6 3" xfId="13506"/>
    <cellStyle name="Input 3 3 3 6 4" xfId="13507"/>
    <cellStyle name="Input 3 3 3 6 5" xfId="13508"/>
    <cellStyle name="Input 3 3 3 6 6" xfId="13509"/>
    <cellStyle name="Input 3 3 3 7" xfId="13510"/>
    <cellStyle name="Input 3 3 3 7 2" xfId="13511"/>
    <cellStyle name="Input 3 3 3 7 3" xfId="13512"/>
    <cellStyle name="Input 3 3 3 7 4" xfId="13513"/>
    <cellStyle name="Input 3 3 3 7 5" xfId="13514"/>
    <cellStyle name="Input 3 3 3 7 6" xfId="13515"/>
    <cellStyle name="Input 3 3 3 8" xfId="13516"/>
    <cellStyle name="Input 3 3 3 9" xfId="13517"/>
    <cellStyle name="Input 3 3 4" xfId="13518"/>
    <cellStyle name="Input 3 3 4 10" xfId="13519"/>
    <cellStyle name="Input 3 3 4 11" xfId="13520"/>
    <cellStyle name="Input 3 3 4 2" xfId="13521"/>
    <cellStyle name="Input 3 3 4 2 10" xfId="13522"/>
    <cellStyle name="Input 3 3 4 2 2" xfId="13523"/>
    <cellStyle name="Input 3 3 4 2 2 2" xfId="13524"/>
    <cellStyle name="Input 3 3 4 2 2 2 2" xfId="13525"/>
    <cellStyle name="Input 3 3 4 2 2 2 2 2" xfId="13526"/>
    <cellStyle name="Input 3 3 4 2 2 2 2 3" xfId="13527"/>
    <cellStyle name="Input 3 3 4 2 2 2 2 4" xfId="13528"/>
    <cellStyle name="Input 3 3 4 2 2 2 2 5" xfId="13529"/>
    <cellStyle name="Input 3 3 4 2 2 2 2 6" xfId="13530"/>
    <cellStyle name="Input 3 3 4 2 2 2 3" xfId="13531"/>
    <cellStyle name="Input 3 3 4 2 2 2 3 2" xfId="13532"/>
    <cellStyle name="Input 3 3 4 2 2 2 3 3" xfId="13533"/>
    <cellStyle name="Input 3 3 4 2 2 2 3 4" xfId="13534"/>
    <cellStyle name="Input 3 3 4 2 2 2 3 5" xfId="13535"/>
    <cellStyle name="Input 3 3 4 2 2 2 3 6" xfId="13536"/>
    <cellStyle name="Input 3 3 4 2 2 2 4" xfId="13537"/>
    <cellStyle name="Input 3 3 4 2 2 2 5" xfId="13538"/>
    <cellStyle name="Input 3 3 4 2 2 2 6" xfId="13539"/>
    <cellStyle name="Input 3 3 4 2 2 2 7" xfId="13540"/>
    <cellStyle name="Input 3 3 4 2 2 2 8" xfId="13541"/>
    <cellStyle name="Input 3 3 4 2 2 3" xfId="13542"/>
    <cellStyle name="Input 3 3 4 2 2 3 2" xfId="13543"/>
    <cellStyle name="Input 3 3 4 2 2 3 3" xfId="13544"/>
    <cellStyle name="Input 3 3 4 2 2 3 4" xfId="13545"/>
    <cellStyle name="Input 3 3 4 2 2 3 5" xfId="13546"/>
    <cellStyle name="Input 3 3 4 2 2 3 6" xfId="13547"/>
    <cellStyle name="Input 3 3 4 2 2 4" xfId="13548"/>
    <cellStyle name="Input 3 3 4 2 2 4 2" xfId="13549"/>
    <cellStyle name="Input 3 3 4 2 2 4 3" xfId="13550"/>
    <cellStyle name="Input 3 3 4 2 2 4 4" xfId="13551"/>
    <cellStyle name="Input 3 3 4 2 2 4 5" xfId="13552"/>
    <cellStyle name="Input 3 3 4 2 2 4 6" xfId="13553"/>
    <cellStyle name="Input 3 3 4 2 2 5" xfId="13554"/>
    <cellStyle name="Input 3 3 4 2 2 6" xfId="13555"/>
    <cellStyle name="Input 3 3 4 2 2 7" xfId="13556"/>
    <cellStyle name="Input 3 3 4 2 2 8" xfId="13557"/>
    <cellStyle name="Input 3 3 4 2 2 9" xfId="13558"/>
    <cellStyle name="Input 3 3 4 2 3" xfId="13559"/>
    <cellStyle name="Input 3 3 4 2 3 2" xfId="13560"/>
    <cellStyle name="Input 3 3 4 2 3 2 2" xfId="13561"/>
    <cellStyle name="Input 3 3 4 2 3 2 3" xfId="13562"/>
    <cellStyle name="Input 3 3 4 2 3 2 4" xfId="13563"/>
    <cellStyle name="Input 3 3 4 2 3 2 5" xfId="13564"/>
    <cellStyle name="Input 3 3 4 2 3 2 6" xfId="13565"/>
    <cellStyle name="Input 3 3 4 2 3 3" xfId="13566"/>
    <cellStyle name="Input 3 3 4 2 3 3 2" xfId="13567"/>
    <cellStyle name="Input 3 3 4 2 3 3 3" xfId="13568"/>
    <cellStyle name="Input 3 3 4 2 3 3 4" xfId="13569"/>
    <cellStyle name="Input 3 3 4 2 3 3 5" xfId="13570"/>
    <cellStyle name="Input 3 3 4 2 3 3 6" xfId="13571"/>
    <cellStyle name="Input 3 3 4 2 3 4" xfId="13572"/>
    <cellStyle name="Input 3 3 4 2 3 5" xfId="13573"/>
    <cellStyle name="Input 3 3 4 2 3 6" xfId="13574"/>
    <cellStyle name="Input 3 3 4 2 3 7" xfId="13575"/>
    <cellStyle name="Input 3 3 4 2 3 8" xfId="13576"/>
    <cellStyle name="Input 3 3 4 2 4" xfId="13577"/>
    <cellStyle name="Input 3 3 4 2 4 2" xfId="13578"/>
    <cellStyle name="Input 3 3 4 2 4 3" xfId="13579"/>
    <cellStyle name="Input 3 3 4 2 4 4" xfId="13580"/>
    <cellStyle name="Input 3 3 4 2 4 5" xfId="13581"/>
    <cellStyle name="Input 3 3 4 2 4 6" xfId="13582"/>
    <cellStyle name="Input 3 3 4 2 5" xfId="13583"/>
    <cellStyle name="Input 3 3 4 2 5 2" xfId="13584"/>
    <cellStyle name="Input 3 3 4 2 5 3" xfId="13585"/>
    <cellStyle name="Input 3 3 4 2 5 4" xfId="13586"/>
    <cellStyle name="Input 3 3 4 2 5 5" xfId="13587"/>
    <cellStyle name="Input 3 3 4 2 5 6" xfId="13588"/>
    <cellStyle name="Input 3 3 4 2 6" xfId="13589"/>
    <cellStyle name="Input 3 3 4 2 7" xfId="13590"/>
    <cellStyle name="Input 3 3 4 2 8" xfId="13591"/>
    <cellStyle name="Input 3 3 4 2 9" xfId="13592"/>
    <cellStyle name="Input 3 3 4 3" xfId="13593"/>
    <cellStyle name="Input 3 3 4 3 2" xfId="13594"/>
    <cellStyle name="Input 3 3 4 3 2 2" xfId="13595"/>
    <cellStyle name="Input 3 3 4 3 2 2 2" xfId="13596"/>
    <cellStyle name="Input 3 3 4 3 2 2 3" xfId="13597"/>
    <cellStyle name="Input 3 3 4 3 2 2 4" xfId="13598"/>
    <cellStyle name="Input 3 3 4 3 2 2 5" xfId="13599"/>
    <cellStyle name="Input 3 3 4 3 2 2 6" xfId="13600"/>
    <cellStyle name="Input 3 3 4 3 2 3" xfId="13601"/>
    <cellStyle name="Input 3 3 4 3 2 3 2" xfId="13602"/>
    <cellStyle name="Input 3 3 4 3 2 3 3" xfId="13603"/>
    <cellStyle name="Input 3 3 4 3 2 3 4" xfId="13604"/>
    <cellStyle name="Input 3 3 4 3 2 3 5" xfId="13605"/>
    <cellStyle name="Input 3 3 4 3 2 3 6" xfId="13606"/>
    <cellStyle name="Input 3 3 4 3 2 4" xfId="13607"/>
    <cellStyle name="Input 3 3 4 3 2 5" xfId="13608"/>
    <cellStyle name="Input 3 3 4 3 2 6" xfId="13609"/>
    <cellStyle name="Input 3 3 4 3 2 7" xfId="13610"/>
    <cellStyle name="Input 3 3 4 3 2 8" xfId="13611"/>
    <cellStyle name="Input 3 3 4 3 3" xfId="13612"/>
    <cellStyle name="Input 3 3 4 3 3 2" xfId="13613"/>
    <cellStyle name="Input 3 3 4 3 3 3" xfId="13614"/>
    <cellStyle name="Input 3 3 4 3 3 4" xfId="13615"/>
    <cellStyle name="Input 3 3 4 3 3 5" xfId="13616"/>
    <cellStyle name="Input 3 3 4 3 3 6" xfId="13617"/>
    <cellStyle name="Input 3 3 4 3 4" xfId="13618"/>
    <cellStyle name="Input 3 3 4 3 4 2" xfId="13619"/>
    <cellStyle name="Input 3 3 4 3 4 3" xfId="13620"/>
    <cellStyle name="Input 3 3 4 3 4 4" xfId="13621"/>
    <cellStyle name="Input 3 3 4 3 4 5" xfId="13622"/>
    <cellStyle name="Input 3 3 4 3 4 6" xfId="13623"/>
    <cellStyle name="Input 3 3 4 3 5" xfId="13624"/>
    <cellStyle name="Input 3 3 4 3 6" xfId="13625"/>
    <cellStyle name="Input 3 3 4 3 7" xfId="13626"/>
    <cellStyle name="Input 3 3 4 3 8" xfId="13627"/>
    <cellStyle name="Input 3 3 4 3 9" xfId="13628"/>
    <cellStyle name="Input 3 3 4 4" xfId="13629"/>
    <cellStyle name="Input 3 3 4 4 2" xfId="13630"/>
    <cellStyle name="Input 3 3 4 4 2 2" xfId="13631"/>
    <cellStyle name="Input 3 3 4 4 2 3" xfId="13632"/>
    <cellStyle name="Input 3 3 4 4 2 4" xfId="13633"/>
    <cellStyle name="Input 3 3 4 4 2 5" xfId="13634"/>
    <cellStyle name="Input 3 3 4 4 2 6" xfId="13635"/>
    <cellStyle name="Input 3 3 4 4 3" xfId="13636"/>
    <cellStyle name="Input 3 3 4 4 3 2" xfId="13637"/>
    <cellStyle name="Input 3 3 4 4 3 3" xfId="13638"/>
    <cellStyle name="Input 3 3 4 4 3 4" xfId="13639"/>
    <cellStyle name="Input 3 3 4 4 3 5" xfId="13640"/>
    <cellStyle name="Input 3 3 4 4 3 6" xfId="13641"/>
    <cellStyle name="Input 3 3 4 4 4" xfId="13642"/>
    <cellStyle name="Input 3 3 4 4 5" xfId="13643"/>
    <cellStyle name="Input 3 3 4 4 6" xfId="13644"/>
    <cellStyle name="Input 3 3 4 4 7" xfId="13645"/>
    <cellStyle name="Input 3 3 4 4 8" xfId="13646"/>
    <cellStyle name="Input 3 3 4 5" xfId="13647"/>
    <cellStyle name="Input 3 3 4 5 2" xfId="13648"/>
    <cellStyle name="Input 3 3 4 5 3" xfId="13649"/>
    <cellStyle name="Input 3 3 4 5 4" xfId="13650"/>
    <cellStyle name="Input 3 3 4 5 5" xfId="13651"/>
    <cellStyle name="Input 3 3 4 5 6" xfId="13652"/>
    <cellStyle name="Input 3 3 4 6" xfId="13653"/>
    <cellStyle name="Input 3 3 4 6 2" xfId="13654"/>
    <cellStyle name="Input 3 3 4 6 3" xfId="13655"/>
    <cellStyle name="Input 3 3 4 6 4" xfId="13656"/>
    <cellStyle name="Input 3 3 4 6 5" xfId="13657"/>
    <cellStyle name="Input 3 3 4 6 6" xfId="13658"/>
    <cellStyle name="Input 3 3 4 7" xfId="13659"/>
    <cellStyle name="Input 3 3 4 8" xfId="13660"/>
    <cellStyle name="Input 3 3 4 9" xfId="13661"/>
    <cellStyle name="Input 3 3 5" xfId="13662"/>
    <cellStyle name="Input 3 3 5 10" xfId="13663"/>
    <cellStyle name="Input 3 3 5 2" xfId="13664"/>
    <cellStyle name="Input 3 3 5 2 2" xfId="13665"/>
    <cellStyle name="Input 3 3 5 2 2 2" xfId="13666"/>
    <cellStyle name="Input 3 3 5 2 2 2 2" xfId="13667"/>
    <cellStyle name="Input 3 3 5 2 2 2 3" xfId="13668"/>
    <cellStyle name="Input 3 3 5 2 2 2 4" xfId="13669"/>
    <cellStyle name="Input 3 3 5 2 2 2 5" xfId="13670"/>
    <cellStyle name="Input 3 3 5 2 2 2 6" xfId="13671"/>
    <cellStyle name="Input 3 3 5 2 2 3" xfId="13672"/>
    <cellStyle name="Input 3 3 5 2 2 3 2" xfId="13673"/>
    <cellStyle name="Input 3 3 5 2 2 3 3" xfId="13674"/>
    <cellStyle name="Input 3 3 5 2 2 3 4" xfId="13675"/>
    <cellStyle name="Input 3 3 5 2 2 3 5" xfId="13676"/>
    <cellStyle name="Input 3 3 5 2 2 3 6" xfId="13677"/>
    <cellStyle name="Input 3 3 5 2 2 4" xfId="13678"/>
    <cellStyle name="Input 3 3 5 2 2 5" xfId="13679"/>
    <cellStyle name="Input 3 3 5 2 2 6" xfId="13680"/>
    <cellStyle name="Input 3 3 5 2 2 7" xfId="13681"/>
    <cellStyle name="Input 3 3 5 2 2 8" xfId="13682"/>
    <cellStyle name="Input 3 3 5 2 3" xfId="13683"/>
    <cellStyle name="Input 3 3 5 2 3 2" xfId="13684"/>
    <cellStyle name="Input 3 3 5 2 3 3" xfId="13685"/>
    <cellStyle name="Input 3 3 5 2 3 4" xfId="13686"/>
    <cellStyle name="Input 3 3 5 2 3 5" xfId="13687"/>
    <cellStyle name="Input 3 3 5 2 3 6" xfId="13688"/>
    <cellStyle name="Input 3 3 5 2 4" xfId="13689"/>
    <cellStyle name="Input 3 3 5 2 4 2" xfId="13690"/>
    <cellStyle name="Input 3 3 5 2 4 3" xfId="13691"/>
    <cellStyle name="Input 3 3 5 2 4 4" xfId="13692"/>
    <cellStyle name="Input 3 3 5 2 4 5" xfId="13693"/>
    <cellStyle name="Input 3 3 5 2 4 6" xfId="13694"/>
    <cellStyle name="Input 3 3 5 2 5" xfId="13695"/>
    <cellStyle name="Input 3 3 5 2 6" xfId="13696"/>
    <cellStyle name="Input 3 3 5 2 7" xfId="13697"/>
    <cellStyle name="Input 3 3 5 2 8" xfId="13698"/>
    <cellStyle name="Input 3 3 5 2 9" xfId="13699"/>
    <cellStyle name="Input 3 3 5 3" xfId="13700"/>
    <cellStyle name="Input 3 3 5 3 2" xfId="13701"/>
    <cellStyle name="Input 3 3 5 3 2 2" xfId="13702"/>
    <cellStyle name="Input 3 3 5 3 2 3" xfId="13703"/>
    <cellStyle name="Input 3 3 5 3 2 4" xfId="13704"/>
    <cellStyle name="Input 3 3 5 3 2 5" xfId="13705"/>
    <cellStyle name="Input 3 3 5 3 2 6" xfId="13706"/>
    <cellStyle name="Input 3 3 5 3 3" xfId="13707"/>
    <cellStyle name="Input 3 3 5 3 3 2" xfId="13708"/>
    <cellStyle name="Input 3 3 5 3 3 3" xfId="13709"/>
    <cellStyle name="Input 3 3 5 3 3 4" xfId="13710"/>
    <cellStyle name="Input 3 3 5 3 3 5" xfId="13711"/>
    <cellStyle name="Input 3 3 5 3 3 6" xfId="13712"/>
    <cellStyle name="Input 3 3 5 3 4" xfId="13713"/>
    <cellStyle name="Input 3 3 5 3 5" xfId="13714"/>
    <cellStyle name="Input 3 3 5 3 6" xfId="13715"/>
    <cellStyle name="Input 3 3 5 3 7" xfId="13716"/>
    <cellStyle name="Input 3 3 5 3 8" xfId="13717"/>
    <cellStyle name="Input 3 3 5 4" xfId="13718"/>
    <cellStyle name="Input 3 3 5 4 2" xfId="13719"/>
    <cellStyle name="Input 3 3 5 4 3" xfId="13720"/>
    <cellStyle name="Input 3 3 5 4 4" xfId="13721"/>
    <cellStyle name="Input 3 3 5 4 5" xfId="13722"/>
    <cellStyle name="Input 3 3 5 4 6" xfId="13723"/>
    <cellStyle name="Input 3 3 5 5" xfId="13724"/>
    <cellStyle name="Input 3 3 5 5 2" xfId="13725"/>
    <cellStyle name="Input 3 3 5 5 3" xfId="13726"/>
    <cellStyle name="Input 3 3 5 5 4" xfId="13727"/>
    <cellStyle name="Input 3 3 5 5 5" xfId="13728"/>
    <cellStyle name="Input 3 3 5 5 6" xfId="13729"/>
    <cellStyle name="Input 3 3 5 6" xfId="13730"/>
    <cellStyle name="Input 3 3 5 7" xfId="13731"/>
    <cellStyle name="Input 3 3 5 8" xfId="13732"/>
    <cellStyle name="Input 3 3 5 9" xfId="13733"/>
    <cellStyle name="Input 3 3 6" xfId="13734"/>
    <cellStyle name="Input 3 3 6 2" xfId="13735"/>
    <cellStyle name="Input 3 3 6 2 2" xfId="13736"/>
    <cellStyle name="Input 3 3 6 2 2 2" xfId="13737"/>
    <cellStyle name="Input 3 3 6 2 2 3" xfId="13738"/>
    <cellStyle name="Input 3 3 6 2 2 4" xfId="13739"/>
    <cellStyle name="Input 3 3 6 2 2 5" xfId="13740"/>
    <cellStyle name="Input 3 3 6 2 2 6" xfId="13741"/>
    <cellStyle name="Input 3 3 6 2 3" xfId="13742"/>
    <cellStyle name="Input 3 3 6 2 3 2" xfId="13743"/>
    <cellStyle name="Input 3 3 6 2 3 3" xfId="13744"/>
    <cellStyle name="Input 3 3 6 2 3 4" xfId="13745"/>
    <cellStyle name="Input 3 3 6 2 3 5" xfId="13746"/>
    <cellStyle name="Input 3 3 6 2 3 6" xfId="13747"/>
    <cellStyle name="Input 3 3 6 2 4" xfId="13748"/>
    <cellStyle name="Input 3 3 6 2 5" xfId="13749"/>
    <cellStyle name="Input 3 3 6 2 6" xfId="13750"/>
    <cellStyle name="Input 3 3 6 2 7" xfId="13751"/>
    <cellStyle name="Input 3 3 6 2 8" xfId="13752"/>
    <cellStyle name="Input 3 3 6 3" xfId="13753"/>
    <cellStyle name="Input 3 3 6 3 2" xfId="13754"/>
    <cellStyle name="Input 3 3 6 3 3" xfId="13755"/>
    <cellStyle name="Input 3 3 6 3 4" xfId="13756"/>
    <cellStyle name="Input 3 3 6 3 5" xfId="13757"/>
    <cellStyle name="Input 3 3 6 3 6" xfId="13758"/>
    <cellStyle name="Input 3 3 6 4" xfId="13759"/>
    <cellStyle name="Input 3 3 6 4 2" xfId="13760"/>
    <cellStyle name="Input 3 3 6 4 3" xfId="13761"/>
    <cellStyle name="Input 3 3 6 4 4" xfId="13762"/>
    <cellStyle name="Input 3 3 6 4 5" xfId="13763"/>
    <cellStyle name="Input 3 3 6 4 6" xfId="13764"/>
    <cellStyle name="Input 3 3 6 5" xfId="13765"/>
    <cellStyle name="Input 3 3 6 6" xfId="13766"/>
    <cellStyle name="Input 3 3 6 7" xfId="13767"/>
    <cellStyle name="Input 3 3 6 8" xfId="13768"/>
    <cellStyle name="Input 3 3 6 9" xfId="13769"/>
    <cellStyle name="Input 3 3 7" xfId="13770"/>
    <cellStyle name="Input 3 3 7 2" xfId="13771"/>
    <cellStyle name="Input 3 3 7 2 2" xfId="13772"/>
    <cellStyle name="Input 3 3 7 2 3" xfId="13773"/>
    <cellStyle name="Input 3 3 7 2 4" xfId="13774"/>
    <cellStyle name="Input 3 3 7 2 5" xfId="13775"/>
    <cellStyle name="Input 3 3 7 2 6" xfId="13776"/>
    <cellStyle name="Input 3 3 7 3" xfId="13777"/>
    <cellStyle name="Input 3 3 7 3 2" xfId="13778"/>
    <cellStyle name="Input 3 3 7 3 3" xfId="13779"/>
    <cellStyle name="Input 3 3 7 3 4" xfId="13780"/>
    <cellStyle name="Input 3 3 7 3 5" xfId="13781"/>
    <cellStyle name="Input 3 3 7 3 6" xfId="13782"/>
    <cellStyle name="Input 3 3 7 4" xfId="13783"/>
    <cellStyle name="Input 3 3 7 5" xfId="13784"/>
    <cellStyle name="Input 3 3 7 6" xfId="13785"/>
    <cellStyle name="Input 3 3 7 7" xfId="13786"/>
    <cellStyle name="Input 3 3 7 8" xfId="13787"/>
    <cellStyle name="Input 3 3 8" xfId="13788"/>
    <cellStyle name="Input 3 3 8 2" xfId="13789"/>
    <cellStyle name="Input 3 3 8 3" xfId="13790"/>
    <cellStyle name="Input 3 3 8 4" xfId="13791"/>
    <cellStyle name="Input 3 3 8 5" xfId="13792"/>
    <cellStyle name="Input 3 3 8 6" xfId="13793"/>
    <cellStyle name="Input 3 3 9" xfId="13794"/>
    <cellStyle name="Input 3 3 9 2" xfId="13795"/>
    <cellStyle name="Input 3 3 9 3" xfId="13796"/>
    <cellStyle name="Input 3 3 9 4" xfId="13797"/>
    <cellStyle name="Input 3 3 9 5" xfId="13798"/>
    <cellStyle name="Input 3 3 9 6" xfId="13799"/>
    <cellStyle name="Input 3 4" xfId="13800"/>
    <cellStyle name="Input 3 4 10" xfId="13801"/>
    <cellStyle name="Input 3 4 2" xfId="13802"/>
    <cellStyle name="Input 3 4 2 2" xfId="13803"/>
    <cellStyle name="Input 3 4 2 2 2" xfId="13804"/>
    <cellStyle name="Input 3 4 2 2 2 2" xfId="13805"/>
    <cellStyle name="Input 3 4 2 2 2 3" xfId="13806"/>
    <cellStyle name="Input 3 4 2 2 2 4" xfId="13807"/>
    <cellStyle name="Input 3 4 2 2 2 5" xfId="13808"/>
    <cellStyle name="Input 3 4 2 2 2 6" xfId="13809"/>
    <cellStyle name="Input 3 4 2 2 3" xfId="13810"/>
    <cellStyle name="Input 3 4 2 2 3 2" xfId="13811"/>
    <cellStyle name="Input 3 4 2 2 3 3" xfId="13812"/>
    <cellStyle name="Input 3 4 2 2 3 4" xfId="13813"/>
    <cellStyle name="Input 3 4 2 2 3 5" xfId="13814"/>
    <cellStyle name="Input 3 4 2 2 3 6" xfId="13815"/>
    <cellStyle name="Input 3 4 2 2 4" xfId="13816"/>
    <cellStyle name="Input 3 4 2 2 5" xfId="13817"/>
    <cellStyle name="Input 3 4 2 2 6" xfId="13818"/>
    <cellStyle name="Input 3 4 2 2 7" xfId="13819"/>
    <cellStyle name="Input 3 4 2 2 8" xfId="13820"/>
    <cellStyle name="Input 3 4 2 3" xfId="13821"/>
    <cellStyle name="Input 3 4 2 3 2" xfId="13822"/>
    <cellStyle name="Input 3 4 2 3 3" xfId="13823"/>
    <cellStyle name="Input 3 4 2 3 4" xfId="13824"/>
    <cellStyle name="Input 3 4 2 3 5" xfId="13825"/>
    <cellStyle name="Input 3 4 2 3 6" xfId="13826"/>
    <cellStyle name="Input 3 4 2 4" xfId="13827"/>
    <cellStyle name="Input 3 4 2 4 2" xfId="13828"/>
    <cellStyle name="Input 3 4 2 4 3" xfId="13829"/>
    <cellStyle name="Input 3 4 2 4 4" xfId="13830"/>
    <cellStyle name="Input 3 4 2 4 5" xfId="13831"/>
    <cellStyle name="Input 3 4 2 4 6" xfId="13832"/>
    <cellStyle name="Input 3 4 2 5" xfId="13833"/>
    <cellStyle name="Input 3 4 2 6" xfId="13834"/>
    <cellStyle name="Input 3 4 2 7" xfId="13835"/>
    <cellStyle name="Input 3 4 2 8" xfId="13836"/>
    <cellStyle name="Input 3 4 2 9" xfId="13837"/>
    <cellStyle name="Input 3 4 3" xfId="13838"/>
    <cellStyle name="Input 3 4 3 2" xfId="13839"/>
    <cellStyle name="Input 3 4 3 2 2" xfId="13840"/>
    <cellStyle name="Input 3 4 3 2 3" xfId="13841"/>
    <cellStyle name="Input 3 4 3 2 4" xfId="13842"/>
    <cellStyle name="Input 3 4 3 2 5" xfId="13843"/>
    <cellStyle name="Input 3 4 3 2 6" xfId="13844"/>
    <cellStyle name="Input 3 4 3 3" xfId="13845"/>
    <cellStyle name="Input 3 4 3 3 2" xfId="13846"/>
    <cellStyle name="Input 3 4 3 3 3" xfId="13847"/>
    <cellStyle name="Input 3 4 3 3 4" xfId="13848"/>
    <cellStyle name="Input 3 4 3 3 5" xfId="13849"/>
    <cellStyle name="Input 3 4 3 3 6" xfId="13850"/>
    <cellStyle name="Input 3 4 3 4" xfId="13851"/>
    <cellStyle name="Input 3 4 3 5" xfId="13852"/>
    <cellStyle name="Input 3 4 3 6" xfId="13853"/>
    <cellStyle name="Input 3 4 3 7" xfId="13854"/>
    <cellStyle name="Input 3 4 3 8" xfId="13855"/>
    <cellStyle name="Input 3 4 4" xfId="13856"/>
    <cellStyle name="Input 3 4 4 2" xfId="13857"/>
    <cellStyle name="Input 3 4 4 3" xfId="13858"/>
    <cellStyle name="Input 3 4 4 4" xfId="13859"/>
    <cellStyle name="Input 3 4 4 5" xfId="13860"/>
    <cellStyle name="Input 3 4 4 6" xfId="13861"/>
    <cellStyle name="Input 3 4 5" xfId="13862"/>
    <cellStyle name="Input 3 4 5 2" xfId="13863"/>
    <cellStyle name="Input 3 4 5 3" xfId="13864"/>
    <cellStyle name="Input 3 4 5 4" xfId="13865"/>
    <cellStyle name="Input 3 4 5 5" xfId="13866"/>
    <cellStyle name="Input 3 4 5 6" xfId="13867"/>
    <cellStyle name="Input 3 4 6" xfId="13868"/>
    <cellStyle name="Input 3 4 7" xfId="13869"/>
    <cellStyle name="Input 3 4 8" xfId="13870"/>
    <cellStyle name="Input 3 4 9" xfId="13871"/>
    <cellStyle name="Input 3 5" xfId="13872"/>
    <cellStyle name="Input 3 5 2" xfId="13873"/>
    <cellStyle name="Input 3 5 2 2" xfId="13874"/>
    <cellStyle name="Input 3 5 2 2 2" xfId="13875"/>
    <cellStyle name="Input 3 5 2 2 3" xfId="13876"/>
    <cellStyle name="Input 3 5 2 2 4" xfId="13877"/>
    <cellStyle name="Input 3 5 2 2 5" xfId="13878"/>
    <cellStyle name="Input 3 5 2 2 6" xfId="13879"/>
    <cellStyle name="Input 3 5 2 3" xfId="13880"/>
    <cellStyle name="Input 3 5 2 3 2" xfId="13881"/>
    <cellStyle name="Input 3 5 2 3 3" xfId="13882"/>
    <cellStyle name="Input 3 5 2 3 4" xfId="13883"/>
    <cellStyle name="Input 3 5 2 3 5" xfId="13884"/>
    <cellStyle name="Input 3 5 2 3 6" xfId="13885"/>
    <cellStyle name="Input 3 5 2 4" xfId="13886"/>
    <cellStyle name="Input 3 5 2 5" xfId="13887"/>
    <cellStyle name="Input 3 5 2 6" xfId="13888"/>
    <cellStyle name="Input 3 5 2 7" xfId="13889"/>
    <cellStyle name="Input 3 5 2 8" xfId="13890"/>
    <cellStyle name="Input 3 5 3" xfId="13891"/>
    <cellStyle name="Input 3 5 3 2" xfId="13892"/>
    <cellStyle name="Input 3 5 3 3" xfId="13893"/>
    <cellStyle name="Input 3 5 3 4" xfId="13894"/>
    <cellStyle name="Input 3 5 3 5" xfId="13895"/>
    <cellStyle name="Input 3 5 3 6" xfId="13896"/>
    <cellStyle name="Input 3 5 4" xfId="13897"/>
    <cellStyle name="Input 3 5 4 2" xfId="13898"/>
    <cellStyle name="Input 3 5 4 3" xfId="13899"/>
    <cellStyle name="Input 3 5 4 4" xfId="13900"/>
    <cellStyle name="Input 3 5 4 5" xfId="13901"/>
    <cellStyle name="Input 3 5 4 6" xfId="13902"/>
    <cellStyle name="Input 3 5 5" xfId="13903"/>
    <cellStyle name="Input 3 5 6" xfId="13904"/>
    <cellStyle name="Input 3 5 7" xfId="13905"/>
    <cellStyle name="Input 3 5 8" xfId="13906"/>
    <cellStyle name="Input 3 5 9" xfId="13907"/>
    <cellStyle name="Input 3 6" xfId="13908"/>
    <cellStyle name="Input 3 6 2" xfId="13909"/>
    <cellStyle name="Input 3 6 3" xfId="13910"/>
    <cellStyle name="Input 3 6 4" xfId="13911"/>
    <cellStyle name="Input 3 6 5" xfId="13912"/>
    <cellStyle name="Input 3 6 6" xfId="13913"/>
    <cellStyle name="Input 3 7" xfId="13914"/>
    <cellStyle name="Input 4" xfId="13915"/>
    <cellStyle name="Input 4 10" xfId="13916"/>
    <cellStyle name="Input 4 11" xfId="13917"/>
    <cellStyle name="Input 4 12" xfId="13918"/>
    <cellStyle name="Input 4 13" xfId="13919"/>
    <cellStyle name="Input 4 14" xfId="13920"/>
    <cellStyle name="Input 4 2" xfId="13921"/>
    <cellStyle name="Input 4 2 10" xfId="13922"/>
    <cellStyle name="Input 4 2 11" xfId="13923"/>
    <cellStyle name="Input 4 2 12" xfId="13924"/>
    <cellStyle name="Input 4 2 13" xfId="13925"/>
    <cellStyle name="Input 4 2 2" xfId="13926"/>
    <cellStyle name="Input 4 2 2 10" xfId="13927"/>
    <cellStyle name="Input 4 2 2 11" xfId="13928"/>
    <cellStyle name="Input 4 2 2 12" xfId="13929"/>
    <cellStyle name="Input 4 2 2 2" xfId="13930"/>
    <cellStyle name="Input 4 2 2 2 10" xfId="13931"/>
    <cellStyle name="Input 4 2 2 2 11" xfId="13932"/>
    <cellStyle name="Input 4 2 2 2 2" xfId="13933"/>
    <cellStyle name="Input 4 2 2 2 2 10" xfId="13934"/>
    <cellStyle name="Input 4 2 2 2 2 2" xfId="13935"/>
    <cellStyle name="Input 4 2 2 2 2 2 2" xfId="13936"/>
    <cellStyle name="Input 4 2 2 2 2 2 2 2" xfId="13937"/>
    <cellStyle name="Input 4 2 2 2 2 2 2 2 2" xfId="13938"/>
    <cellStyle name="Input 4 2 2 2 2 2 2 2 3" xfId="13939"/>
    <cellStyle name="Input 4 2 2 2 2 2 2 2 4" xfId="13940"/>
    <cellStyle name="Input 4 2 2 2 2 2 2 2 5" xfId="13941"/>
    <cellStyle name="Input 4 2 2 2 2 2 2 2 6" xfId="13942"/>
    <cellStyle name="Input 4 2 2 2 2 2 2 3" xfId="13943"/>
    <cellStyle name="Input 4 2 2 2 2 2 2 3 2" xfId="13944"/>
    <cellStyle name="Input 4 2 2 2 2 2 2 3 3" xfId="13945"/>
    <cellStyle name="Input 4 2 2 2 2 2 2 3 4" xfId="13946"/>
    <cellStyle name="Input 4 2 2 2 2 2 2 3 5" xfId="13947"/>
    <cellStyle name="Input 4 2 2 2 2 2 2 3 6" xfId="13948"/>
    <cellStyle name="Input 4 2 2 2 2 2 2 4" xfId="13949"/>
    <cellStyle name="Input 4 2 2 2 2 2 2 5" xfId="13950"/>
    <cellStyle name="Input 4 2 2 2 2 2 2 6" xfId="13951"/>
    <cellStyle name="Input 4 2 2 2 2 2 2 7" xfId="13952"/>
    <cellStyle name="Input 4 2 2 2 2 2 2 8" xfId="13953"/>
    <cellStyle name="Input 4 2 2 2 2 2 3" xfId="13954"/>
    <cellStyle name="Input 4 2 2 2 2 2 3 2" xfId="13955"/>
    <cellStyle name="Input 4 2 2 2 2 2 3 3" xfId="13956"/>
    <cellStyle name="Input 4 2 2 2 2 2 3 4" xfId="13957"/>
    <cellStyle name="Input 4 2 2 2 2 2 3 5" xfId="13958"/>
    <cellStyle name="Input 4 2 2 2 2 2 3 6" xfId="13959"/>
    <cellStyle name="Input 4 2 2 2 2 2 4" xfId="13960"/>
    <cellStyle name="Input 4 2 2 2 2 2 4 2" xfId="13961"/>
    <cellStyle name="Input 4 2 2 2 2 2 4 3" xfId="13962"/>
    <cellStyle name="Input 4 2 2 2 2 2 4 4" xfId="13963"/>
    <cellStyle name="Input 4 2 2 2 2 2 4 5" xfId="13964"/>
    <cellStyle name="Input 4 2 2 2 2 2 4 6" xfId="13965"/>
    <cellStyle name="Input 4 2 2 2 2 2 5" xfId="13966"/>
    <cellStyle name="Input 4 2 2 2 2 2 6" xfId="13967"/>
    <cellStyle name="Input 4 2 2 2 2 2 7" xfId="13968"/>
    <cellStyle name="Input 4 2 2 2 2 2 8" xfId="13969"/>
    <cellStyle name="Input 4 2 2 2 2 2 9" xfId="13970"/>
    <cellStyle name="Input 4 2 2 2 2 3" xfId="13971"/>
    <cellStyle name="Input 4 2 2 2 2 3 2" xfId="13972"/>
    <cellStyle name="Input 4 2 2 2 2 3 2 2" xfId="13973"/>
    <cellStyle name="Input 4 2 2 2 2 3 2 3" xfId="13974"/>
    <cellStyle name="Input 4 2 2 2 2 3 2 4" xfId="13975"/>
    <cellStyle name="Input 4 2 2 2 2 3 2 5" xfId="13976"/>
    <cellStyle name="Input 4 2 2 2 2 3 2 6" xfId="13977"/>
    <cellStyle name="Input 4 2 2 2 2 3 3" xfId="13978"/>
    <cellStyle name="Input 4 2 2 2 2 3 3 2" xfId="13979"/>
    <cellStyle name="Input 4 2 2 2 2 3 3 3" xfId="13980"/>
    <cellStyle name="Input 4 2 2 2 2 3 3 4" xfId="13981"/>
    <cellStyle name="Input 4 2 2 2 2 3 3 5" xfId="13982"/>
    <cellStyle name="Input 4 2 2 2 2 3 3 6" xfId="13983"/>
    <cellStyle name="Input 4 2 2 2 2 3 4" xfId="13984"/>
    <cellStyle name="Input 4 2 2 2 2 3 5" xfId="13985"/>
    <cellStyle name="Input 4 2 2 2 2 3 6" xfId="13986"/>
    <cellStyle name="Input 4 2 2 2 2 3 7" xfId="13987"/>
    <cellStyle name="Input 4 2 2 2 2 3 8" xfId="13988"/>
    <cellStyle name="Input 4 2 2 2 2 4" xfId="13989"/>
    <cellStyle name="Input 4 2 2 2 2 4 2" xfId="13990"/>
    <cellStyle name="Input 4 2 2 2 2 4 3" xfId="13991"/>
    <cellStyle name="Input 4 2 2 2 2 4 4" xfId="13992"/>
    <cellStyle name="Input 4 2 2 2 2 4 5" xfId="13993"/>
    <cellStyle name="Input 4 2 2 2 2 4 6" xfId="13994"/>
    <cellStyle name="Input 4 2 2 2 2 5" xfId="13995"/>
    <cellStyle name="Input 4 2 2 2 2 5 2" xfId="13996"/>
    <cellStyle name="Input 4 2 2 2 2 5 3" xfId="13997"/>
    <cellStyle name="Input 4 2 2 2 2 5 4" xfId="13998"/>
    <cellStyle name="Input 4 2 2 2 2 5 5" xfId="13999"/>
    <cellStyle name="Input 4 2 2 2 2 5 6" xfId="14000"/>
    <cellStyle name="Input 4 2 2 2 2 6" xfId="14001"/>
    <cellStyle name="Input 4 2 2 2 2 7" xfId="14002"/>
    <cellStyle name="Input 4 2 2 2 2 8" xfId="14003"/>
    <cellStyle name="Input 4 2 2 2 2 9" xfId="14004"/>
    <cellStyle name="Input 4 2 2 2 3" xfId="14005"/>
    <cellStyle name="Input 4 2 2 2 3 2" xfId="14006"/>
    <cellStyle name="Input 4 2 2 2 3 2 2" xfId="14007"/>
    <cellStyle name="Input 4 2 2 2 3 2 2 2" xfId="14008"/>
    <cellStyle name="Input 4 2 2 2 3 2 2 3" xfId="14009"/>
    <cellStyle name="Input 4 2 2 2 3 2 2 4" xfId="14010"/>
    <cellStyle name="Input 4 2 2 2 3 2 2 5" xfId="14011"/>
    <cellStyle name="Input 4 2 2 2 3 2 2 6" xfId="14012"/>
    <cellStyle name="Input 4 2 2 2 3 2 3" xfId="14013"/>
    <cellStyle name="Input 4 2 2 2 3 2 3 2" xfId="14014"/>
    <cellStyle name="Input 4 2 2 2 3 2 3 3" xfId="14015"/>
    <cellStyle name="Input 4 2 2 2 3 2 3 4" xfId="14016"/>
    <cellStyle name="Input 4 2 2 2 3 2 3 5" xfId="14017"/>
    <cellStyle name="Input 4 2 2 2 3 2 3 6" xfId="14018"/>
    <cellStyle name="Input 4 2 2 2 3 2 4" xfId="14019"/>
    <cellStyle name="Input 4 2 2 2 3 2 5" xfId="14020"/>
    <cellStyle name="Input 4 2 2 2 3 2 6" xfId="14021"/>
    <cellStyle name="Input 4 2 2 2 3 2 7" xfId="14022"/>
    <cellStyle name="Input 4 2 2 2 3 2 8" xfId="14023"/>
    <cellStyle name="Input 4 2 2 2 3 3" xfId="14024"/>
    <cellStyle name="Input 4 2 2 2 3 3 2" xfId="14025"/>
    <cellStyle name="Input 4 2 2 2 3 3 3" xfId="14026"/>
    <cellStyle name="Input 4 2 2 2 3 3 4" xfId="14027"/>
    <cellStyle name="Input 4 2 2 2 3 3 5" xfId="14028"/>
    <cellStyle name="Input 4 2 2 2 3 3 6" xfId="14029"/>
    <cellStyle name="Input 4 2 2 2 3 4" xfId="14030"/>
    <cellStyle name="Input 4 2 2 2 3 4 2" xfId="14031"/>
    <cellStyle name="Input 4 2 2 2 3 4 3" xfId="14032"/>
    <cellStyle name="Input 4 2 2 2 3 4 4" xfId="14033"/>
    <cellStyle name="Input 4 2 2 2 3 4 5" xfId="14034"/>
    <cellStyle name="Input 4 2 2 2 3 4 6" xfId="14035"/>
    <cellStyle name="Input 4 2 2 2 3 5" xfId="14036"/>
    <cellStyle name="Input 4 2 2 2 3 6" xfId="14037"/>
    <cellStyle name="Input 4 2 2 2 3 7" xfId="14038"/>
    <cellStyle name="Input 4 2 2 2 3 8" xfId="14039"/>
    <cellStyle name="Input 4 2 2 2 3 9" xfId="14040"/>
    <cellStyle name="Input 4 2 2 2 4" xfId="14041"/>
    <cellStyle name="Input 4 2 2 2 4 2" xfId="14042"/>
    <cellStyle name="Input 4 2 2 2 4 2 2" xfId="14043"/>
    <cellStyle name="Input 4 2 2 2 4 2 3" xfId="14044"/>
    <cellStyle name="Input 4 2 2 2 4 2 4" xfId="14045"/>
    <cellStyle name="Input 4 2 2 2 4 2 5" xfId="14046"/>
    <cellStyle name="Input 4 2 2 2 4 2 6" xfId="14047"/>
    <cellStyle name="Input 4 2 2 2 4 3" xfId="14048"/>
    <cellStyle name="Input 4 2 2 2 4 3 2" xfId="14049"/>
    <cellStyle name="Input 4 2 2 2 4 3 3" xfId="14050"/>
    <cellStyle name="Input 4 2 2 2 4 3 4" xfId="14051"/>
    <cellStyle name="Input 4 2 2 2 4 3 5" xfId="14052"/>
    <cellStyle name="Input 4 2 2 2 4 3 6" xfId="14053"/>
    <cellStyle name="Input 4 2 2 2 4 4" xfId="14054"/>
    <cellStyle name="Input 4 2 2 2 4 5" xfId="14055"/>
    <cellStyle name="Input 4 2 2 2 4 6" xfId="14056"/>
    <cellStyle name="Input 4 2 2 2 4 7" xfId="14057"/>
    <cellStyle name="Input 4 2 2 2 4 8" xfId="14058"/>
    <cellStyle name="Input 4 2 2 2 5" xfId="14059"/>
    <cellStyle name="Input 4 2 2 2 5 2" xfId="14060"/>
    <cellStyle name="Input 4 2 2 2 5 3" xfId="14061"/>
    <cellStyle name="Input 4 2 2 2 5 4" xfId="14062"/>
    <cellStyle name="Input 4 2 2 2 5 5" xfId="14063"/>
    <cellStyle name="Input 4 2 2 2 5 6" xfId="14064"/>
    <cellStyle name="Input 4 2 2 2 6" xfId="14065"/>
    <cellStyle name="Input 4 2 2 2 6 2" xfId="14066"/>
    <cellStyle name="Input 4 2 2 2 6 3" xfId="14067"/>
    <cellStyle name="Input 4 2 2 2 6 4" xfId="14068"/>
    <cellStyle name="Input 4 2 2 2 6 5" xfId="14069"/>
    <cellStyle name="Input 4 2 2 2 6 6" xfId="14070"/>
    <cellStyle name="Input 4 2 2 2 7" xfId="14071"/>
    <cellStyle name="Input 4 2 2 2 8" xfId="14072"/>
    <cellStyle name="Input 4 2 2 2 9" xfId="14073"/>
    <cellStyle name="Input 4 2 2 3" xfId="14074"/>
    <cellStyle name="Input 4 2 2 3 10" xfId="14075"/>
    <cellStyle name="Input 4 2 2 3 2" xfId="14076"/>
    <cellStyle name="Input 4 2 2 3 2 2" xfId="14077"/>
    <cellStyle name="Input 4 2 2 3 2 2 2" xfId="14078"/>
    <cellStyle name="Input 4 2 2 3 2 2 2 2" xfId="14079"/>
    <cellStyle name="Input 4 2 2 3 2 2 2 3" xfId="14080"/>
    <cellStyle name="Input 4 2 2 3 2 2 2 4" xfId="14081"/>
    <cellStyle name="Input 4 2 2 3 2 2 2 5" xfId="14082"/>
    <cellStyle name="Input 4 2 2 3 2 2 2 6" xfId="14083"/>
    <cellStyle name="Input 4 2 2 3 2 2 3" xfId="14084"/>
    <cellStyle name="Input 4 2 2 3 2 2 3 2" xfId="14085"/>
    <cellStyle name="Input 4 2 2 3 2 2 3 3" xfId="14086"/>
    <cellStyle name="Input 4 2 2 3 2 2 3 4" xfId="14087"/>
    <cellStyle name="Input 4 2 2 3 2 2 3 5" xfId="14088"/>
    <cellStyle name="Input 4 2 2 3 2 2 3 6" xfId="14089"/>
    <cellStyle name="Input 4 2 2 3 2 2 4" xfId="14090"/>
    <cellStyle name="Input 4 2 2 3 2 2 5" xfId="14091"/>
    <cellStyle name="Input 4 2 2 3 2 2 6" xfId="14092"/>
    <cellStyle name="Input 4 2 2 3 2 2 7" xfId="14093"/>
    <cellStyle name="Input 4 2 2 3 2 2 8" xfId="14094"/>
    <cellStyle name="Input 4 2 2 3 2 3" xfId="14095"/>
    <cellStyle name="Input 4 2 2 3 2 3 2" xfId="14096"/>
    <cellStyle name="Input 4 2 2 3 2 3 3" xfId="14097"/>
    <cellStyle name="Input 4 2 2 3 2 3 4" xfId="14098"/>
    <cellStyle name="Input 4 2 2 3 2 3 5" xfId="14099"/>
    <cellStyle name="Input 4 2 2 3 2 3 6" xfId="14100"/>
    <cellStyle name="Input 4 2 2 3 2 4" xfId="14101"/>
    <cellStyle name="Input 4 2 2 3 2 4 2" xfId="14102"/>
    <cellStyle name="Input 4 2 2 3 2 4 3" xfId="14103"/>
    <cellStyle name="Input 4 2 2 3 2 4 4" xfId="14104"/>
    <cellStyle name="Input 4 2 2 3 2 4 5" xfId="14105"/>
    <cellStyle name="Input 4 2 2 3 2 4 6" xfId="14106"/>
    <cellStyle name="Input 4 2 2 3 2 5" xfId="14107"/>
    <cellStyle name="Input 4 2 2 3 2 6" xfId="14108"/>
    <cellStyle name="Input 4 2 2 3 2 7" xfId="14109"/>
    <cellStyle name="Input 4 2 2 3 2 8" xfId="14110"/>
    <cellStyle name="Input 4 2 2 3 2 9" xfId="14111"/>
    <cellStyle name="Input 4 2 2 3 3" xfId="14112"/>
    <cellStyle name="Input 4 2 2 3 3 2" xfId="14113"/>
    <cellStyle name="Input 4 2 2 3 3 2 2" xfId="14114"/>
    <cellStyle name="Input 4 2 2 3 3 2 3" xfId="14115"/>
    <cellStyle name="Input 4 2 2 3 3 2 4" xfId="14116"/>
    <cellStyle name="Input 4 2 2 3 3 2 5" xfId="14117"/>
    <cellStyle name="Input 4 2 2 3 3 2 6" xfId="14118"/>
    <cellStyle name="Input 4 2 2 3 3 3" xfId="14119"/>
    <cellStyle name="Input 4 2 2 3 3 3 2" xfId="14120"/>
    <cellStyle name="Input 4 2 2 3 3 3 3" xfId="14121"/>
    <cellStyle name="Input 4 2 2 3 3 3 4" xfId="14122"/>
    <cellStyle name="Input 4 2 2 3 3 3 5" xfId="14123"/>
    <cellStyle name="Input 4 2 2 3 3 3 6" xfId="14124"/>
    <cellStyle name="Input 4 2 2 3 3 4" xfId="14125"/>
    <cellStyle name="Input 4 2 2 3 3 5" xfId="14126"/>
    <cellStyle name="Input 4 2 2 3 3 6" xfId="14127"/>
    <cellStyle name="Input 4 2 2 3 3 7" xfId="14128"/>
    <cellStyle name="Input 4 2 2 3 3 8" xfId="14129"/>
    <cellStyle name="Input 4 2 2 3 4" xfId="14130"/>
    <cellStyle name="Input 4 2 2 3 4 2" xfId="14131"/>
    <cellStyle name="Input 4 2 2 3 4 3" xfId="14132"/>
    <cellStyle name="Input 4 2 2 3 4 4" xfId="14133"/>
    <cellStyle name="Input 4 2 2 3 4 5" xfId="14134"/>
    <cellStyle name="Input 4 2 2 3 4 6" xfId="14135"/>
    <cellStyle name="Input 4 2 2 3 5" xfId="14136"/>
    <cellStyle name="Input 4 2 2 3 5 2" xfId="14137"/>
    <cellStyle name="Input 4 2 2 3 5 3" xfId="14138"/>
    <cellStyle name="Input 4 2 2 3 5 4" xfId="14139"/>
    <cellStyle name="Input 4 2 2 3 5 5" xfId="14140"/>
    <cellStyle name="Input 4 2 2 3 5 6" xfId="14141"/>
    <cellStyle name="Input 4 2 2 3 6" xfId="14142"/>
    <cellStyle name="Input 4 2 2 3 7" xfId="14143"/>
    <cellStyle name="Input 4 2 2 3 8" xfId="14144"/>
    <cellStyle name="Input 4 2 2 3 9" xfId="14145"/>
    <cellStyle name="Input 4 2 2 4" xfId="14146"/>
    <cellStyle name="Input 4 2 2 4 2" xfId="14147"/>
    <cellStyle name="Input 4 2 2 4 2 2" xfId="14148"/>
    <cellStyle name="Input 4 2 2 4 2 2 2" xfId="14149"/>
    <cellStyle name="Input 4 2 2 4 2 2 3" xfId="14150"/>
    <cellStyle name="Input 4 2 2 4 2 2 4" xfId="14151"/>
    <cellStyle name="Input 4 2 2 4 2 2 5" xfId="14152"/>
    <cellStyle name="Input 4 2 2 4 2 2 6" xfId="14153"/>
    <cellStyle name="Input 4 2 2 4 2 3" xfId="14154"/>
    <cellStyle name="Input 4 2 2 4 2 3 2" xfId="14155"/>
    <cellStyle name="Input 4 2 2 4 2 3 3" xfId="14156"/>
    <cellStyle name="Input 4 2 2 4 2 3 4" xfId="14157"/>
    <cellStyle name="Input 4 2 2 4 2 3 5" xfId="14158"/>
    <cellStyle name="Input 4 2 2 4 2 3 6" xfId="14159"/>
    <cellStyle name="Input 4 2 2 4 2 4" xfId="14160"/>
    <cellStyle name="Input 4 2 2 4 2 5" xfId="14161"/>
    <cellStyle name="Input 4 2 2 4 2 6" xfId="14162"/>
    <cellStyle name="Input 4 2 2 4 2 7" xfId="14163"/>
    <cellStyle name="Input 4 2 2 4 2 8" xfId="14164"/>
    <cellStyle name="Input 4 2 2 4 3" xfId="14165"/>
    <cellStyle name="Input 4 2 2 4 3 2" xfId="14166"/>
    <cellStyle name="Input 4 2 2 4 3 3" xfId="14167"/>
    <cellStyle name="Input 4 2 2 4 3 4" xfId="14168"/>
    <cellStyle name="Input 4 2 2 4 3 5" xfId="14169"/>
    <cellStyle name="Input 4 2 2 4 3 6" xfId="14170"/>
    <cellStyle name="Input 4 2 2 4 4" xfId="14171"/>
    <cellStyle name="Input 4 2 2 4 4 2" xfId="14172"/>
    <cellStyle name="Input 4 2 2 4 4 3" xfId="14173"/>
    <cellStyle name="Input 4 2 2 4 4 4" xfId="14174"/>
    <cellStyle name="Input 4 2 2 4 4 5" xfId="14175"/>
    <cellStyle name="Input 4 2 2 4 4 6" xfId="14176"/>
    <cellStyle name="Input 4 2 2 4 5" xfId="14177"/>
    <cellStyle name="Input 4 2 2 4 6" xfId="14178"/>
    <cellStyle name="Input 4 2 2 4 7" xfId="14179"/>
    <cellStyle name="Input 4 2 2 4 8" xfId="14180"/>
    <cellStyle name="Input 4 2 2 4 9" xfId="14181"/>
    <cellStyle name="Input 4 2 2 5" xfId="14182"/>
    <cellStyle name="Input 4 2 2 5 2" xfId="14183"/>
    <cellStyle name="Input 4 2 2 5 2 2" xfId="14184"/>
    <cellStyle name="Input 4 2 2 5 2 3" xfId="14185"/>
    <cellStyle name="Input 4 2 2 5 2 4" xfId="14186"/>
    <cellStyle name="Input 4 2 2 5 2 5" xfId="14187"/>
    <cellStyle name="Input 4 2 2 5 2 6" xfId="14188"/>
    <cellStyle name="Input 4 2 2 5 3" xfId="14189"/>
    <cellStyle name="Input 4 2 2 5 3 2" xfId="14190"/>
    <cellStyle name="Input 4 2 2 5 3 3" xfId="14191"/>
    <cellStyle name="Input 4 2 2 5 3 4" xfId="14192"/>
    <cellStyle name="Input 4 2 2 5 3 5" xfId="14193"/>
    <cellStyle name="Input 4 2 2 5 3 6" xfId="14194"/>
    <cellStyle name="Input 4 2 2 5 4" xfId="14195"/>
    <cellStyle name="Input 4 2 2 5 5" xfId="14196"/>
    <cellStyle name="Input 4 2 2 5 6" xfId="14197"/>
    <cellStyle name="Input 4 2 2 5 7" xfId="14198"/>
    <cellStyle name="Input 4 2 2 5 8" xfId="14199"/>
    <cellStyle name="Input 4 2 2 6" xfId="14200"/>
    <cellStyle name="Input 4 2 2 6 2" xfId="14201"/>
    <cellStyle name="Input 4 2 2 6 3" xfId="14202"/>
    <cellStyle name="Input 4 2 2 6 4" xfId="14203"/>
    <cellStyle name="Input 4 2 2 6 5" xfId="14204"/>
    <cellStyle name="Input 4 2 2 6 6" xfId="14205"/>
    <cellStyle name="Input 4 2 2 7" xfId="14206"/>
    <cellStyle name="Input 4 2 2 7 2" xfId="14207"/>
    <cellStyle name="Input 4 2 2 7 3" xfId="14208"/>
    <cellStyle name="Input 4 2 2 7 4" xfId="14209"/>
    <cellStyle name="Input 4 2 2 7 5" xfId="14210"/>
    <cellStyle name="Input 4 2 2 7 6" xfId="14211"/>
    <cellStyle name="Input 4 2 2 8" xfId="14212"/>
    <cellStyle name="Input 4 2 2 9" xfId="14213"/>
    <cellStyle name="Input 4 2 3" xfId="14214"/>
    <cellStyle name="Input 4 2 3 10" xfId="14215"/>
    <cellStyle name="Input 4 2 3 11" xfId="14216"/>
    <cellStyle name="Input 4 2 3 2" xfId="14217"/>
    <cellStyle name="Input 4 2 3 2 10" xfId="14218"/>
    <cellStyle name="Input 4 2 3 2 2" xfId="14219"/>
    <cellStyle name="Input 4 2 3 2 2 2" xfId="14220"/>
    <cellStyle name="Input 4 2 3 2 2 2 2" xfId="14221"/>
    <cellStyle name="Input 4 2 3 2 2 2 2 2" xfId="14222"/>
    <cellStyle name="Input 4 2 3 2 2 2 2 3" xfId="14223"/>
    <cellStyle name="Input 4 2 3 2 2 2 2 4" xfId="14224"/>
    <cellStyle name="Input 4 2 3 2 2 2 2 5" xfId="14225"/>
    <cellStyle name="Input 4 2 3 2 2 2 2 6" xfId="14226"/>
    <cellStyle name="Input 4 2 3 2 2 2 3" xfId="14227"/>
    <cellStyle name="Input 4 2 3 2 2 2 3 2" xfId="14228"/>
    <cellStyle name="Input 4 2 3 2 2 2 3 3" xfId="14229"/>
    <cellStyle name="Input 4 2 3 2 2 2 3 4" xfId="14230"/>
    <cellStyle name="Input 4 2 3 2 2 2 3 5" xfId="14231"/>
    <cellStyle name="Input 4 2 3 2 2 2 3 6" xfId="14232"/>
    <cellStyle name="Input 4 2 3 2 2 2 4" xfId="14233"/>
    <cellStyle name="Input 4 2 3 2 2 2 5" xfId="14234"/>
    <cellStyle name="Input 4 2 3 2 2 2 6" xfId="14235"/>
    <cellStyle name="Input 4 2 3 2 2 2 7" xfId="14236"/>
    <cellStyle name="Input 4 2 3 2 2 2 8" xfId="14237"/>
    <cellStyle name="Input 4 2 3 2 2 3" xfId="14238"/>
    <cellStyle name="Input 4 2 3 2 2 3 2" xfId="14239"/>
    <cellStyle name="Input 4 2 3 2 2 3 3" xfId="14240"/>
    <cellStyle name="Input 4 2 3 2 2 3 4" xfId="14241"/>
    <cellStyle name="Input 4 2 3 2 2 3 5" xfId="14242"/>
    <cellStyle name="Input 4 2 3 2 2 3 6" xfId="14243"/>
    <cellStyle name="Input 4 2 3 2 2 4" xfId="14244"/>
    <cellStyle name="Input 4 2 3 2 2 4 2" xfId="14245"/>
    <cellStyle name="Input 4 2 3 2 2 4 3" xfId="14246"/>
    <cellStyle name="Input 4 2 3 2 2 4 4" xfId="14247"/>
    <cellStyle name="Input 4 2 3 2 2 4 5" xfId="14248"/>
    <cellStyle name="Input 4 2 3 2 2 4 6" xfId="14249"/>
    <cellStyle name="Input 4 2 3 2 2 5" xfId="14250"/>
    <cellStyle name="Input 4 2 3 2 2 6" xfId="14251"/>
    <cellStyle name="Input 4 2 3 2 2 7" xfId="14252"/>
    <cellStyle name="Input 4 2 3 2 2 8" xfId="14253"/>
    <cellStyle name="Input 4 2 3 2 2 9" xfId="14254"/>
    <cellStyle name="Input 4 2 3 2 3" xfId="14255"/>
    <cellStyle name="Input 4 2 3 2 3 2" xfId="14256"/>
    <cellStyle name="Input 4 2 3 2 3 2 2" xfId="14257"/>
    <cellStyle name="Input 4 2 3 2 3 2 3" xfId="14258"/>
    <cellStyle name="Input 4 2 3 2 3 2 4" xfId="14259"/>
    <cellStyle name="Input 4 2 3 2 3 2 5" xfId="14260"/>
    <cellStyle name="Input 4 2 3 2 3 2 6" xfId="14261"/>
    <cellStyle name="Input 4 2 3 2 3 3" xfId="14262"/>
    <cellStyle name="Input 4 2 3 2 3 3 2" xfId="14263"/>
    <cellStyle name="Input 4 2 3 2 3 3 3" xfId="14264"/>
    <cellStyle name="Input 4 2 3 2 3 3 4" xfId="14265"/>
    <cellStyle name="Input 4 2 3 2 3 3 5" xfId="14266"/>
    <cellStyle name="Input 4 2 3 2 3 3 6" xfId="14267"/>
    <cellStyle name="Input 4 2 3 2 3 4" xfId="14268"/>
    <cellStyle name="Input 4 2 3 2 3 5" xfId="14269"/>
    <cellStyle name="Input 4 2 3 2 3 6" xfId="14270"/>
    <cellStyle name="Input 4 2 3 2 3 7" xfId="14271"/>
    <cellStyle name="Input 4 2 3 2 3 8" xfId="14272"/>
    <cellStyle name="Input 4 2 3 2 4" xfId="14273"/>
    <cellStyle name="Input 4 2 3 2 4 2" xfId="14274"/>
    <cellStyle name="Input 4 2 3 2 4 3" xfId="14275"/>
    <cellStyle name="Input 4 2 3 2 4 4" xfId="14276"/>
    <cellStyle name="Input 4 2 3 2 4 5" xfId="14277"/>
    <cellStyle name="Input 4 2 3 2 4 6" xfId="14278"/>
    <cellStyle name="Input 4 2 3 2 5" xfId="14279"/>
    <cellStyle name="Input 4 2 3 2 5 2" xfId="14280"/>
    <cellStyle name="Input 4 2 3 2 5 3" xfId="14281"/>
    <cellStyle name="Input 4 2 3 2 5 4" xfId="14282"/>
    <cellStyle name="Input 4 2 3 2 5 5" xfId="14283"/>
    <cellStyle name="Input 4 2 3 2 5 6" xfId="14284"/>
    <cellStyle name="Input 4 2 3 2 6" xfId="14285"/>
    <cellStyle name="Input 4 2 3 2 7" xfId="14286"/>
    <cellStyle name="Input 4 2 3 2 8" xfId="14287"/>
    <cellStyle name="Input 4 2 3 2 9" xfId="14288"/>
    <cellStyle name="Input 4 2 3 3" xfId="14289"/>
    <cellStyle name="Input 4 2 3 3 2" xfId="14290"/>
    <cellStyle name="Input 4 2 3 3 2 2" xfId="14291"/>
    <cellStyle name="Input 4 2 3 3 2 2 2" xfId="14292"/>
    <cellStyle name="Input 4 2 3 3 2 2 3" xfId="14293"/>
    <cellStyle name="Input 4 2 3 3 2 2 4" xfId="14294"/>
    <cellStyle name="Input 4 2 3 3 2 2 5" xfId="14295"/>
    <cellStyle name="Input 4 2 3 3 2 2 6" xfId="14296"/>
    <cellStyle name="Input 4 2 3 3 2 3" xfId="14297"/>
    <cellStyle name="Input 4 2 3 3 2 3 2" xfId="14298"/>
    <cellStyle name="Input 4 2 3 3 2 3 3" xfId="14299"/>
    <cellStyle name="Input 4 2 3 3 2 3 4" xfId="14300"/>
    <cellStyle name="Input 4 2 3 3 2 3 5" xfId="14301"/>
    <cellStyle name="Input 4 2 3 3 2 3 6" xfId="14302"/>
    <cellStyle name="Input 4 2 3 3 2 4" xfId="14303"/>
    <cellStyle name="Input 4 2 3 3 2 5" xfId="14304"/>
    <cellStyle name="Input 4 2 3 3 2 6" xfId="14305"/>
    <cellStyle name="Input 4 2 3 3 2 7" xfId="14306"/>
    <cellStyle name="Input 4 2 3 3 2 8" xfId="14307"/>
    <cellStyle name="Input 4 2 3 3 3" xfId="14308"/>
    <cellStyle name="Input 4 2 3 3 3 2" xfId="14309"/>
    <cellStyle name="Input 4 2 3 3 3 3" xfId="14310"/>
    <cellStyle name="Input 4 2 3 3 3 4" xfId="14311"/>
    <cellStyle name="Input 4 2 3 3 3 5" xfId="14312"/>
    <cellStyle name="Input 4 2 3 3 3 6" xfId="14313"/>
    <cellStyle name="Input 4 2 3 3 4" xfId="14314"/>
    <cellStyle name="Input 4 2 3 3 4 2" xfId="14315"/>
    <cellStyle name="Input 4 2 3 3 4 3" xfId="14316"/>
    <cellStyle name="Input 4 2 3 3 4 4" xfId="14317"/>
    <cellStyle name="Input 4 2 3 3 4 5" xfId="14318"/>
    <cellStyle name="Input 4 2 3 3 4 6" xfId="14319"/>
    <cellStyle name="Input 4 2 3 3 5" xfId="14320"/>
    <cellStyle name="Input 4 2 3 3 6" xfId="14321"/>
    <cellStyle name="Input 4 2 3 3 7" xfId="14322"/>
    <cellStyle name="Input 4 2 3 3 8" xfId="14323"/>
    <cellStyle name="Input 4 2 3 3 9" xfId="14324"/>
    <cellStyle name="Input 4 2 3 4" xfId="14325"/>
    <cellStyle name="Input 4 2 3 4 2" xfId="14326"/>
    <cellStyle name="Input 4 2 3 4 2 2" xfId="14327"/>
    <cellStyle name="Input 4 2 3 4 2 3" xfId="14328"/>
    <cellStyle name="Input 4 2 3 4 2 4" xfId="14329"/>
    <cellStyle name="Input 4 2 3 4 2 5" xfId="14330"/>
    <cellStyle name="Input 4 2 3 4 2 6" xfId="14331"/>
    <cellStyle name="Input 4 2 3 4 3" xfId="14332"/>
    <cellStyle name="Input 4 2 3 4 3 2" xfId="14333"/>
    <cellStyle name="Input 4 2 3 4 3 3" xfId="14334"/>
    <cellStyle name="Input 4 2 3 4 3 4" xfId="14335"/>
    <cellStyle name="Input 4 2 3 4 3 5" xfId="14336"/>
    <cellStyle name="Input 4 2 3 4 3 6" xfId="14337"/>
    <cellStyle name="Input 4 2 3 4 4" xfId="14338"/>
    <cellStyle name="Input 4 2 3 4 5" xfId="14339"/>
    <cellStyle name="Input 4 2 3 4 6" xfId="14340"/>
    <cellStyle name="Input 4 2 3 4 7" xfId="14341"/>
    <cellStyle name="Input 4 2 3 4 8" xfId="14342"/>
    <cellStyle name="Input 4 2 3 5" xfId="14343"/>
    <cellStyle name="Input 4 2 3 5 2" xfId="14344"/>
    <cellStyle name="Input 4 2 3 5 3" xfId="14345"/>
    <cellStyle name="Input 4 2 3 5 4" xfId="14346"/>
    <cellStyle name="Input 4 2 3 5 5" xfId="14347"/>
    <cellStyle name="Input 4 2 3 5 6" xfId="14348"/>
    <cellStyle name="Input 4 2 3 6" xfId="14349"/>
    <cellStyle name="Input 4 2 3 6 2" xfId="14350"/>
    <cellStyle name="Input 4 2 3 6 3" xfId="14351"/>
    <cellStyle name="Input 4 2 3 6 4" xfId="14352"/>
    <cellStyle name="Input 4 2 3 6 5" xfId="14353"/>
    <cellStyle name="Input 4 2 3 6 6" xfId="14354"/>
    <cellStyle name="Input 4 2 3 7" xfId="14355"/>
    <cellStyle name="Input 4 2 3 8" xfId="14356"/>
    <cellStyle name="Input 4 2 3 9" xfId="14357"/>
    <cellStyle name="Input 4 2 4" xfId="14358"/>
    <cellStyle name="Input 4 2 4 10" xfId="14359"/>
    <cellStyle name="Input 4 2 4 2" xfId="14360"/>
    <cellStyle name="Input 4 2 4 2 2" xfId="14361"/>
    <cellStyle name="Input 4 2 4 2 2 2" xfId="14362"/>
    <cellStyle name="Input 4 2 4 2 2 2 2" xfId="14363"/>
    <cellStyle name="Input 4 2 4 2 2 2 3" xfId="14364"/>
    <cellStyle name="Input 4 2 4 2 2 2 4" xfId="14365"/>
    <cellStyle name="Input 4 2 4 2 2 2 5" xfId="14366"/>
    <cellStyle name="Input 4 2 4 2 2 2 6" xfId="14367"/>
    <cellStyle name="Input 4 2 4 2 2 3" xfId="14368"/>
    <cellStyle name="Input 4 2 4 2 2 3 2" xfId="14369"/>
    <cellStyle name="Input 4 2 4 2 2 3 3" xfId="14370"/>
    <cellStyle name="Input 4 2 4 2 2 3 4" xfId="14371"/>
    <cellStyle name="Input 4 2 4 2 2 3 5" xfId="14372"/>
    <cellStyle name="Input 4 2 4 2 2 3 6" xfId="14373"/>
    <cellStyle name="Input 4 2 4 2 2 4" xfId="14374"/>
    <cellStyle name="Input 4 2 4 2 2 5" xfId="14375"/>
    <cellStyle name="Input 4 2 4 2 2 6" xfId="14376"/>
    <cellStyle name="Input 4 2 4 2 2 7" xfId="14377"/>
    <cellStyle name="Input 4 2 4 2 2 8" xfId="14378"/>
    <cellStyle name="Input 4 2 4 2 3" xfId="14379"/>
    <cellStyle name="Input 4 2 4 2 3 2" xfId="14380"/>
    <cellStyle name="Input 4 2 4 2 3 3" xfId="14381"/>
    <cellStyle name="Input 4 2 4 2 3 4" xfId="14382"/>
    <cellStyle name="Input 4 2 4 2 3 5" xfId="14383"/>
    <cellStyle name="Input 4 2 4 2 3 6" xfId="14384"/>
    <cellStyle name="Input 4 2 4 2 4" xfId="14385"/>
    <cellStyle name="Input 4 2 4 2 4 2" xfId="14386"/>
    <cellStyle name="Input 4 2 4 2 4 3" xfId="14387"/>
    <cellStyle name="Input 4 2 4 2 4 4" xfId="14388"/>
    <cellStyle name="Input 4 2 4 2 4 5" xfId="14389"/>
    <cellStyle name="Input 4 2 4 2 4 6" xfId="14390"/>
    <cellStyle name="Input 4 2 4 2 5" xfId="14391"/>
    <cellStyle name="Input 4 2 4 2 6" xfId="14392"/>
    <cellStyle name="Input 4 2 4 2 7" xfId="14393"/>
    <cellStyle name="Input 4 2 4 2 8" xfId="14394"/>
    <cellStyle name="Input 4 2 4 2 9" xfId="14395"/>
    <cellStyle name="Input 4 2 4 3" xfId="14396"/>
    <cellStyle name="Input 4 2 4 3 2" xfId="14397"/>
    <cellStyle name="Input 4 2 4 3 2 2" xfId="14398"/>
    <cellStyle name="Input 4 2 4 3 2 3" xfId="14399"/>
    <cellStyle name="Input 4 2 4 3 2 4" xfId="14400"/>
    <cellStyle name="Input 4 2 4 3 2 5" xfId="14401"/>
    <cellStyle name="Input 4 2 4 3 2 6" xfId="14402"/>
    <cellStyle name="Input 4 2 4 3 3" xfId="14403"/>
    <cellStyle name="Input 4 2 4 3 3 2" xfId="14404"/>
    <cellStyle name="Input 4 2 4 3 3 3" xfId="14405"/>
    <cellStyle name="Input 4 2 4 3 3 4" xfId="14406"/>
    <cellStyle name="Input 4 2 4 3 3 5" xfId="14407"/>
    <cellStyle name="Input 4 2 4 3 3 6" xfId="14408"/>
    <cellStyle name="Input 4 2 4 3 4" xfId="14409"/>
    <cellStyle name="Input 4 2 4 3 5" xfId="14410"/>
    <cellStyle name="Input 4 2 4 3 6" xfId="14411"/>
    <cellStyle name="Input 4 2 4 3 7" xfId="14412"/>
    <cellStyle name="Input 4 2 4 3 8" xfId="14413"/>
    <cellStyle name="Input 4 2 4 4" xfId="14414"/>
    <cellStyle name="Input 4 2 4 4 2" xfId="14415"/>
    <cellStyle name="Input 4 2 4 4 3" xfId="14416"/>
    <cellStyle name="Input 4 2 4 4 4" xfId="14417"/>
    <cellStyle name="Input 4 2 4 4 5" xfId="14418"/>
    <cellStyle name="Input 4 2 4 4 6" xfId="14419"/>
    <cellStyle name="Input 4 2 4 5" xfId="14420"/>
    <cellStyle name="Input 4 2 4 5 2" xfId="14421"/>
    <cellStyle name="Input 4 2 4 5 3" xfId="14422"/>
    <cellStyle name="Input 4 2 4 5 4" xfId="14423"/>
    <cellStyle name="Input 4 2 4 5 5" xfId="14424"/>
    <cellStyle name="Input 4 2 4 5 6" xfId="14425"/>
    <cellStyle name="Input 4 2 4 6" xfId="14426"/>
    <cellStyle name="Input 4 2 4 7" xfId="14427"/>
    <cellStyle name="Input 4 2 4 8" xfId="14428"/>
    <cellStyle name="Input 4 2 4 9" xfId="14429"/>
    <cellStyle name="Input 4 2 5" xfId="14430"/>
    <cellStyle name="Input 4 2 5 2" xfId="14431"/>
    <cellStyle name="Input 4 2 5 2 2" xfId="14432"/>
    <cellStyle name="Input 4 2 5 2 2 2" xfId="14433"/>
    <cellStyle name="Input 4 2 5 2 2 3" xfId="14434"/>
    <cellStyle name="Input 4 2 5 2 2 4" xfId="14435"/>
    <cellStyle name="Input 4 2 5 2 2 5" xfId="14436"/>
    <cellStyle name="Input 4 2 5 2 2 6" xfId="14437"/>
    <cellStyle name="Input 4 2 5 2 3" xfId="14438"/>
    <cellStyle name="Input 4 2 5 2 3 2" xfId="14439"/>
    <cellStyle name="Input 4 2 5 2 3 3" xfId="14440"/>
    <cellStyle name="Input 4 2 5 2 3 4" xfId="14441"/>
    <cellStyle name="Input 4 2 5 2 3 5" xfId="14442"/>
    <cellStyle name="Input 4 2 5 2 3 6" xfId="14443"/>
    <cellStyle name="Input 4 2 5 2 4" xfId="14444"/>
    <cellStyle name="Input 4 2 5 2 5" xfId="14445"/>
    <cellStyle name="Input 4 2 5 2 6" xfId="14446"/>
    <cellStyle name="Input 4 2 5 2 7" xfId="14447"/>
    <cellStyle name="Input 4 2 5 2 8" xfId="14448"/>
    <cellStyle name="Input 4 2 5 3" xfId="14449"/>
    <cellStyle name="Input 4 2 5 3 2" xfId="14450"/>
    <cellStyle name="Input 4 2 5 3 3" xfId="14451"/>
    <cellStyle name="Input 4 2 5 3 4" xfId="14452"/>
    <cellStyle name="Input 4 2 5 3 5" xfId="14453"/>
    <cellStyle name="Input 4 2 5 3 6" xfId="14454"/>
    <cellStyle name="Input 4 2 5 4" xfId="14455"/>
    <cellStyle name="Input 4 2 5 4 2" xfId="14456"/>
    <cellStyle name="Input 4 2 5 4 3" xfId="14457"/>
    <cellStyle name="Input 4 2 5 4 4" xfId="14458"/>
    <cellStyle name="Input 4 2 5 4 5" xfId="14459"/>
    <cellStyle name="Input 4 2 5 4 6" xfId="14460"/>
    <cellStyle name="Input 4 2 5 5" xfId="14461"/>
    <cellStyle name="Input 4 2 5 6" xfId="14462"/>
    <cellStyle name="Input 4 2 5 7" xfId="14463"/>
    <cellStyle name="Input 4 2 5 8" xfId="14464"/>
    <cellStyle name="Input 4 2 5 9" xfId="14465"/>
    <cellStyle name="Input 4 2 6" xfId="14466"/>
    <cellStyle name="Input 4 2 6 2" xfId="14467"/>
    <cellStyle name="Input 4 2 6 2 2" xfId="14468"/>
    <cellStyle name="Input 4 2 6 2 3" xfId="14469"/>
    <cellStyle name="Input 4 2 6 2 4" xfId="14470"/>
    <cellStyle name="Input 4 2 6 2 5" xfId="14471"/>
    <cellStyle name="Input 4 2 6 2 6" xfId="14472"/>
    <cellStyle name="Input 4 2 6 3" xfId="14473"/>
    <cellStyle name="Input 4 2 6 3 2" xfId="14474"/>
    <cellStyle name="Input 4 2 6 3 3" xfId="14475"/>
    <cellStyle name="Input 4 2 6 3 4" xfId="14476"/>
    <cellStyle name="Input 4 2 6 3 5" xfId="14477"/>
    <cellStyle name="Input 4 2 6 3 6" xfId="14478"/>
    <cellStyle name="Input 4 2 6 4" xfId="14479"/>
    <cellStyle name="Input 4 2 6 5" xfId="14480"/>
    <cellStyle name="Input 4 2 6 6" xfId="14481"/>
    <cellStyle name="Input 4 2 6 7" xfId="14482"/>
    <cellStyle name="Input 4 2 6 8" xfId="14483"/>
    <cellStyle name="Input 4 2 7" xfId="14484"/>
    <cellStyle name="Input 4 2 7 2" xfId="14485"/>
    <cellStyle name="Input 4 2 7 3" xfId="14486"/>
    <cellStyle name="Input 4 2 7 4" xfId="14487"/>
    <cellStyle name="Input 4 2 7 5" xfId="14488"/>
    <cellStyle name="Input 4 2 7 6" xfId="14489"/>
    <cellStyle name="Input 4 2 8" xfId="14490"/>
    <cellStyle name="Input 4 2 8 2" xfId="14491"/>
    <cellStyle name="Input 4 2 8 3" xfId="14492"/>
    <cellStyle name="Input 4 2 8 4" xfId="14493"/>
    <cellStyle name="Input 4 2 8 5" xfId="14494"/>
    <cellStyle name="Input 4 2 8 6" xfId="14495"/>
    <cellStyle name="Input 4 2 9" xfId="14496"/>
    <cellStyle name="Input 4 3" xfId="14497"/>
    <cellStyle name="Input 4 3 10" xfId="14498"/>
    <cellStyle name="Input 4 3 11" xfId="14499"/>
    <cellStyle name="Input 4 3 12" xfId="14500"/>
    <cellStyle name="Input 4 3 2" xfId="14501"/>
    <cellStyle name="Input 4 3 2 10" xfId="14502"/>
    <cellStyle name="Input 4 3 2 11" xfId="14503"/>
    <cellStyle name="Input 4 3 2 2" xfId="14504"/>
    <cellStyle name="Input 4 3 2 2 10" xfId="14505"/>
    <cellStyle name="Input 4 3 2 2 2" xfId="14506"/>
    <cellStyle name="Input 4 3 2 2 2 2" xfId="14507"/>
    <cellStyle name="Input 4 3 2 2 2 2 2" xfId="14508"/>
    <cellStyle name="Input 4 3 2 2 2 2 2 2" xfId="14509"/>
    <cellStyle name="Input 4 3 2 2 2 2 2 3" xfId="14510"/>
    <cellStyle name="Input 4 3 2 2 2 2 2 4" xfId="14511"/>
    <cellStyle name="Input 4 3 2 2 2 2 2 5" xfId="14512"/>
    <cellStyle name="Input 4 3 2 2 2 2 2 6" xfId="14513"/>
    <cellStyle name="Input 4 3 2 2 2 2 3" xfId="14514"/>
    <cellStyle name="Input 4 3 2 2 2 2 3 2" xfId="14515"/>
    <cellStyle name="Input 4 3 2 2 2 2 3 3" xfId="14516"/>
    <cellStyle name="Input 4 3 2 2 2 2 3 4" xfId="14517"/>
    <cellStyle name="Input 4 3 2 2 2 2 3 5" xfId="14518"/>
    <cellStyle name="Input 4 3 2 2 2 2 3 6" xfId="14519"/>
    <cellStyle name="Input 4 3 2 2 2 2 4" xfId="14520"/>
    <cellStyle name="Input 4 3 2 2 2 2 5" xfId="14521"/>
    <cellStyle name="Input 4 3 2 2 2 2 6" xfId="14522"/>
    <cellStyle name="Input 4 3 2 2 2 2 7" xfId="14523"/>
    <cellStyle name="Input 4 3 2 2 2 2 8" xfId="14524"/>
    <cellStyle name="Input 4 3 2 2 2 3" xfId="14525"/>
    <cellStyle name="Input 4 3 2 2 2 3 2" xfId="14526"/>
    <cellStyle name="Input 4 3 2 2 2 3 3" xfId="14527"/>
    <cellStyle name="Input 4 3 2 2 2 3 4" xfId="14528"/>
    <cellStyle name="Input 4 3 2 2 2 3 5" xfId="14529"/>
    <cellStyle name="Input 4 3 2 2 2 3 6" xfId="14530"/>
    <cellStyle name="Input 4 3 2 2 2 4" xfId="14531"/>
    <cellStyle name="Input 4 3 2 2 2 4 2" xfId="14532"/>
    <cellStyle name="Input 4 3 2 2 2 4 3" xfId="14533"/>
    <cellStyle name="Input 4 3 2 2 2 4 4" xfId="14534"/>
    <cellStyle name="Input 4 3 2 2 2 4 5" xfId="14535"/>
    <cellStyle name="Input 4 3 2 2 2 4 6" xfId="14536"/>
    <cellStyle name="Input 4 3 2 2 2 5" xfId="14537"/>
    <cellStyle name="Input 4 3 2 2 2 6" xfId="14538"/>
    <cellStyle name="Input 4 3 2 2 2 7" xfId="14539"/>
    <cellStyle name="Input 4 3 2 2 2 8" xfId="14540"/>
    <cellStyle name="Input 4 3 2 2 2 9" xfId="14541"/>
    <cellStyle name="Input 4 3 2 2 3" xfId="14542"/>
    <cellStyle name="Input 4 3 2 2 3 2" xfId="14543"/>
    <cellStyle name="Input 4 3 2 2 3 2 2" xfId="14544"/>
    <cellStyle name="Input 4 3 2 2 3 2 3" xfId="14545"/>
    <cellStyle name="Input 4 3 2 2 3 2 4" xfId="14546"/>
    <cellStyle name="Input 4 3 2 2 3 2 5" xfId="14547"/>
    <cellStyle name="Input 4 3 2 2 3 2 6" xfId="14548"/>
    <cellStyle name="Input 4 3 2 2 3 3" xfId="14549"/>
    <cellStyle name="Input 4 3 2 2 3 3 2" xfId="14550"/>
    <cellStyle name="Input 4 3 2 2 3 3 3" xfId="14551"/>
    <cellStyle name="Input 4 3 2 2 3 3 4" xfId="14552"/>
    <cellStyle name="Input 4 3 2 2 3 3 5" xfId="14553"/>
    <cellStyle name="Input 4 3 2 2 3 3 6" xfId="14554"/>
    <cellStyle name="Input 4 3 2 2 3 4" xfId="14555"/>
    <cellStyle name="Input 4 3 2 2 3 5" xfId="14556"/>
    <cellStyle name="Input 4 3 2 2 3 6" xfId="14557"/>
    <cellStyle name="Input 4 3 2 2 3 7" xfId="14558"/>
    <cellStyle name="Input 4 3 2 2 3 8" xfId="14559"/>
    <cellStyle name="Input 4 3 2 2 4" xfId="14560"/>
    <cellStyle name="Input 4 3 2 2 4 2" xfId="14561"/>
    <cellStyle name="Input 4 3 2 2 4 3" xfId="14562"/>
    <cellStyle name="Input 4 3 2 2 4 4" xfId="14563"/>
    <cellStyle name="Input 4 3 2 2 4 5" xfId="14564"/>
    <cellStyle name="Input 4 3 2 2 4 6" xfId="14565"/>
    <cellStyle name="Input 4 3 2 2 5" xfId="14566"/>
    <cellStyle name="Input 4 3 2 2 5 2" xfId="14567"/>
    <cellStyle name="Input 4 3 2 2 5 3" xfId="14568"/>
    <cellStyle name="Input 4 3 2 2 5 4" xfId="14569"/>
    <cellStyle name="Input 4 3 2 2 5 5" xfId="14570"/>
    <cellStyle name="Input 4 3 2 2 5 6" xfId="14571"/>
    <cellStyle name="Input 4 3 2 2 6" xfId="14572"/>
    <cellStyle name="Input 4 3 2 2 7" xfId="14573"/>
    <cellStyle name="Input 4 3 2 2 8" xfId="14574"/>
    <cellStyle name="Input 4 3 2 2 9" xfId="14575"/>
    <cellStyle name="Input 4 3 2 3" xfId="14576"/>
    <cellStyle name="Input 4 3 2 3 2" xfId="14577"/>
    <cellStyle name="Input 4 3 2 3 2 2" xfId="14578"/>
    <cellStyle name="Input 4 3 2 3 2 2 2" xfId="14579"/>
    <cellStyle name="Input 4 3 2 3 2 2 3" xfId="14580"/>
    <cellStyle name="Input 4 3 2 3 2 2 4" xfId="14581"/>
    <cellStyle name="Input 4 3 2 3 2 2 5" xfId="14582"/>
    <cellStyle name="Input 4 3 2 3 2 2 6" xfId="14583"/>
    <cellStyle name="Input 4 3 2 3 2 3" xfId="14584"/>
    <cellStyle name="Input 4 3 2 3 2 3 2" xfId="14585"/>
    <cellStyle name="Input 4 3 2 3 2 3 3" xfId="14586"/>
    <cellStyle name="Input 4 3 2 3 2 3 4" xfId="14587"/>
    <cellStyle name="Input 4 3 2 3 2 3 5" xfId="14588"/>
    <cellStyle name="Input 4 3 2 3 2 3 6" xfId="14589"/>
    <cellStyle name="Input 4 3 2 3 2 4" xfId="14590"/>
    <cellStyle name="Input 4 3 2 3 2 5" xfId="14591"/>
    <cellStyle name="Input 4 3 2 3 2 6" xfId="14592"/>
    <cellStyle name="Input 4 3 2 3 2 7" xfId="14593"/>
    <cellStyle name="Input 4 3 2 3 2 8" xfId="14594"/>
    <cellStyle name="Input 4 3 2 3 3" xfId="14595"/>
    <cellStyle name="Input 4 3 2 3 3 2" xfId="14596"/>
    <cellStyle name="Input 4 3 2 3 3 3" xfId="14597"/>
    <cellStyle name="Input 4 3 2 3 3 4" xfId="14598"/>
    <cellStyle name="Input 4 3 2 3 3 5" xfId="14599"/>
    <cellStyle name="Input 4 3 2 3 3 6" xfId="14600"/>
    <cellStyle name="Input 4 3 2 3 4" xfId="14601"/>
    <cellStyle name="Input 4 3 2 3 4 2" xfId="14602"/>
    <cellStyle name="Input 4 3 2 3 4 3" xfId="14603"/>
    <cellStyle name="Input 4 3 2 3 4 4" xfId="14604"/>
    <cellStyle name="Input 4 3 2 3 4 5" xfId="14605"/>
    <cellStyle name="Input 4 3 2 3 4 6" xfId="14606"/>
    <cellStyle name="Input 4 3 2 3 5" xfId="14607"/>
    <cellStyle name="Input 4 3 2 3 6" xfId="14608"/>
    <cellStyle name="Input 4 3 2 3 7" xfId="14609"/>
    <cellStyle name="Input 4 3 2 3 8" xfId="14610"/>
    <cellStyle name="Input 4 3 2 3 9" xfId="14611"/>
    <cellStyle name="Input 4 3 2 4" xfId="14612"/>
    <cellStyle name="Input 4 3 2 4 2" xfId="14613"/>
    <cellStyle name="Input 4 3 2 4 2 2" xfId="14614"/>
    <cellStyle name="Input 4 3 2 4 2 3" xfId="14615"/>
    <cellStyle name="Input 4 3 2 4 2 4" xfId="14616"/>
    <cellStyle name="Input 4 3 2 4 2 5" xfId="14617"/>
    <cellStyle name="Input 4 3 2 4 2 6" xfId="14618"/>
    <cellStyle name="Input 4 3 2 4 3" xfId="14619"/>
    <cellStyle name="Input 4 3 2 4 3 2" xfId="14620"/>
    <cellStyle name="Input 4 3 2 4 3 3" xfId="14621"/>
    <cellStyle name="Input 4 3 2 4 3 4" xfId="14622"/>
    <cellStyle name="Input 4 3 2 4 3 5" xfId="14623"/>
    <cellStyle name="Input 4 3 2 4 3 6" xfId="14624"/>
    <cellStyle name="Input 4 3 2 4 4" xfId="14625"/>
    <cellStyle name="Input 4 3 2 4 5" xfId="14626"/>
    <cellStyle name="Input 4 3 2 4 6" xfId="14627"/>
    <cellStyle name="Input 4 3 2 4 7" xfId="14628"/>
    <cellStyle name="Input 4 3 2 4 8" xfId="14629"/>
    <cellStyle name="Input 4 3 2 5" xfId="14630"/>
    <cellStyle name="Input 4 3 2 5 2" xfId="14631"/>
    <cellStyle name="Input 4 3 2 5 3" xfId="14632"/>
    <cellStyle name="Input 4 3 2 5 4" xfId="14633"/>
    <cellStyle name="Input 4 3 2 5 5" xfId="14634"/>
    <cellStyle name="Input 4 3 2 5 6" xfId="14635"/>
    <cellStyle name="Input 4 3 2 6" xfId="14636"/>
    <cellStyle name="Input 4 3 2 6 2" xfId="14637"/>
    <cellStyle name="Input 4 3 2 6 3" xfId="14638"/>
    <cellStyle name="Input 4 3 2 6 4" xfId="14639"/>
    <cellStyle name="Input 4 3 2 6 5" xfId="14640"/>
    <cellStyle name="Input 4 3 2 6 6" xfId="14641"/>
    <cellStyle name="Input 4 3 2 7" xfId="14642"/>
    <cellStyle name="Input 4 3 2 8" xfId="14643"/>
    <cellStyle name="Input 4 3 2 9" xfId="14644"/>
    <cellStyle name="Input 4 3 3" xfId="14645"/>
    <cellStyle name="Input 4 3 3 10" xfId="14646"/>
    <cellStyle name="Input 4 3 3 2" xfId="14647"/>
    <cellStyle name="Input 4 3 3 2 2" xfId="14648"/>
    <cellStyle name="Input 4 3 3 2 2 2" xfId="14649"/>
    <cellStyle name="Input 4 3 3 2 2 2 2" xfId="14650"/>
    <cellStyle name="Input 4 3 3 2 2 2 3" xfId="14651"/>
    <cellStyle name="Input 4 3 3 2 2 2 4" xfId="14652"/>
    <cellStyle name="Input 4 3 3 2 2 2 5" xfId="14653"/>
    <cellStyle name="Input 4 3 3 2 2 2 6" xfId="14654"/>
    <cellStyle name="Input 4 3 3 2 2 3" xfId="14655"/>
    <cellStyle name="Input 4 3 3 2 2 3 2" xfId="14656"/>
    <cellStyle name="Input 4 3 3 2 2 3 3" xfId="14657"/>
    <cellStyle name="Input 4 3 3 2 2 3 4" xfId="14658"/>
    <cellStyle name="Input 4 3 3 2 2 3 5" xfId="14659"/>
    <cellStyle name="Input 4 3 3 2 2 3 6" xfId="14660"/>
    <cellStyle name="Input 4 3 3 2 2 4" xfId="14661"/>
    <cellStyle name="Input 4 3 3 2 2 5" xfId="14662"/>
    <cellStyle name="Input 4 3 3 2 2 6" xfId="14663"/>
    <cellStyle name="Input 4 3 3 2 2 7" xfId="14664"/>
    <cellStyle name="Input 4 3 3 2 2 8" xfId="14665"/>
    <cellStyle name="Input 4 3 3 2 3" xfId="14666"/>
    <cellStyle name="Input 4 3 3 2 3 2" xfId="14667"/>
    <cellStyle name="Input 4 3 3 2 3 3" xfId="14668"/>
    <cellStyle name="Input 4 3 3 2 3 4" xfId="14669"/>
    <cellStyle name="Input 4 3 3 2 3 5" xfId="14670"/>
    <cellStyle name="Input 4 3 3 2 3 6" xfId="14671"/>
    <cellStyle name="Input 4 3 3 2 4" xfId="14672"/>
    <cellStyle name="Input 4 3 3 2 4 2" xfId="14673"/>
    <cellStyle name="Input 4 3 3 2 4 3" xfId="14674"/>
    <cellStyle name="Input 4 3 3 2 4 4" xfId="14675"/>
    <cellStyle name="Input 4 3 3 2 4 5" xfId="14676"/>
    <cellStyle name="Input 4 3 3 2 4 6" xfId="14677"/>
    <cellStyle name="Input 4 3 3 2 5" xfId="14678"/>
    <cellStyle name="Input 4 3 3 2 6" xfId="14679"/>
    <cellStyle name="Input 4 3 3 2 7" xfId="14680"/>
    <cellStyle name="Input 4 3 3 2 8" xfId="14681"/>
    <cellStyle name="Input 4 3 3 2 9" xfId="14682"/>
    <cellStyle name="Input 4 3 3 3" xfId="14683"/>
    <cellStyle name="Input 4 3 3 3 2" xfId="14684"/>
    <cellStyle name="Input 4 3 3 3 2 2" xfId="14685"/>
    <cellStyle name="Input 4 3 3 3 2 3" xfId="14686"/>
    <cellStyle name="Input 4 3 3 3 2 4" xfId="14687"/>
    <cellStyle name="Input 4 3 3 3 2 5" xfId="14688"/>
    <cellStyle name="Input 4 3 3 3 2 6" xfId="14689"/>
    <cellStyle name="Input 4 3 3 3 3" xfId="14690"/>
    <cellStyle name="Input 4 3 3 3 3 2" xfId="14691"/>
    <cellStyle name="Input 4 3 3 3 3 3" xfId="14692"/>
    <cellStyle name="Input 4 3 3 3 3 4" xfId="14693"/>
    <cellStyle name="Input 4 3 3 3 3 5" xfId="14694"/>
    <cellStyle name="Input 4 3 3 3 3 6" xfId="14695"/>
    <cellStyle name="Input 4 3 3 3 4" xfId="14696"/>
    <cellStyle name="Input 4 3 3 3 5" xfId="14697"/>
    <cellStyle name="Input 4 3 3 3 6" xfId="14698"/>
    <cellStyle name="Input 4 3 3 3 7" xfId="14699"/>
    <cellStyle name="Input 4 3 3 3 8" xfId="14700"/>
    <cellStyle name="Input 4 3 3 4" xfId="14701"/>
    <cellStyle name="Input 4 3 3 4 2" xfId="14702"/>
    <cellStyle name="Input 4 3 3 4 3" xfId="14703"/>
    <cellStyle name="Input 4 3 3 4 4" xfId="14704"/>
    <cellStyle name="Input 4 3 3 4 5" xfId="14705"/>
    <cellStyle name="Input 4 3 3 4 6" xfId="14706"/>
    <cellStyle name="Input 4 3 3 5" xfId="14707"/>
    <cellStyle name="Input 4 3 3 5 2" xfId="14708"/>
    <cellStyle name="Input 4 3 3 5 3" xfId="14709"/>
    <cellStyle name="Input 4 3 3 5 4" xfId="14710"/>
    <cellStyle name="Input 4 3 3 5 5" xfId="14711"/>
    <cellStyle name="Input 4 3 3 5 6" xfId="14712"/>
    <cellStyle name="Input 4 3 3 6" xfId="14713"/>
    <cellStyle name="Input 4 3 3 7" xfId="14714"/>
    <cellStyle name="Input 4 3 3 8" xfId="14715"/>
    <cellStyle name="Input 4 3 3 9" xfId="14716"/>
    <cellStyle name="Input 4 3 4" xfId="14717"/>
    <cellStyle name="Input 4 3 4 2" xfId="14718"/>
    <cellStyle name="Input 4 3 4 2 2" xfId="14719"/>
    <cellStyle name="Input 4 3 4 2 2 2" xfId="14720"/>
    <cellStyle name="Input 4 3 4 2 2 3" xfId="14721"/>
    <cellStyle name="Input 4 3 4 2 2 4" xfId="14722"/>
    <cellStyle name="Input 4 3 4 2 2 5" xfId="14723"/>
    <cellStyle name="Input 4 3 4 2 2 6" xfId="14724"/>
    <cellStyle name="Input 4 3 4 2 3" xfId="14725"/>
    <cellStyle name="Input 4 3 4 2 3 2" xfId="14726"/>
    <cellStyle name="Input 4 3 4 2 3 3" xfId="14727"/>
    <cellStyle name="Input 4 3 4 2 3 4" xfId="14728"/>
    <cellStyle name="Input 4 3 4 2 3 5" xfId="14729"/>
    <cellStyle name="Input 4 3 4 2 3 6" xfId="14730"/>
    <cellStyle name="Input 4 3 4 2 4" xfId="14731"/>
    <cellStyle name="Input 4 3 4 2 5" xfId="14732"/>
    <cellStyle name="Input 4 3 4 2 6" xfId="14733"/>
    <cellStyle name="Input 4 3 4 2 7" xfId="14734"/>
    <cellStyle name="Input 4 3 4 2 8" xfId="14735"/>
    <cellStyle name="Input 4 3 4 3" xfId="14736"/>
    <cellStyle name="Input 4 3 4 3 2" xfId="14737"/>
    <cellStyle name="Input 4 3 4 3 3" xfId="14738"/>
    <cellStyle name="Input 4 3 4 3 4" xfId="14739"/>
    <cellStyle name="Input 4 3 4 3 5" xfId="14740"/>
    <cellStyle name="Input 4 3 4 3 6" xfId="14741"/>
    <cellStyle name="Input 4 3 4 4" xfId="14742"/>
    <cellStyle name="Input 4 3 4 4 2" xfId="14743"/>
    <cellStyle name="Input 4 3 4 4 3" xfId="14744"/>
    <cellStyle name="Input 4 3 4 4 4" xfId="14745"/>
    <cellStyle name="Input 4 3 4 4 5" xfId="14746"/>
    <cellStyle name="Input 4 3 4 4 6" xfId="14747"/>
    <cellStyle name="Input 4 3 4 5" xfId="14748"/>
    <cellStyle name="Input 4 3 4 6" xfId="14749"/>
    <cellStyle name="Input 4 3 4 7" xfId="14750"/>
    <cellStyle name="Input 4 3 4 8" xfId="14751"/>
    <cellStyle name="Input 4 3 4 9" xfId="14752"/>
    <cellStyle name="Input 4 3 5" xfId="14753"/>
    <cellStyle name="Input 4 3 5 2" xfId="14754"/>
    <cellStyle name="Input 4 3 5 2 2" xfId="14755"/>
    <cellStyle name="Input 4 3 5 2 3" xfId="14756"/>
    <cellStyle name="Input 4 3 5 2 4" xfId="14757"/>
    <cellStyle name="Input 4 3 5 2 5" xfId="14758"/>
    <cellStyle name="Input 4 3 5 2 6" xfId="14759"/>
    <cellStyle name="Input 4 3 5 3" xfId="14760"/>
    <cellStyle name="Input 4 3 5 3 2" xfId="14761"/>
    <cellStyle name="Input 4 3 5 3 3" xfId="14762"/>
    <cellStyle name="Input 4 3 5 3 4" xfId="14763"/>
    <cellStyle name="Input 4 3 5 3 5" xfId="14764"/>
    <cellStyle name="Input 4 3 5 3 6" xfId="14765"/>
    <cellStyle name="Input 4 3 5 4" xfId="14766"/>
    <cellStyle name="Input 4 3 5 5" xfId="14767"/>
    <cellStyle name="Input 4 3 5 6" xfId="14768"/>
    <cellStyle name="Input 4 3 5 7" xfId="14769"/>
    <cellStyle name="Input 4 3 5 8" xfId="14770"/>
    <cellStyle name="Input 4 3 6" xfId="14771"/>
    <cellStyle name="Input 4 3 6 2" xfId="14772"/>
    <cellStyle name="Input 4 3 6 3" xfId="14773"/>
    <cellStyle name="Input 4 3 6 4" xfId="14774"/>
    <cellStyle name="Input 4 3 6 5" xfId="14775"/>
    <cellStyle name="Input 4 3 6 6" xfId="14776"/>
    <cellStyle name="Input 4 3 7" xfId="14777"/>
    <cellStyle name="Input 4 3 7 2" xfId="14778"/>
    <cellStyle name="Input 4 3 7 3" xfId="14779"/>
    <cellStyle name="Input 4 3 7 4" xfId="14780"/>
    <cellStyle name="Input 4 3 7 5" xfId="14781"/>
    <cellStyle name="Input 4 3 7 6" xfId="14782"/>
    <cellStyle name="Input 4 3 8" xfId="14783"/>
    <cellStyle name="Input 4 3 9" xfId="14784"/>
    <cellStyle name="Input 4 4" xfId="14785"/>
    <cellStyle name="Input 4 4 10" xfId="14786"/>
    <cellStyle name="Input 4 4 11" xfId="14787"/>
    <cellStyle name="Input 4 4 2" xfId="14788"/>
    <cellStyle name="Input 4 4 2 10" xfId="14789"/>
    <cellStyle name="Input 4 4 2 2" xfId="14790"/>
    <cellStyle name="Input 4 4 2 2 2" xfId="14791"/>
    <cellStyle name="Input 4 4 2 2 2 2" xfId="14792"/>
    <cellStyle name="Input 4 4 2 2 2 2 2" xfId="14793"/>
    <cellStyle name="Input 4 4 2 2 2 2 3" xfId="14794"/>
    <cellStyle name="Input 4 4 2 2 2 2 4" xfId="14795"/>
    <cellStyle name="Input 4 4 2 2 2 2 5" xfId="14796"/>
    <cellStyle name="Input 4 4 2 2 2 2 6" xfId="14797"/>
    <cellStyle name="Input 4 4 2 2 2 3" xfId="14798"/>
    <cellStyle name="Input 4 4 2 2 2 3 2" xfId="14799"/>
    <cellStyle name="Input 4 4 2 2 2 3 3" xfId="14800"/>
    <cellStyle name="Input 4 4 2 2 2 3 4" xfId="14801"/>
    <cellStyle name="Input 4 4 2 2 2 3 5" xfId="14802"/>
    <cellStyle name="Input 4 4 2 2 2 3 6" xfId="14803"/>
    <cellStyle name="Input 4 4 2 2 2 4" xfId="14804"/>
    <cellStyle name="Input 4 4 2 2 2 5" xfId="14805"/>
    <cellStyle name="Input 4 4 2 2 2 6" xfId="14806"/>
    <cellStyle name="Input 4 4 2 2 2 7" xfId="14807"/>
    <cellStyle name="Input 4 4 2 2 2 8" xfId="14808"/>
    <cellStyle name="Input 4 4 2 2 3" xfId="14809"/>
    <cellStyle name="Input 4 4 2 2 3 2" xfId="14810"/>
    <cellStyle name="Input 4 4 2 2 3 3" xfId="14811"/>
    <cellStyle name="Input 4 4 2 2 3 4" xfId="14812"/>
    <cellStyle name="Input 4 4 2 2 3 5" xfId="14813"/>
    <cellStyle name="Input 4 4 2 2 3 6" xfId="14814"/>
    <cellStyle name="Input 4 4 2 2 4" xfId="14815"/>
    <cellStyle name="Input 4 4 2 2 4 2" xfId="14816"/>
    <cellStyle name="Input 4 4 2 2 4 3" xfId="14817"/>
    <cellStyle name="Input 4 4 2 2 4 4" xfId="14818"/>
    <cellStyle name="Input 4 4 2 2 4 5" xfId="14819"/>
    <cellStyle name="Input 4 4 2 2 4 6" xfId="14820"/>
    <cellStyle name="Input 4 4 2 2 5" xfId="14821"/>
    <cellStyle name="Input 4 4 2 2 6" xfId="14822"/>
    <cellStyle name="Input 4 4 2 2 7" xfId="14823"/>
    <cellStyle name="Input 4 4 2 2 8" xfId="14824"/>
    <cellStyle name="Input 4 4 2 2 9" xfId="14825"/>
    <cellStyle name="Input 4 4 2 3" xfId="14826"/>
    <cellStyle name="Input 4 4 2 3 2" xfId="14827"/>
    <cellStyle name="Input 4 4 2 3 2 2" xfId="14828"/>
    <cellStyle name="Input 4 4 2 3 2 3" xfId="14829"/>
    <cellStyle name="Input 4 4 2 3 2 4" xfId="14830"/>
    <cellStyle name="Input 4 4 2 3 2 5" xfId="14831"/>
    <cellStyle name="Input 4 4 2 3 2 6" xfId="14832"/>
    <cellStyle name="Input 4 4 2 3 3" xfId="14833"/>
    <cellStyle name="Input 4 4 2 3 3 2" xfId="14834"/>
    <cellStyle name="Input 4 4 2 3 3 3" xfId="14835"/>
    <cellStyle name="Input 4 4 2 3 3 4" xfId="14836"/>
    <cellStyle name="Input 4 4 2 3 3 5" xfId="14837"/>
    <cellStyle name="Input 4 4 2 3 3 6" xfId="14838"/>
    <cellStyle name="Input 4 4 2 3 4" xfId="14839"/>
    <cellStyle name="Input 4 4 2 3 5" xfId="14840"/>
    <cellStyle name="Input 4 4 2 3 6" xfId="14841"/>
    <cellStyle name="Input 4 4 2 3 7" xfId="14842"/>
    <cellStyle name="Input 4 4 2 3 8" xfId="14843"/>
    <cellStyle name="Input 4 4 2 4" xfId="14844"/>
    <cellStyle name="Input 4 4 2 4 2" xfId="14845"/>
    <cellStyle name="Input 4 4 2 4 3" xfId="14846"/>
    <cellStyle name="Input 4 4 2 4 4" xfId="14847"/>
    <cellStyle name="Input 4 4 2 4 5" xfId="14848"/>
    <cellStyle name="Input 4 4 2 4 6" xfId="14849"/>
    <cellStyle name="Input 4 4 2 5" xfId="14850"/>
    <cellStyle name="Input 4 4 2 5 2" xfId="14851"/>
    <cellStyle name="Input 4 4 2 5 3" xfId="14852"/>
    <cellStyle name="Input 4 4 2 5 4" xfId="14853"/>
    <cellStyle name="Input 4 4 2 5 5" xfId="14854"/>
    <cellStyle name="Input 4 4 2 5 6" xfId="14855"/>
    <cellStyle name="Input 4 4 2 6" xfId="14856"/>
    <cellStyle name="Input 4 4 2 7" xfId="14857"/>
    <cellStyle name="Input 4 4 2 8" xfId="14858"/>
    <cellStyle name="Input 4 4 2 9" xfId="14859"/>
    <cellStyle name="Input 4 4 3" xfId="14860"/>
    <cellStyle name="Input 4 4 3 2" xfId="14861"/>
    <cellStyle name="Input 4 4 3 2 2" xfId="14862"/>
    <cellStyle name="Input 4 4 3 2 2 2" xfId="14863"/>
    <cellStyle name="Input 4 4 3 2 2 3" xfId="14864"/>
    <cellStyle name="Input 4 4 3 2 2 4" xfId="14865"/>
    <cellStyle name="Input 4 4 3 2 2 5" xfId="14866"/>
    <cellStyle name="Input 4 4 3 2 2 6" xfId="14867"/>
    <cellStyle name="Input 4 4 3 2 3" xfId="14868"/>
    <cellStyle name="Input 4 4 3 2 3 2" xfId="14869"/>
    <cellStyle name="Input 4 4 3 2 3 3" xfId="14870"/>
    <cellStyle name="Input 4 4 3 2 3 4" xfId="14871"/>
    <cellStyle name="Input 4 4 3 2 3 5" xfId="14872"/>
    <cellStyle name="Input 4 4 3 2 3 6" xfId="14873"/>
    <cellStyle name="Input 4 4 3 2 4" xfId="14874"/>
    <cellStyle name="Input 4 4 3 2 5" xfId="14875"/>
    <cellStyle name="Input 4 4 3 2 6" xfId="14876"/>
    <cellStyle name="Input 4 4 3 2 7" xfId="14877"/>
    <cellStyle name="Input 4 4 3 2 8" xfId="14878"/>
    <cellStyle name="Input 4 4 3 3" xfId="14879"/>
    <cellStyle name="Input 4 4 3 3 2" xfId="14880"/>
    <cellStyle name="Input 4 4 3 3 3" xfId="14881"/>
    <cellStyle name="Input 4 4 3 3 4" xfId="14882"/>
    <cellStyle name="Input 4 4 3 3 5" xfId="14883"/>
    <cellStyle name="Input 4 4 3 3 6" xfId="14884"/>
    <cellStyle name="Input 4 4 3 4" xfId="14885"/>
    <cellStyle name="Input 4 4 3 4 2" xfId="14886"/>
    <cellStyle name="Input 4 4 3 4 3" xfId="14887"/>
    <cellStyle name="Input 4 4 3 4 4" xfId="14888"/>
    <cellStyle name="Input 4 4 3 4 5" xfId="14889"/>
    <cellStyle name="Input 4 4 3 4 6" xfId="14890"/>
    <cellStyle name="Input 4 4 3 5" xfId="14891"/>
    <cellStyle name="Input 4 4 3 6" xfId="14892"/>
    <cellStyle name="Input 4 4 3 7" xfId="14893"/>
    <cellStyle name="Input 4 4 3 8" xfId="14894"/>
    <cellStyle name="Input 4 4 3 9" xfId="14895"/>
    <cellStyle name="Input 4 4 4" xfId="14896"/>
    <cellStyle name="Input 4 4 4 2" xfId="14897"/>
    <cellStyle name="Input 4 4 4 2 2" xfId="14898"/>
    <cellStyle name="Input 4 4 4 2 3" xfId="14899"/>
    <cellStyle name="Input 4 4 4 2 4" xfId="14900"/>
    <cellStyle name="Input 4 4 4 2 5" xfId="14901"/>
    <cellStyle name="Input 4 4 4 2 6" xfId="14902"/>
    <cellStyle name="Input 4 4 4 3" xfId="14903"/>
    <cellStyle name="Input 4 4 4 3 2" xfId="14904"/>
    <cellStyle name="Input 4 4 4 3 3" xfId="14905"/>
    <cellStyle name="Input 4 4 4 3 4" xfId="14906"/>
    <cellStyle name="Input 4 4 4 3 5" xfId="14907"/>
    <cellStyle name="Input 4 4 4 3 6" xfId="14908"/>
    <cellStyle name="Input 4 4 4 4" xfId="14909"/>
    <cellStyle name="Input 4 4 4 5" xfId="14910"/>
    <cellStyle name="Input 4 4 4 6" xfId="14911"/>
    <cellStyle name="Input 4 4 4 7" xfId="14912"/>
    <cellStyle name="Input 4 4 4 8" xfId="14913"/>
    <cellStyle name="Input 4 4 5" xfId="14914"/>
    <cellStyle name="Input 4 4 5 2" xfId="14915"/>
    <cellStyle name="Input 4 4 5 3" xfId="14916"/>
    <cellStyle name="Input 4 4 5 4" xfId="14917"/>
    <cellStyle name="Input 4 4 5 5" xfId="14918"/>
    <cellStyle name="Input 4 4 5 6" xfId="14919"/>
    <cellStyle name="Input 4 4 6" xfId="14920"/>
    <cellStyle name="Input 4 4 6 2" xfId="14921"/>
    <cellStyle name="Input 4 4 6 3" xfId="14922"/>
    <cellStyle name="Input 4 4 6 4" xfId="14923"/>
    <cellStyle name="Input 4 4 6 5" xfId="14924"/>
    <cellStyle name="Input 4 4 6 6" xfId="14925"/>
    <cellStyle name="Input 4 4 7" xfId="14926"/>
    <cellStyle name="Input 4 4 8" xfId="14927"/>
    <cellStyle name="Input 4 4 9" xfId="14928"/>
    <cellStyle name="Input 4 5" xfId="14929"/>
    <cellStyle name="Input 4 5 10" xfId="14930"/>
    <cellStyle name="Input 4 5 2" xfId="14931"/>
    <cellStyle name="Input 4 5 2 2" xfId="14932"/>
    <cellStyle name="Input 4 5 2 2 2" xfId="14933"/>
    <cellStyle name="Input 4 5 2 2 2 2" xfId="14934"/>
    <cellStyle name="Input 4 5 2 2 2 3" xfId="14935"/>
    <cellStyle name="Input 4 5 2 2 2 4" xfId="14936"/>
    <cellStyle name="Input 4 5 2 2 2 5" xfId="14937"/>
    <cellStyle name="Input 4 5 2 2 2 6" xfId="14938"/>
    <cellStyle name="Input 4 5 2 2 3" xfId="14939"/>
    <cellStyle name="Input 4 5 2 2 3 2" xfId="14940"/>
    <cellStyle name="Input 4 5 2 2 3 3" xfId="14941"/>
    <cellStyle name="Input 4 5 2 2 3 4" xfId="14942"/>
    <cellStyle name="Input 4 5 2 2 3 5" xfId="14943"/>
    <cellStyle name="Input 4 5 2 2 3 6" xfId="14944"/>
    <cellStyle name="Input 4 5 2 2 4" xfId="14945"/>
    <cellStyle name="Input 4 5 2 2 5" xfId="14946"/>
    <cellStyle name="Input 4 5 2 2 6" xfId="14947"/>
    <cellStyle name="Input 4 5 2 2 7" xfId="14948"/>
    <cellStyle name="Input 4 5 2 2 8" xfId="14949"/>
    <cellStyle name="Input 4 5 2 3" xfId="14950"/>
    <cellStyle name="Input 4 5 2 3 2" xfId="14951"/>
    <cellStyle name="Input 4 5 2 3 3" xfId="14952"/>
    <cellStyle name="Input 4 5 2 3 4" xfId="14953"/>
    <cellStyle name="Input 4 5 2 3 5" xfId="14954"/>
    <cellStyle name="Input 4 5 2 3 6" xfId="14955"/>
    <cellStyle name="Input 4 5 2 4" xfId="14956"/>
    <cellStyle name="Input 4 5 2 4 2" xfId="14957"/>
    <cellStyle name="Input 4 5 2 4 3" xfId="14958"/>
    <cellStyle name="Input 4 5 2 4 4" xfId="14959"/>
    <cellStyle name="Input 4 5 2 4 5" xfId="14960"/>
    <cellStyle name="Input 4 5 2 4 6" xfId="14961"/>
    <cellStyle name="Input 4 5 2 5" xfId="14962"/>
    <cellStyle name="Input 4 5 2 6" xfId="14963"/>
    <cellStyle name="Input 4 5 2 7" xfId="14964"/>
    <cellStyle name="Input 4 5 2 8" xfId="14965"/>
    <cellStyle name="Input 4 5 2 9" xfId="14966"/>
    <cellStyle name="Input 4 5 3" xfId="14967"/>
    <cellStyle name="Input 4 5 3 2" xfId="14968"/>
    <cellStyle name="Input 4 5 3 2 2" xfId="14969"/>
    <cellStyle name="Input 4 5 3 2 3" xfId="14970"/>
    <cellStyle name="Input 4 5 3 2 4" xfId="14971"/>
    <cellStyle name="Input 4 5 3 2 5" xfId="14972"/>
    <cellStyle name="Input 4 5 3 2 6" xfId="14973"/>
    <cellStyle name="Input 4 5 3 3" xfId="14974"/>
    <cellStyle name="Input 4 5 3 3 2" xfId="14975"/>
    <cellStyle name="Input 4 5 3 3 3" xfId="14976"/>
    <cellStyle name="Input 4 5 3 3 4" xfId="14977"/>
    <cellStyle name="Input 4 5 3 3 5" xfId="14978"/>
    <cellStyle name="Input 4 5 3 3 6" xfId="14979"/>
    <cellStyle name="Input 4 5 3 4" xfId="14980"/>
    <cellStyle name="Input 4 5 3 5" xfId="14981"/>
    <cellStyle name="Input 4 5 3 6" xfId="14982"/>
    <cellStyle name="Input 4 5 3 7" xfId="14983"/>
    <cellStyle name="Input 4 5 3 8" xfId="14984"/>
    <cellStyle name="Input 4 5 4" xfId="14985"/>
    <cellStyle name="Input 4 5 4 2" xfId="14986"/>
    <cellStyle name="Input 4 5 4 3" xfId="14987"/>
    <cellStyle name="Input 4 5 4 4" xfId="14988"/>
    <cellStyle name="Input 4 5 4 5" xfId="14989"/>
    <cellStyle name="Input 4 5 4 6" xfId="14990"/>
    <cellStyle name="Input 4 5 5" xfId="14991"/>
    <cellStyle name="Input 4 5 5 2" xfId="14992"/>
    <cellStyle name="Input 4 5 5 3" xfId="14993"/>
    <cellStyle name="Input 4 5 5 4" xfId="14994"/>
    <cellStyle name="Input 4 5 5 5" xfId="14995"/>
    <cellStyle name="Input 4 5 5 6" xfId="14996"/>
    <cellStyle name="Input 4 5 6" xfId="14997"/>
    <cellStyle name="Input 4 5 7" xfId="14998"/>
    <cellStyle name="Input 4 5 8" xfId="14999"/>
    <cellStyle name="Input 4 5 9" xfId="15000"/>
    <cellStyle name="Input 4 6" xfId="15001"/>
    <cellStyle name="Input 4 6 2" xfId="15002"/>
    <cellStyle name="Input 4 6 2 2" xfId="15003"/>
    <cellStyle name="Input 4 6 2 2 2" xfId="15004"/>
    <cellStyle name="Input 4 6 2 2 3" xfId="15005"/>
    <cellStyle name="Input 4 6 2 2 4" xfId="15006"/>
    <cellStyle name="Input 4 6 2 2 5" xfId="15007"/>
    <cellStyle name="Input 4 6 2 2 6" xfId="15008"/>
    <cellStyle name="Input 4 6 2 3" xfId="15009"/>
    <cellStyle name="Input 4 6 2 3 2" xfId="15010"/>
    <cellStyle name="Input 4 6 2 3 3" xfId="15011"/>
    <cellStyle name="Input 4 6 2 3 4" xfId="15012"/>
    <cellStyle name="Input 4 6 2 3 5" xfId="15013"/>
    <cellStyle name="Input 4 6 2 3 6" xfId="15014"/>
    <cellStyle name="Input 4 6 2 4" xfId="15015"/>
    <cellStyle name="Input 4 6 2 5" xfId="15016"/>
    <cellStyle name="Input 4 6 2 6" xfId="15017"/>
    <cellStyle name="Input 4 6 2 7" xfId="15018"/>
    <cellStyle name="Input 4 6 2 8" xfId="15019"/>
    <cellStyle name="Input 4 6 3" xfId="15020"/>
    <cellStyle name="Input 4 6 3 2" xfId="15021"/>
    <cellStyle name="Input 4 6 3 3" xfId="15022"/>
    <cellStyle name="Input 4 6 3 4" xfId="15023"/>
    <cellStyle name="Input 4 6 3 5" xfId="15024"/>
    <cellStyle name="Input 4 6 3 6" xfId="15025"/>
    <cellStyle name="Input 4 6 4" xfId="15026"/>
    <cellStyle name="Input 4 6 4 2" xfId="15027"/>
    <cellStyle name="Input 4 6 4 3" xfId="15028"/>
    <cellStyle name="Input 4 6 4 4" xfId="15029"/>
    <cellStyle name="Input 4 6 4 5" xfId="15030"/>
    <cellStyle name="Input 4 6 4 6" xfId="15031"/>
    <cellStyle name="Input 4 6 5" xfId="15032"/>
    <cellStyle name="Input 4 6 6" xfId="15033"/>
    <cellStyle name="Input 4 6 7" xfId="15034"/>
    <cellStyle name="Input 4 6 8" xfId="15035"/>
    <cellStyle name="Input 4 6 9" xfId="15036"/>
    <cellStyle name="Input 4 7" xfId="15037"/>
    <cellStyle name="Input 4 7 2" xfId="15038"/>
    <cellStyle name="Input 4 7 2 2" xfId="15039"/>
    <cellStyle name="Input 4 7 2 3" xfId="15040"/>
    <cellStyle name="Input 4 7 2 4" xfId="15041"/>
    <cellStyle name="Input 4 7 2 5" xfId="15042"/>
    <cellStyle name="Input 4 7 2 6" xfId="15043"/>
    <cellStyle name="Input 4 7 3" xfId="15044"/>
    <cellStyle name="Input 4 7 3 2" xfId="15045"/>
    <cellStyle name="Input 4 7 3 3" xfId="15046"/>
    <cellStyle name="Input 4 7 3 4" xfId="15047"/>
    <cellStyle name="Input 4 7 3 5" xfId="15048"/>
    <cellStyle name="Input 4 7 3 6" xfId="15049"/>
    <cellStyle name="Input 4 7 4" xfId="15050"/>
    <cellStyle name="Input 4 7 5" xfId="15051"/>
    <cellStyle name="Input 4 7 6" xfId="15052"/>
    <cellStyle name="Input 4 7 7" xfId="15053"/>
    <cellStyle name="Input 4 7 8" xfId="15054"/>
    <cellStyle name="Input 4 8" xfId="15055"/>
    <cellStyle name="Input 4 8 2" xfId="15056"/>
    <cellStyle name="Input 4 8 3" xfId="15057"/>
    <cellStyle name="Input 4 8 4" xfId="15058"/>
    <cellStyle name="Input 4 8 5" xfId="15059"/>
    <cellStyle name="Input 4 8 6" xfId="15060"/>
    <cellStyle name="Input 4 9" xfId="15061"/>
    <cellStyle name="Input 4 9 2" xfId="15062"/>
    <cellStyle name="Input 4 9 3" xfId="15063"/>
    <cellStyle name="Input 4 9 4" xfId="15064"/>
    <cellStyle name="Input 4 9 5" xfId="15065"/>
    <cellStyle name="Input 4 9 6" xfId="15066"/>
    <cellStyle name="Input 5" xfId="15067"/>
    <cellStyle name="Input 5 10" xfId="15068"/>
    <cellStyle name="Input 5 11" xfId="15069"/>
    <cellStyle name="Input 5 12" xfId="15070"/>
    <cellStyle name="Input 5 13" xfId="15071"/>
    <cellStyle name="Input 5 2" xfId="15072"/>
    <cellStyle name="Input 5 2 10" xfId="15073"/>
    <cellStyle name="Input 5 2 11" xfId="15074"/>
    <cellStyle name="Input 5 2 12" xfId="15075"/>
    <cellStyle name="Input 5 2 2" xfId="15076"/>
    <cellStyle name="Input 5 2 2 10" xfId="15077"/>
    <cellStyle name="Input 5 2 2 11" xfId="15078"/>
    <cellStyle name="Input 5 2 2 2" xfId="15079"/>
    <cellStyle name="Input 5 2 2 2 10" xfId="15080"/>
    <cellStyle name="Input 5 2 2 2 2" xfId="15081"/>
    <cellStyle name="Input 5 2 2 2 2 2" xfId="15082"/>
    <cellStyle name="Input 5 2 2 2 2 2 2" xfId="15083"/>
    <cellStyle name="Input 5 2 2 2 2 2 2 2" xfId="15084"/>
    <cellStyle name="Input 5 2 2 2 2 2 2 3" xfId="15085"/>
    <cellStyle name="Input 5 2 2 2 2 2 2 4" xfId="15086"/>
    <cellStyle name="Input 5 2 2 2 2 2 2 5" xfId="15087"/>
    <cellStyle name="Input 5 2 2 2 2 2 2 6" xfId="15088"/>
    <cellStyle name="Input 5 2 2 2 2 2 3" xfId="15089"/>
    <cellStyle name="Input 5 2 2 2 2 2 3 2" xfId="15090"/>
    <cellStyle name="Input 5 2 2 2 2 2 3 3" xfId="15091"/>
    <cellStyle name="Input 5 2 2 2 2 2 3 4" xfId="15092"/>
    <cellStyle name="Input 5 2 2 2 2 2 3 5" xfId="15093"/>
    <cellStyle name="Input 5 2 2 2 2 2 3 6" xfId="15094"/>
    <cellStyle name="Input 5 2 2 2 2 2 4" xfId="15095"/>
    <cellStyle name="Input 5 2 2 2 2 2 5" xfId="15096"/>
    <cellStyle name="Input 5 2 2 2 2 2 6" xfId="15097"/>
    <cellStyle name="Input 5 2 2 2 2 2 7" xfId="15098"/>
    <cellStyle name="Input 5 2 2 2 2 2 8" xfId="15099"/>
    <cellStyle name="Input 5 2 2 2 2 3" xfId="15100"/>
    <cellStyle name="Input 5 2 2 2 2 3 2" xfId="15101"/>
    <cellStyle name="Input 5 2 2 2 2 3 3" xfId="15102"/>
    <cellStyle name="Input 5 2 2 2 2 3 4" xfId="15103"/>
    <cellStyle name="Input 5 2 2 2 2 3 5" xfId="15104"/>
    <cellStyle name="Input 5 2 2 2 2 3 6" xfId="15105"/>
    <cellStyle name="Input 5 2 2 2 2 4" xfId="15106"/>
    <cellStyle name="Input 5 2 2 2 2 4 2" xfId="15107"/>
    <cellStyle name="Input 5 2 2 2 2 4 3" xfId="15108"/>
    <cellStyle name="Input 5 2 2 2 2 4 4" xfId="15109"/>
    <cellStyle name="Input 5 2 2 2 2 4 5" xfId="15110"/>
    <cellStyle name="Input 5 2 2 2 2 4 6" xfId="15111"/>
    <cellStyle name="Input 5 2 2 2 2 5" xfId="15112"/>
    <cellStyle name="Input 5 2 2 2 2 6" xfId="15113"/>
    <cellStyle name="Input 5 2 2 2 2 7" xfId="15114"/>
    <cellStyle name="Input 5 2 2 2 2 8" xfId="15115"/>
    <cellStyle name="Input 5 2 2 2 2 9" xfId="15116"/>
    <cellStyle name="Input 5 2 2 2 3" xfId="15117"/>
    <cellStyle name="Input 5 2 2 2 3 2" xfId="15118"/>
    <cellStyle name="Input 5 2 2 2 3 2 2" xfId="15119"/>
    <cellStyle name="Input 5 2 2 2 3 2 3" xfId="15120"/>
    <cellStyle name="Input 5 2 2 2 3 2 4" xfId="15121"/>
    <cellStyle name="Input 5 2 2 2 3 2 5" xfId="15122"/>
    <cellStyle name="Input 5 2 2 2 3 2 6" xfId="15123"/>
    <cellStyle name="Input 5 2 2 2 3 3" xfId="15124"/>
    <cellStyle name="Input 5 2 2 2 3 3 2" xfId="15125"/>
    <cellStyle name="Input 5 2 2 2 3 3 3" xfId="15126"/>
    <cellStyle name="Input 5 2 2 2 3 3 4" xfId="15127"/>
    <cellStyle name="Input 5 2 2 2 3 3 5" xfId="15128"/>
    <cellStyle name="Input 5 2 2 2 3 3 6" xfId="15129"/>
    <cellStyle name="Input 5 2 2 2 3 4" xfId="15130"/>
    <cellStyle name="Input 5 2 2 2 3 5" xfId="15131"/>
    <cellStyle name="Input 5 2 2 2 3 6" xfId="15132"/>
    <cellStyle name="Input 5 2 2 2 3 7" xfId="15133"/>
    <cellStyle name="Input 5 2 2 2 3 8" xfId="15134"/>
    <cellStyle name="Input 5 2 2 2 4" xfId="15135"/>
    <cellStyle name="Input 5 2 2 2 4 2" xfId="15136"/>
    <cellStyle name="Input 5 2 2 2 4 3" xfId="15137"/>
    <cellStyle name="Input 5 2 2 2 4 4" xfId="15138"/>
    <cellStyle name="Input 5 2 2 2 4 5" xfId="15139"/>
    <cellStyle name="Input 5 2 2 2 4 6" xfId="15140"/>
    <cellStyle name="Input 5 2 2 2 5" xfId="15141"/>
    <cellStyle name="Input 5 2 2 2 5 2" xfId="15142"/>
    <cellStyle name="Input 5 2 2 2 5 3" xfId="15143"/>
    <cellStyle name="Input 5 2 2 2 5 4" xfId="15144"/>
    <cellStyle name="Input 5 2 2 2 5 5" xfId="15145"/>
    <cellStyle name="Input 5 2 2 2 5 6" xfId="15146"/>
    <cellStyle name="Input 5 2 2 2 6" xfId="15147"/>
    <cellStyle name="Input 5 2 2 2 7" xfId="15148"/>
    <cellStyle name="Input 5 2 2 2 8" xfId="15149"/>
    <cellStyle name="Input 5 2 2 2 9" xfId="15150"/>
    <cellStyle name="Input 5 2 2 3" xfId="15151"/>
    <cellStyle name="Input 5 2 2 3 2" xfId="15152"/>
    <cellStyle name="Input 5 2 2 3 2 2" xfId="15153"/>
    <cellStyle name="Input 5 2 2 3 2 2 2" xfId="15154"/>
    <cellStyle name="Input 5 2 2 3 2 2 3" xfId="15155"/>
    <cellStyle name="Input 5 2 2 3 2 2 4" xfId="15156"/>
    <cellStyle name="Input 5 2 2 3 2 2 5" xfId="15157"/>
    <cellStyle name="Input 5 2 2 3 2 2 6" xfId="15158"/>
    <cellStyle name="Input 5 2 2 3 2 3" xfId="15159"/>
    <cellStyle name="Input 5 2 2 3 2 3 2" xfId="15160"/>
    <cellStyle name="Input 5 2 2 3 2 3 3" xfId="15161"/>
    <cellStyle name="Input 5 2 2 3 2 3 4" xfId="15162"/>
    <cellStyle name="Input 5 2 2 3 2 3 5" xfId="15163"/>
    <cellStyle name="Input 5 2 2 3 2 3 6" xfId="15164"/>
    <cellStyle name="Input 5 2 2 3 2 4" xfId="15165"/>
    <cellStyle name="Input 5 2 2 3 2 5" xfId="15166"/>
    <cellStyle name="Input 5 2 2 3 2 6" xfId="15167"/>
    <cellStyle name="Input 5 2 2 3 2 7" xfId="15168"/>
    <cellStyle name="Input 5 2 2 3 2 8" xfId="15169"/>
    <cellStyle name="Input 5 2 2 3 3" xfId="15170"/>
    <cellStyle name="Input 5 2 2 3 3 2" xfId="15171"/>
    <cellStyle name="Input 5 2 2 3 3 3" xfId="15172"/>
    <cellStyle name="Input 5 2 2 3 3 4" xfId="15173"/>
    <cellStyle name="Input 5 2 2 3 3 5" xfId="15174"/>
    <cellStyle name="Input 5 2 2 3 3 6" xfId="15175"/>
    <cellStyle name="Input 5 2 2 3 4" xfId="15176"/>
    <cellStyle name="Input 5 2 2 3 4 2" xfId="15177"/>
    <cellStyle name="Input 5 2 2 3 4 3" xfId="15178"/>
    <cellStyle name="Input 5 2 2 3 4 4" xfId="15179"/>
    <cellStyle name="Input 5 2 2 3 4 5" xfId="15180"/>
    <cellStyle name="Input 5 2 2 3 4 6" xfId="15181"/>
    <cellStyle name="Input 5 2 2 3 5" xfId="15182"/>
    <cellStyle name="Input 5 2 2 3 6" xfId="15183"/>
    <cellStyle name="Input 5 2 2 3 7" xfId="15184"/>
    <cellStyle name="Input 5 2 2 3 8" xfId="15185"/>
    <cellStyle name="Input 5 2 2 3 9" xfId="15186"/>
    <cellStyle name="Input 5 2 2 4" xfId="15187"/>
    <cellStyle name="Input 5 2 2 4 2" xfId="15188"/>
    <cellStyle name="Input 5 2 2 4 2 2" xfId="15189"/>
    <cellStyle name="Input 5 2 2 4 2 3" xfId="15190"/>
    <cellStyle name="Input 5 2 2 4 2 4" xfId="15191"/>
    <cellStyle name="Input 5 2 2 4 2 5" xfId="15192"/>
    <cellStyle name="Input 5 2 2 4 2 6" xfId="15193"/>
    <cellStyle name="Input 5 2 2 4 3" xfId="15194"/>
    <cellStyle name="Input 5 2 2 4 3 2" xfId="15195"/>
    <cellStyle name="Input 5 2 2 4 3 3" xfId="15196"/>
    <cellStyle name="Input 5 2 2 4 3 4" xfId="15197"/>
    <cellStyle name="Input 5 2 2 4 3 5" xfId="15198"/>
    <cellStyle name="Input 5 2 2 4 3 6" xfId="15199"/>
    <cellStyle name="Input 5 2 2 4 4" xfId="15200"/>
    <cellStyle name="Input 5 2 2 4 5" xfId="15201"/>
    <cellStyle name="Input 5 2 2 4 6" xfId="15202"/>
    <cellStyle name="Input 5 2 2 4 7" xfId="15203"/>
    <cellStyle name="Input 5 2 2 4 8" xfId="15204"/>
    <cellStyle name="Input 5 2 2 5" xfId="15205"/>
    <cellStyle name="Input 5 2 2 5 2" xfId="15206"/>
    <cellStyle name="Input 5 2 2 5 3" xfId="15207"/>
    <cellStyle name="Input 5 2 2 5 4" xfId="15208"/>
    <cellStyle name="Input 5 2 2 5 5" xfId="15209"/>
    <cellStyle name="Input 5 2 2 5 6" xfId="15210"/>
    <cellStyle name="Input 5 2 2 6" xfId="15211"/>
    <cellStyle name="Input 5 2 2 6 2" xfId="15212"/>
    <cellStyle name="Input 5 2 2 6 3" xfId="15213"/>
    <cellStyle name="Input 5 2 2 6 4" xfId="15214"/>
    <cellStyle name="Input 5 2 2 6 5" xfId="15215"/>
    <cellStyle name="Input 5 2 2 6 6" xfId="15216"/>
    <cellStyle name="Input 5 2 2 7" xfId="15217"/>
    <cellStyle name="Input 5 2 2 8" xfId="15218"/>
    <cellStyle name="Input 5 2 2 9" xfId="15219"/>
    <cellStyle name="Input 5 2 3" xfId="15220"/>
    <cellStyle name="Input 5 2 3 10" xfId="15221"/>
    <cellStyle name="Input 5 2 3 2" xfId="15222"/>
    <cellStyle name="Input 5 2 3 2 2" xfId="15223"/>
    <cellStyle name="Input 5 2 3 2 2 2" xfId="15224"/>
    <cellStyle name="Input 5 2 3 2 2 2 2" xfId="15225"/>
    <cellStyle name="Input 5 2 3 2 2 2 3" xfId="15226"/>
    <cellStyle name="Input 5 2 3 2 2 2 4" xfId="15227"/>
    <cellStyle name="Input 5 2 3 2 2 2 5" xfId="15228"/>
    <cellStyle name="Input 5 2 3 2 2 2 6" xfId="15229"/>
    <cellStyle name="Input 5 2 3 2 2 3" xfId="15230"/>
    <cellStyle name="Input 5 2 3 2 2 3 2" xfId="15231"/>
    <cellStyle name="Input 5 2 3 2 2 3 3" xfId="15232"/>
    <cellStyle name="Input 5 2 3 2 2 3 4" xfId="15233"/>
    <cellStyle name="Input 5 2 3 2 2 3 5" xfId="15234"/>
    <cellStyle name="Input 5 2 3 2 2 3 6" xfId="15235"/>
    <cellStyle name="Input 5 2 3 2 2 4" xfId="15236"/>
    <cellStyle name="Input 5 2 3 2 2 5" xfId="15237"/>
    <cellStyle name="Input 5 2 3 2 2 6" xfId="15238"/>
    <cellStyle name="Input 5 2 3 2 2 7" xfId="15239"/>
    <cellStyle name="Input 5 2 3 2 2 8" xfId="15240"/>
    <cellStyle name="Input 5 2 3 2 3" xfId="15241"/>
    <cellStyle name="Input 5 2 3 2 3 2" xfId="15242"/>
    <cellStyle name="Input 5 2 3 2 3 3" xfId="15243"/>
    <cellStyle name="Input 5 2 3 2 3 4" xfId="15244"/>
    <cellStyle name="Input 5 2 3 2 3 5" xfId="15245"/>
    <cellStyle name="Input 5 2 3 2 3 6" xfId="15246"/>
    <cellStyle name="Input 5 2 3 2 4" xfId="15247"/>
    <cellStyle name="Input 5 2 3 2 4 2" xfId="15248"/>
    <cellStyle name="Input 5 2 3 2 4 3" xfId="15249"/>
    <cellStyle name="Input 5 2 3 2 4 4" xfId="15250"/>
    <cellStyle name="Input 5 2 3 2 4 5" xfId="15251"/>
    <cellStyle name="Input 5 2 3 2 4 6" xfId="15252"/>
    <cellStyle name="Input 5 2 3 2 5" xfId="15253"/>
    <cellStyle name="Input 5 2 3 2 6" xfId="15254"/>
    <cellStyle name="Input 5 2 3 2 7" xfId="15255"/>
    <cellStyle name="Input 5 2 3 2 8" xfId="15256"/>
    <cellStyle name="Input 5 2 3 2 9" xfId="15257"/>
    <cellStyle name="Input 5 2 3 3" xfId="15258"/>
    <cellStyle name="Input 5 2 3 3 2" xfId="15259"/>
    <cellStyle name="Input 5 2 3 3 2 2" xfId="15260"/>
    <cellStyle name="Input 5 2 3 3 2 3" xfId="15261"/>
    <cellStyle name="Input 5 2 3 3 2 4" xfId="15262"/>
    <cellStyle name="Input 5 2 3 3 2 5" xfId="15263"/>
    <cellStyle name="Input 5 2 3 3 2 6" xfId="15264"/>
    <cellStyle name="Input 5 2 3 3 3" xfId="15265"/>
    <cellStyle name="Input 5 2 3 3 3 2" xfId="15266"/>
    <cellStyle name="Input 5 2 3 3 3 3" xfId="15267"/>
    <cellStyle name="Input 5 2 3 3 3 4" xfId="15268"/>
    <cellStyle name="Input 5 2 3 3 3 5" xfId="15269"/>
    <cellStyle name="Input 5 2 3 3 3 6" xfId="15270"/>
    <cellStyle name="Input 5 2 3 3 4" xfId="15271"/>
    <cellStyle name="Input 5 2 3 3 5" xfId="15272"/>
    <cellStyle name="Input 5 2 3 3 6" xfId="15273"/>
    <cellStyle name="Input 5 2 3 3 7" xfId="15274"/>
    <cellStyle name="Input 5 2 3 3 8" xfId="15275"/>
    <cellStyle name="Input 5 2 3 4" xfId="15276"/>
    <cellStyle name="Input 5 2 3 4 2" xfId="15277"/>
    <cellStyle name="Input 5 2 3 4 3" xfId="15278"/>
    <cellStyle name="Input 5 2 3 4 4" xfId="15279"/>
    <cellStyle name="Input 5 2 3 4 5" xfId="15280"/>
    <cellStyle name="Input 5 2 3 4 6" xfId="15281"/>
    <cellStyle name="Input 5 2 3 5" xfId="15282"/>
    <cellStyle name="Input 5 2 3 5 2" xfId="15283"/>
    <cellStyle name="Input 5 2 3 5 3" xfId="15284"/>
    <cellStyle name="Input 5 2 3 5 4" xfId="15285"/>
    <cellStyle name="Input 5 2 3 5 5" xfId="15286"/>
    <cellStyle name="Input 5 2 3 5 6" xfId="15287"/>
    <cellStyle name="Input 5 2 3 6" xfId="15288"/>
    <cellStyle name="Input 5 2 3 7" xfId="15289"/>
    <cellStyle name="Input 5 2 3 8" xfId="15290"/>
    <cellStyle name="Input 5 2 3 9" xfId="15291"/>
    <cellStyle name="Input 5 2 4" xfId="15292"/>
    <cellStyle name="Input 5 2 4 2" xfId="15293"/>
    <cellStyle name="Input 5 2 4 2 2" xfId="15294"/>
    <cellStyle name="Input 5 2 4 2 2 2" xfId="15295"/>
    <cellStyle name="Input 5 2 4 2 2 3" xfId="15296"/>
    <cellStyle name="Input 5 2 4 2 2 4" xfId="15297"/>
    <cellStyle name="Input 5 2 4 2 2 5" xfId="15298"/>
    <cellStyle name="Input 5 2 4 2 2 6" xfId="15299"/>
    <cellStyle name="Input 5 2 4 2 3" xfId="15300"/>
    <cellStyle name="Input 5 2 4 2 3 2" xfId="15301"/>
    <cellStyle name="Input 5 2 4 2 3 3" xfId="15302"/>
    <cellStyle name="Input 5 2 4 2 3 4" xfId="15303"/>
    <cellStyle name="Input 5 2 4 2 3 5" xfId="15304"/>
    <cellStyle name="Input 5 2 4 2 3 6" xfId="15305"/>
    <cellStyle name="Input 5 2 4 2 4" xfId="15306"/>
    <cellStyle name="Input 5 2 4 2 5" xfId="15307"/>
    <cellStyle name="Input 5 2 4 2 6" xfId="15308"/>
    <cellStyle name="Input 5 2 4 2 7" xfId="15309"/>
    <cellStyle name="Input 5 2 4 2 8" xfId="15310"/>
    <cellStyle name="Input 5 2 4 3" xfId="15311"/>
    <cellStyle name="Input 5 2 4 3 2" xfId="15312"/>
    <cellStyle name="Input 5 2 4 3 3" xfId="15313"/>
    <cellStyle name="Input 5 2 4 3 4" xfId="15314"/>
    <cellStyle name="Input 5 2 4 3 5" xfId="15315"/>
    <cellStyle name="Input 5 2 4 3 6" xfId="15316"/>
    <cellStyle name="Input 5 2 4 4" xfId="15317"/>
    <cellStyle name="Input 5 2 4 4 2" xfId="15318"/>
    <cellStyle name="Input 5 2 4 4 3" xfId="15319"/>
    <cellStyle name="Input 5 2 4 4 4" xfId="15320"/>
    <cellStyle name="Input 5 2 4 4 5" xfId="15321"/>
    <cellStyle name="Input 5 2 4 4 6" xfId="15322"/>
    <cellStyle name="Input 5 2 4 5" xfId="15323"/>
    <cellStyle name="Input 5 2 4 6" xfId="15324"/>
    <cellStyle name="Input 5 2 4 7" xfId="15325"/>
    <cellStyle name="Input 5 2 4 8" xfId="15326"/>
    <cellStyle name="Input 5 2 4 9" xfId="15327"/>
    <cellStyle name="Input 5 2 5" xfId="15328"/>
    <cellStyle name="Input 5 2 5 2" xfId="15329"/>
    <cellStyle name="Input 5 2 5 2 2" xfId="15330"/>
    <cellStyle name="Input 5 2 5 2 3" xfId="15331"/>
    <cellStyle name="Input 5 2 5 2 4" xfId="15332"/>
    <cellStyle name="Input 5 2 5 2 5" xfId="15333"/>
    <cellStyle name="Input 5 2 5 2 6" xfId="15334"/>
    <cellStyle name="Input 5 2 5 3" xfId="15335"/>
    <cellStyle name="Input 5 2 5 3 2" xfId="15336"/>
    <cellStyle name="Input 5 2 5 3 3" xfId="15337"/>
    <cellStyle name="Input 5 2 5 3 4" xfId="15338"/>
    <cellStyle name="Input 5 2 5 3 5" xfId="15339"/>
    <cellStyle name="Input 5 2 5 3 6" xfId="15340"/>
    <cellStyle name="Input 5 2 5 4" xfId="15341"/>
    <cellStyle name="Input 5 2 5 5" xfId="15342"/>
    <cellStyle name="Input 5 2 5 6" xfId="15343"/>
    <cellStyle name="Input 5 2 5 7" xfId="15344"/>
    <cellStyle name="Input 5 2 5 8" xfId="15345"/>
    <cellStyle name="Input 5 2 6" xfId="15346"/>
    <cellStyle name="Input 5 2 6 2" xfId="15347"/>
    <cellStyle name="Input 5 2 6 3" xfId="15348"/>
    <cellStyle name="Input 5 2 6 4" xfId="15349"/>
    <cellStyle name="Input 5 2 6 5" xfId="15350"/>
    <cellStyle name="Input 5 2 6 6" xfId="15351"/>
    <cellStyle name="Input 5 2 7" xfId="15352"/>
    <cellStyle name="Input 5 2 7 2" xfId="15353"/>
    <cellStyle name="Input 5 2 7 3" xfId="15354"/>
    <cellStyle name="Input 5 2 7 4" xfId="15355"/>
    <cellStyle name="Input 5 2 7 5" xfId="15356"/>
    <cellStyle name="Input 5 2 7 6" xfId="15357"/>
    <cellStyle name="Input 5 2 8" xfId="15358"/>
    <cellStyle name="Input 5 2 9" xfId="15359"/>
    <cellStyle name="Input 5 3" xfId="15360"/>
    <cellStyle name="Input 5 3 10" xfId="15361"/>
    <cellStyle name="Input 5 3 11" xfId="15362"/>
    <cellStyle name="Input 5 3 2" xfId="15363"/>
    <cellStyle name="Input 5 3 2 10" xfId="15364"/>
    <cellStyle name="Input 5 3 2 2" xfId="15365"/>
    <cellStyle name="Input 5 3 2 2 2" xfId="15366"/>
    <cellStyle name="Input 5 3 2 2 2 2" xfId="15367"/>
    <cellStyle name="Input 5 3 2 2 2 2 2" xfId="15368"/>
    <cellStyle name="Input 5 3 2 2 2 2 3" xfId="15369"/>
    <cellStyle name="Input 5 3 2 2 2 2 4" xfId="15370"/>
    <cellStyle name="Input 5 3 2 2 2 2 5" xfId="15371"/>
    <cellStyle name="Input 5 3 2 2 2 2 6" xfId="15372"/>
    <cellStyle name="Input 5 3 2 2 2 3" xfId="15373"/>
    <cellStyle name="Input 5 3 2 2 2 3 2" xfId="15374"/>
    <cellStyle name="Input 5 3 2 2 2 3 3" xfId="15375"/>
    <cellStyle name="Input 5 3 2 2 2 3 4" xfId="15376"/>
    <cellStyle name="Input 5 3 2 2 2 3 5" xfId="15377"/>
    <cellStyle name="Input 5 3 2 2 2 3 6" xfId="15378"/>
    <cellStyle name="Input 5 3 2 2 2 4" xfId="15379"/>
    <cellStyle name="Input 5 3 2 2 2 5" xfId="15380"/>
    <cellStyle name="Input 5 3 2 2 2 6" xfId="15381"/>
    <cellStyle name="Input 5 3 2 2 2 7" xfId="15382"/>
    <cellStyle name="Input 5 3 2 2 2 8" xfId="15383"/>
    <cellStyle name="Input 5 3 2 2 3" xfId="15384"/>
    <cellStyle name="Input 5 3 2 2 3 2" xfId="15385"/>
    <cellStyle name="Input 5 3 2 2 3 3" xfId="15386"/>
    <cellStyle name="Input 5 3 2 2 3 4" xfId="15387"/>
    <cellStyle name="Input 5 3 2 2 3 5" xfId="15388"/>
    <cellStyle name="Input 5 3 2 2 3 6" xfId="15389"/>
    <cellStyle name="Input 5 3 2 2 4" xfId="15390"/>
    <cellStyle name="Input 5 3 2 2 4 2" xfId="15391"/>
    <cellStyle name="Input 5 3 2 2 4 3" xfId="15392"/>
    <cellStyle name="Input 5 3 2 2 4 4" xfId="15393"/>
    <cellStyle name="Input 5 3 2 2 4 5" xfId="15394"/>
    <cellStyle name="Input 5 3 2 2 4 6" xfId="15395"/>
    <cellStyle name="Input 5 3 2 2 5" xfId="15396"/>
    <cellStyle name="Input 5 3 2 2 6" xfId="15397"/>
    <cellStyle name="Input 5 3 2 2 7" xfId="15398"/>
    <cellStyle name="Input 5 3 2 2 8" xfId="15399"/>
    <cellStyle name="Input 5 3 2 2 9" xfId="15400"/>
    <cellStyle name="Input 5 3 2 3" xfId="15401"/>
    <cellStyle name="Input 5 3 2 3 2" xfId="15402"/>
    <cellStyle name="Input 5 3 2 3 2 2" xfId="15403"/>
    <cellStyle name="Input 5 3 2 3 2 3" xfId="15404"/>
    <cellStyle name="Input 5 3 2 3 2 4" xfId="15405"/>
    <cellStyle name="Input 5 3 2 3 2 5" xfId="15406"/>
    <cellStyle name="Input 5 3 2 3 2 6" xfId="15407"/>
    <cellStyle name="Input 5 3 2 3 3" xfId="15408"/>
    <cellStyle name="Input 5 3 2 3 3 2" xfId="15409"/>
    <cellStyle name="Input 5 3 2 3 3 3" xfId="15410"/>
    <cellStyle name="Input 5 3 2 3 3 4" xfId="15411"/>
    <cellStyle name="Input 5 3 2 3 3 5" xfId="15412"/>
    <cellStyle name="Input 5 3 2 3 3 6" xfId="15413"/>
    <cellStyle name="Input 5 3 2 3 4" xfId="15414"/>
    <cellStyle name="Input 5 3 2 3 5" xfId="15415"/>
    <cellStyle name="Input 5 3 2 3 6" xfId="15416"/>
    <cellStyle name="Input 5 3 2 3 7" xfId="15417"/>
    <cellStyle name="Input 5 3 2 3 8" xfId="15418"/>
    <cellStyle name="Input 5 3 2 4" xfId="15419"/>
    <cellStyle name="Input 5 3 2 4 2" xfId="15420"/>
    <cellStyle name="Input 5 3 2 4 3" xfId="15421"/>
    <cellStyle name="Input 5 3 2 4 4" xfId="15422"/>
    <cellStyle name="Input 5 3 2 4 5" xfId="15423"/>
    <cellStyle name="Input 5 3 2 4 6" xfId="15424"/>
    <cellStyle name="Input 5 3 2 5" xfId="15425"/>
    <cellStyle name="Input 5 3 2 5 2" xfId="15426"/>
    <cellStyle name="Input 5 3 2 5 3" xfId="15427"/>
    <cellStyle name="Input 5 3 2 5 4" xfId="15428"/>
    <cellStyle name="Input 5 3 2 5 5" xfId="15429"/>
    <cellStyle name="Input 5 3 2 5 6" xfId="15430"/>
    <cellStyle name="Input 5 3 2 6" xfId="15431"/>
    <cellStyle name="Input 5 3 2 7" xfId="15432"/>
    <cellStyle name="Input 5 3 2 8" xfId="15433"/>
    <cellStyle name="Input 5 3 2 9" xfId="15434"/>
    <cellStyle name="Input 5 3 3" xfId="15435"/>
    <cellStyle name="Input 5 3 3 2" xfId="15436"/>
    <cellStyle name="Input 5 3 3 2 2" xfId="15437"/>
    <cellStyle name="Input 5 3 3 2 2 2" xfId="15438"/>
    <cellStyle name="Input 5 3 3 2 2 3" xfId="15439"/>
    <cellStyle name="Input 5 3 3 2 2 4" xfId="15440"/>
    <cellStyle name="Input 5 3 3 2 2 5" xfId="15441"/>
    <cellStyle name="Input 5 3 3 2 2 6" xfId="15442"/>
    <cellStyle name="Input 5 3 3 2 3" xfId="15443"/>
    <cellStyle name="Input 5 3 3 2 3 2" xfId="15444"/>
    <cellStyle name="Input 5 3 3 2 3 3" xfId="15445"/>
    <cellStyle name="Input 5 3 3 2 3 4" xfId="15446"/>
    <cellStyle name="Input 5 3 3 2 3 5" xfId="15447"/>
    <cellStyle name="Input 5 3 3 2 3 6" xfId="15448"/>
    <cellStyle name="Input 5 3 3 2 4" xfId="15449"/>
    <cellStyle name="Input 5 3 3 2 5" xfId="15450"/>
    <cellStyle name="Input 5 3 3 2 6" xfId="15451"/>
    <cellStyle name="Input 5 3 3 2 7" xfId="15452"/>
    <cellStyle name="Input 5 3 3 2 8" xfId="15453"/>
    <cellStyle name="Input 5 3 3 3" xfId="15454"/>
    <cellStyle name="Input 5 3 3 3 2" xfId="15455"/>
    <cellStyle name="Input 5 3 3 3 3" xfId="15456"/>
    <cellStyle name="Input 5 3 3 3 4" xfId="15457"/>
    <cellStyle name="Input 5 3 3 3 5" xfId="15458"/>
    <cellStyle name="Input 5 3 3 3 6" xfId="15459"/>
    <cellStyle name="Input 5 3 3 4" xfId="15460"/>
    <cellStyle name="Input 5 3 3 4 2" xfId="15461"/>
    <cellStyle name="Input 5 3 3 4 3" xfId="15462"/>
    <cellStyle name="Input 5 3 3 4 4" xfId="15463"/>
    <cellStyle name="Input 5 3 3 4 5" xfId="15464"/>
    <cellStyle name="Input 5 3 3 4 6" xfId="15465"/>
    <cellStyle name="Input 5 3 3 5" xfId="15466"/>
    <cellStyle name="Input 5 3 3 6" xfId="15467"/>
    <cellStyle name="Input 5 3 3 7" xfId="15468"/>
    <cellStyle name="Input 5 3 3 8" xfId="15469"/>
    <cellStyle name="Input 5 3 3 9" xfId="15470"/>
    <cellStyle name="Input 5 3 4" xfId="15471"/>
    <cellStyle name="Input 5 3 4 2" xfId="15472"/>
    <cellStyle name="Input 5 3 4 2 2" xfId="15473"/>
    <cellStyle name="Input 5 3 4 2 3" xfId="15474"/>
    <cellStyle name="Input 5 3 4 2 4" xfId="15475"/>
    <cellStyle name="Input 5 3 4 2 5" xfId="15476"/>
    <cellStyle name="Input 5 3 4 2 6" xfId="15477"/>
    <cellStyle name="Input 5 3 4 3" xfId="15478"/>
    <cellStyle name="Input 5 3 4 3 2" xfId="15479"/>
    <cellStyle name="Input 5 3 4 3 3" xfId="15480"/>
    <cellStyle name="Input 5 3 4 3 4" xfId="15481"/>
    <cellStyle name="Input 5 3 4 3 5" xfId="15482"/>
    <cellStyle name="Input 5 3 4 3 6" xfId="15483"/>
    <cellStyle name="Input 5 3 4 4" xfId="15484"/>
    <cellStyle name="Input 5 3 4 5" xfId="15485"/>
    <cellStyle name="Input 5 3 4 6" xfId="15486"/>
    <cellStyle name="Input 5 3 4 7" xfId="15487"/>
    <cellStyle name="Input 5 3 4 8" xfId="15488"/>
    <cellStyle name="Input 5 3 5" xfId="15489"/>
    <cellStyle name="Input 5 3 5 2" xfId="15490"/>
    <cellStyle name="Input 5 3 5 3" xfId="15491"/>
    <cellStyle name="Input 5 3 5 4" xfId="15492"/>
    <cellStyle name="Input 5 3 5 5" xfId="15493"/>
    <cellStyle name="Input 5 3 5 6" xfId="15494"/>
    <cellStyle name="Input 5 3 6" xfId="15495"/>
    <cellStyle name="Input 5 3 6 2" xfId="15496"/>
    <cellStyle name="Input 5 3 6 3" xfId="15497"/>
    <cellStyle name="Input 5 3 6 4" xfId="15498"/>
    <cellStyle name="Input 5 3 6 5" xfId="15499"/>
    <cellStyle name="Input 5 3 6 6" xfId="15500"/>
    <cellStyle name="Input 5 3 7" xfId="15501"/>
    <cellStyle name="Input 5 3 8" xfId="15502"/>
    <cellStyle name="Input 5 3 9" xfId="15503"/>
    <cellStyle name="Input 5 4" xfId="15504"/>
    <cellStyle name="Input 5 4 10" xfId="15505"/>
    <cellStyle name="Input 5 4 2" xfId="15506"/>
    <cellStyle name="Input 5 4 2 2" xfId="15507"/>
    <cellStyle name="Input 5 4 2 2 2" xfId="15508"/>
    <cellStyle name="Input 5 4 2 2 2 2" xfId="15509"/>
    <cellStyle name="Input 5 4 2 2 2 3" xfId="15510"/>
    <cellStyle name="Input 5 4 2 2 2 4" xfId="15511"/>
    <cellStyle name="Input 5 4 2 2 2 5" xfId="15512"/>
    <cellStyle name="Input 5 4 2 2 2 6" xfId="15513"/>
    <cellStyle name="Input 5 4 2 2 3" xfId="15514"/>
    <cellStyle name="Input 5 4 2 2 3 2" xfId="15515"/>
    <cellStyle name="Input 5 4 2 2 3 3" xfId="15516"/>
    <cellStyle name="Input 5 4 2 2 3 4" xfId="15517"/>
    <cellStyle name="Input 5 4 2 2 3 5" xfId="15518"/>
    <cellStyle name="Input 5 4 2 2 3 6" xfId="15519"/>
    <cellStyle name="Input 5 4 2 2 4" xfId="15520"/>
    <cellStyle name="Input 5 4 2 2 5" xfId="15521"/>
    <cellStyle name="Input 5 4 2 2 6" xfId="15522"/>
    <cellStyle name="Input 5 4 2 2 7" xfId="15523"/>
    <cellStyle name="Input 5 4 2 2 8" xfId="15524"/>
    <cellStyle name="Input 5 4 2 3" xfId="15525"/>
    <cellStyle name="Input 5 4 2 3 2" xfId="15526"/>
    <cellStyle name="Input 5 4 2 3 3" xfId="15527"/>
    <cellStyle name="Input 5 4 2 3 4" xfId="15528"/>
    <cellStyle name="Input 5 4 2 3 5" xfId="15529"/>
    <cellStyle name="Input 5 4 2 3 6" xfId="15530"/>
    <cellStyle name="Input 5 4 2 4" xfId="15531"/>
    <cellStyle name="Input 5 4 2 4 2" xfId="15532"/>
    <cellStyle name="Input 5 4 2 4 3" xfId="15533"/>
    <cellStyle name="Input 5 4 2 4 4" xfId="15534"/>
    <cellStyle name="Input 5 4 2 4 5" xfId="15535"/>
    <cellStyle name="Input 5 4 2 4 6" xfId="15536"/>
    <cellStyle name="Input 5 4 2 5" xfId="15537"/>
    <cellStyle name="Input 5 4 2 6" xfId="15538"/>
    <cellStyle name="Input 5 4 2 7" xfId="15539"/>
    <cellStyle name="Input 5 4 2 8" xfId="15540"/>
    <cellStyle name="Input 5 4 2 9" xfId="15541"/>
    <cellStyle name="Input 5 4 3" xfId="15542"/>
    <cellStyle name="Input 5 4 3 2" xfId="15543"/>
    <cellStyle name="Input 5 4 3 2 2" xfId="15544"/>
    <cellStyle name="Input 5 4 3 2 3" xfId="15545"/>
    <cellStyle name="Input 5 4 3 2 4" xfId="15546"/>
    <cellStyle name="Input 5 4 3 2 5" xfId="15547"/>
    <cellStyle name="Input 5 4 3 2 6" xfId="15548"/>
    <cellStyle name="Input 5 4 3 3" xfId="15549"/>
    <cellStyle name="Input 5 4 3 3 2" xfId="15550"/>
    <cellStyle name="Input 5 4 3 3 3" xfId="15551"/>
    <cellStyle name="Input 5 4 3 3 4" xfId="15552"/>
    <cellStyle name="Input 5 4 3 3 5" xfId="15553"/>
    <cellStyle name="Input 5 4 3 3 6" xfId="15554"/>
    <cellStyle name="Input 5 4 3 4" xfId="15555"/>
    <cellStyle name="Input 5 4 3 5" xfId="15556"/>
    <cellStyle name="Input 5 4 3 6" xfId="15557"/>
    <cellStyle name="Input 5 4 3 7" xfId="15558"/>
    <cellStyle name="Input 5 4 3 8" xfId="15559"/>
    <cellStyle name="Input 5 4 4" xfId="15560"/>
    <cellStyle name="Input 5 4 4 2" xfId="15561"/>
    <cellStyle name="Input 5 4 4 3" xfId="15562"/>
    <cellStyle name="Input 5 4 4 4" xfId="15563"/>
    <cellStyle name="Input 5 4 4 5" xfId="15564"/>
    <cellStyle name="Input 5 4 4 6" xfId="15565"/>
    <cellStyle name="Input 5 4 5" xfId="15566"/>
    <cellStyle name="Input 5 4 5 2" xfId="15567"/>
    <cellStyle name="Input 5 4 5 3" xfId="15568"/>
    <cellStyle name="Input 5 4 5 4" xfId="15569"/>
    <cellStyle name="Input 5 4 5 5" xfId="15570"/>
    <cellStyle name="Input 5 4 5 6" xfId="15571"/>
    <cellStyle name="Input 5 4 6" xfId="15572"/>
    <cellStyle name="Input 5 4 7" xfId="15573"/>
    <cellStyle name="Input 5 4 8" xfId="15574"/>
    <cellStyle name="Input 5 4 9" xfId="15575"/>
    <cellStyle name="Input 5 5" xfId="15576"/>
    <cellStyle name="Input 5 5 2" xfId="15577"/>
    <cellStyle name="Input 5 5 2 2" xfId="15578"/>
    <cellStyle name="Input 5 5 2 2 2" xfId="15579"/>
    <cellStyle name="Input 5 5 2 2 3" xfId="15580"/>
    <cellStyle name="Input 5 5 2 2 4" xfId="15581"/>
    <cellStyle name="Input 5 5 2 2 5" xfId="15582"/>
    <cellStyle name="Input 5 5 2 2 6" xfId="15583"/>
    <cellStyle name="Input 5 5 2 3" xfId="15584"/>
    <cellStyle name="Input 5 5 2 3 2" xfId="15585"/>
    <cellStyle name="Input 5 5 2 3 3" xfId="15586"/>
    <cellStyle name="Input 5 5 2 3 4" xfId="15587"/>
    <cellStyle name="Input 5 5 2 3 5" xfId="15588"/>
    <cellStyle name="Input 5 5 2 3 6" xfId="15589"/>
    <cellStyle name="Input 5 5 2 4" xfId="15590"/>
    <cellStyle name="Input 5 5 2 5" xfId="15591"/>
    <cellStyle name="Input 5 5 2 6" xfId="15592"/>
    <cellStyle name="Input 5 5 2 7" xfId="15593"/>
    <cellStyle name="Input 5 5 2 8" xfId="15594"/>
    <cellStyle name="Input 5 5 3" xfId="15595"/>
    <cellStyle name="Input 5 5 3 2" xfId="15596"/>
    <cellStyle name="Input 5 5 3 3" xfId="15597"/>
    <cellStyle name="Input 5 5 3 4" xfId="15598"/>
    <cellStyle name="Input 5 5 3 5" xfId="15599"/>
    <cellStyle name="Input 5 5 3 6" xfId="15600"/>
    <cellStyle name="Input 5 5 4" xfId="15601"/>
    <cellStyle name="Input 5 5 4 2" xfId="15602"/>
    <cellStyle name="Input 5 5 4 3" xfId="15603"/>
    <cellStyle name="Input 5 5 4 4" xfId="15604"/>
    <cellStyle name="Input 5 5 4 5" xfId="15605"/>
    <cellStyle name="Input 5 5 4 6" xfId="15606"/>
    <cellStyle name="Input 5 5 5" xfId="15607"/>
    <cellStyle name="Input 5 5 6" xfId="15608"/>
    <cellStyle name="Input 5 5 7" xfId="15609"/>
    <cellStyle name="Input 5 5 8" xfId="15610"/>
    <cellStyle name="Input 5 5 9" xfId="15611"/>
    <cellStyle name="Input 5 6" xfId="15612"/>
    <cellStyle name="Input 5 6 2" xfId="15613"/>
    <cellStyle name="Input 5 6 2 2" xfId="15614"/>
    <cellStyle name="Input 5 6 2 3" xfId="15615"/>
    <cellStyle name="Input 5 6 2 4" xfId="15616"/>
    <cellStyle name="Input 5 6 2 5" xfId="15617"/>
    <cellStyle name="Input 5 6 2 6" xfId="15618"/>
    <cellStyle name="Input 5 6 3" xfId="15619"/>
    <cellStyle name="Input 5 6 3 2" xfId="15620"/>
    <cellStyle name="Input 5 6 3 3" xfId="15621"/>
    <cellStyle name="Input 5 6 3 4" xfId="15622"/>
    <cellStyle name="Input 5 6 3 5" xfId="15623"/>
    <cellStyle name="Input 5 6 3 6" xfId="15624"/>
    <cellStyle name="Input 5 6 4" xfId="15625"/>
    <cellStyle name="Input 5 6 5" xfId="15626"/>
    <cellStyle name="Input 5 6 6" xfId="15627"/>
    <cellStyle name="Input 5 6 7" xfId="15628"/>
    <cellStyle name="Input 5 6 8" xfId="15629"/>
    <cellStyle name="Input 5 7" xfId="15630"/>
    <cellStyle name="Input 5 7 2" xfId="15631"/>
    <cellStyle name="Input 5 7 3" xfId="15632"/>
    <cellStyle name="Input 5 7 4" xfId="15633"/>
    <cellStyle name="Input 5 7 5" xfId="15634"/>
    <cellStyle name="Input 5 7 6" xfId="15635"/>
    <cellStyle name="Input 5 8" xfId="15636"/>
    <cellStyle name="Input 5 8 2" xfId="15637"/>
    <cellStyle name="Input 5 8 3" xfId="15638"/>
    <cellStyle name="Input 5 8 4" xfId="15639"/>
    <cellStyle name="Input 5 8 5" xfId="15640"/>
    <cellStyle name="Input 5 8 6" xfId="15641"/>
    <cellStyle name="Input 5 9" xfId="15642"/>
    <cellStyle name="Input 6" xfId="15643"/>
    <cellStyle name="Input 6 2" xfId="15644"/>
    <cellStyle name="Input 6 2 2" xfId="15645"/>
    <cellStyle name="Input 6 2 3" xfId="15646"/>
    <cellStyle name="Input 6 2 4" xfId="15647"/>
    <cellStyle name="Input 6 2 5" xfId="15648"/>
    <cellStyle name="Input 6 2 6" xfId="15649"/>
    <cellStyle name="Input 6 3" xfId="15650"/>
    <cellStyle name="Input 6 4" xfId="15651"/>
    <cellStyle name="Input 6 5" xfId="15652"/>
    <cellStyle name="Input 6 6" xfId="15653"/>
    <cellStyle name="Input 6 7" xfId="15654"/>
    <cellStyle name="Input 7" xfId="15655"/>
    <cellStyle name="Input 7 2" xfId="15656"/>
    <cellStyle name="Input 7 2 2" xfId="15657"/>
    <cellStyle name="Input 7 2 3" xfId="15658"/>
    <cellStyle name="Input 7 2 4" xfId="15659"/>
    <cellStyle name="Input 7 2 5" xfId="15660"/>
    <cellStyle name="Input 7 2 6" xfId="15661"/>
    <cellStyle name="Input 7 3" xfId="15662"/>
    <cellStyle name="Input 7 4" xfId="15663"/>
    <cellStyle name="Input 7 5" xfId="15664"/>
    <cellStyle name="Input 7 6" xfId="15665"/>
    <cellStyle name="Input 7 7" xfId="15666"/>
    <cellStyle name="Input 8" xfId="15667"/>
    <cellStyle name="Input 8 2" xfId="15668"/>
    <cellStyle name="Input 8 2 2" xfId="15669"/>
    <cellStyle name="Input 8 2 3" xfId="15670"/>
    <cellStyle name="Input 8 2 4" xfId="15671"/>
    <cellStyle name="Input 8 2 5" xfId="15672"/>
    <cellStyle name="Input 8 2 6" xfId="15673"/>
    <cellStyle name="Input 8 3" xfId="15674"/>
    <cellStyle name="Input 8 4" xfId="15675"/>
    <cellStyle name="Input 8 5" xfId="15676"/>
    <cellStyle name="Input 8 6" xfId="15677"/>
    <cellStyle name="Input 8 7" xfId="15678"/>
    <cellStyle name="Input 9" xfId="15679"/>
    <cellStyle name="Input 9 2" xfId="15680"/>
    <cellStyle name="Input 9 2 2" xfId="15681"/>
    <cellStyle name="Input 9 2 3" xfId="15682"/>
    <cellStyle name="Input 9 2 4" xfId="15683"/>
    <cellStyle name="Input 9 2 5" xfId="15684"/>
    <cellStyle name="Input 9 2 6" xfId="15685"/>
    <cellStyle name="Input 9 3" xfId="15686"/>
    <cellStyle name="Input 9 4" xfId="15687"/>
    <cellStyle name="Input 9 5" xfId="15688"/>
    <cellStyle name="Input 9 6" xfId="15689"/>
    <cellStyle name="Input 9 7" xfId="15690"/>
    <cellStyle name="InputCells12_BBorder_CRFReport-template" xfId="15691"/>
    <cellStyle name="Linked Cell 2" xfId="15692"/>
    <cellStyle name="Linked Cell 2 2" xfId="15693"/>
    <cellStyle name="Linked Cell 2 3" xfId="15694"/>
    <cellStyle name="Linked Cell 2 4" xfId="15695"/>
    <cellStyle name="Linked Cell 3" xfId="15696"/>
    <cellStyle name="Linked Cell 3 2" xfId="15697"/>
    <cellStyle name="Linked Cell 4" xfId="15698"/>
    <cellStyle name="Linked Cell 5" xfId="15699"/>
    <cellStyle name="Linked Cell 6" xfId="15700"/>
    <cellStyle name="Neutral 2" xfId="15701"/>
    <cellStyle name="Neutral 2 2" xfId="15702"/>
    <cellStyle name="Neutral 2 3" xfId="15703"/>
    <cellStyle name="Neutral 2 4" xfId="15704"/>
    <cellStyle name="Neutral 3" xfId="15705"/>
    <cellStyle name="Neutral 3 2" xfId="15706"/>
    <cellStyle name="Neutral 4" xfId="15707"/>
    <cellStyle name="Neutral 5" xfId="15708"/>
    <cellStyle name="Neutral 6" xfId="15709"/>
    <cellStyle name="Norma" xfId="15710"/>
    <cellStyle name="Norma 2" xfId="15711"/>
    <cellStyle name="Normal" xfId="0" builtinId="0"/>
    <cellStyle name="Normal 10" xfId="15712"/>
    <cellStyle name="Normal 10 2" xfId="15713"/>
    <cellStyle name="Normal 10 2 2" xfId="15714"/>
    <cellStyle name="Normal 10 2 2 2" xfId="15715"/>
    <cellStyle name="Normal 10 2 2 2 2" xfId="15716"/>
    <cellStyle name="Normal 10 2 2 2 3" xfId="15717"/>
    <cellStyle name="Normal 10 2 3" xfId="15718"/>
    <cellStyle name="Normal 10 3" xfId="15719"/>
    <cellStyle name="Normal 10 3 2" xfId="15720"/>
    <cellStyle name="Normal 10 3 2 2" xfId="15721"/>
    <cellStyle name="Normal 10 3 2 3" xfId="15722"/>
    <cellStyle name="Normal 10 4" xfId="15723"/>
    <cellStyle name="Normal 10 4 2" xfId="15724"/>
    <cellStyle name="Normal 10 5" xfId="15725"/>
    <cellStyle name="Normal 10 5 2" xfId="15726"/>
    <cellStyle name="Normal 10 5 2 2" xfId="15727"/>
    <cellStyle name="Normal 10 5 3" xfId="15728"/>
    <cellStyle name="Normal 10 6" xfId="15729"/>
    <cellStyle name="Normal 11" xfId="15730"/>
    <cellStyle name="Normal 11 2" xfId="15731"/>
    <cellStyle name="Normal 11 2 2" xfId="15732"/>
    <cellStyle name="Normal 11 3" xfId="15733"/>
    <cellStyle name="Normal 12" xfId="15734"/>
    <cellStyle name="Normal 12 2" xfId="15735"/>
    <cellStyle name="Normal 12 3" xfId="15736"/>
    <cellStyle name="Normal 13" xfId="15737"/>
    <cellStyle name="Normal 13 2" xfId="15738"/>
    <cellStyle name="Normal 13 2 2" xfId="15739"/>
    <cellStyle name="Normal 13 2_A116. CO2 emissions" xfId="15740"/>
    <cellStyle name="Normal 13_A116. CO2 emissions" xfId="15741"/>
    <cellStyle name="Normal 14" xfId="15742"/>
    <cellStyle name="Normal 14 2" xfId="15743"/>
    <cellStyle name="Normal 14 2 2" xfId="15744"/>
    <cellStyle name="Normal 14 3" xfId="15745"/>
    <cellStyle name="Normal 15" xfId="15746"/>
    <cellStyle name="Normal 15 2" xfId="15747"/>
    <cellStyle name="Normal 16" xfId="15748"/>
    <cellStyle name="Normal 16 2" xfId="15749"/>
    <cellStyle name="Normal 17" xfId="15750"/>
    <cellStyle name="Normal 17 2" xfId="15751"/>
    <cellStyle name="Normal 18" xfId="15752"/>
    <cellStyle name="Normal 19" xfId="15753"/>
    <cellStyle name="Normal 2" xfId="19"/>
    <cellStyle name="Normal 2 10" xfId="15754"/>
    <cellStyle name="Normal 2 11" xfId="15755"/>
    <cellStyle name="Normal 2 12" xfId="15756"/>
    <cellStyle name="Normal 2 13" xfId="15757"/>
    <cellStyle name="Normal 2 14" xfId="15758"/>
    <cellStyle name="Normal 2 15" xfId="15759"/>
    <cellStyle name="Normal 2 16" xfId="15760"/>
    <cellStyle name="Normal 2 17" xfId="15761"/>
    <cellStyle name="Normal 2 2" xfId="20"/>
    <cellStyle name="Normal 2 2 2" xfId="15762"/>
    <cellStyle name="Normal 2 2 2 2" xfId="15763"/>
    <cellStyle name="Normal 2 2 2 3" xfId="15764"/>
    <cellStyle name="Normal 2 2 3" xfId="15765"/>
    <cellStyle name="Normal 2 2 4" xfId="15766"/>
    <cellStyle name="Normal 2 3" xfId="15767"/>
    <cellStyle name="Normal 2 3 2" xfId="15768"/>
    <cellStyle name="Normal 2 4" xfId="15769"/>
    <cellStyle name="Normal 2 4 2" xfId="15770"/>
    <cellStyle name="Normal 2 5" xfId="15771"/>
    <cellStyle name="Normal 2 5 2" xfId="15772"/>
    <cellStyle name="Normal 2 6" xfId="15773"/>
    <cellStyle name="Normal 2 7" xfId="15774"/>
    <cellStyle name="Normal 2 8" xfId="15775"/>
    <cellStyle name="Normal 2 9" xfId="15776"/>
    <cellStyle name="Normal 20" xfId="15777"/>
    <cellStyle name="Normal 21" xfId="15778"/>
    <cellStyle name="Normal 3" xfId="21"/>
    <cellStyle name="Normal 3 10" xfId="15779"/>
    <cellStyle name="Normal 3 11" xfId="15780"/>
    <cellStyle name="Normal 3 12" xfId="15781"/>
    <cellStyle name="Normal 3 13" xfId="15782"/>
    <cellStyle name="Normal 3 14" xfId="15783"/>
    <cellStyle name="Normal 3 2" xfId="22"/>
    <cellStyle name="Normal 3 2 2" xfId="15784"/>
    <cellStyle name="Normal 3 2 3" xfId="15785"/>
    <cellStyle name="Normal 3 3" xfId="15786"/>
    <cellStyle name="Normal 3 3 2" xfId="15787"/>
    <cellStyle name="Normal 3 3 3" xfId="15788"/>
    <cellStyle name="Normal 3 4" xfId="15789"/>
    <cellStyle name="Normal 3 4 2" xfId="15790"/>
    <cellStyle name="Normal 3 5" xfId="15791"/>
    <cellStyle name="Normal 3 5 2" xfId="15792"/>
    <cellStyle name="Normal 3 5_A116. CO2 emissions" xfId="15793"/>
    <cellStyle name="Normal 3 6" xfId="15794"/>
    <cellStyle name="Normal 3 7" xfId="15795"/>
    <cellStyle name="Normal 3 8" xfId="15796"/>
    <cellStyle name="Normal 3 9" xfId="15797"/>
    <cellStyle name="Normal 33" xfId="15798"/>
    <cellStyle name="Normal 4" xfId="23"/>
    <cellStyle name="Normal 4 10" xfId="15799"/>
    <cellStyle name="Normal 4 11" xfId="15800"/>
    <cellStyle name="Normal 4 12" xfId="15801"/>
    <cellStyle name="Normal 4 13" xfId="15802"/>
    <cellStyle name="Normal 4 14" xfId="15803"/>
    <cellStyle name="Normal 4 2" xfId="15804"/>
    <cellStyle name="Normal 4 2 2" xfId="15805"/>
    <cellStyle name="Normal 4 2 3" xfId="15806"/>
    <cellStyle name="Normal 4 2_A116. CO2 emissions" xfId="15807"/>
    <cellStyle name="Normal 4 3" xfId="15808"/>
    <cellStyle name="Normal 4 3 2" xfId="15809"/>
    <cellStyle name="Normal 4 4" xfId="15810"/>
    <cellStyle name="Normal 4 5" xfId="15811"/>
    <cellStyle name="Normal 4 6" xfId="15812"/>
    <cellStyle name="Normal 4 7" xfId="15813"/>
    <cellStyle name="Normal 4 8" xfId="15814"/>
    <cellStyle name="Normal 4 9" xfId="15815"/>
    <cellStyle name="Normal 5" xfId="15816"/>
    <cellStyle name="Normal 5 2" xfId="15817"/>
    <cellStyle name="Normal 5 2 2" xfId="15818"/>
    <cellStyle name="Normal 5 2 2 2" xfId="15819"/>
    <cellStyle name="Normal 5 2 3" xfId="15820"/>
    <cellStyle name="Normal 5 3" xfId="15821"/>
    <cellStyle name="Normal 5 3 2" xfId="15822"/>
    <cellStyle name="Normal 5 4" xfId="15823"/>
    <cellStyle name="Normal 5 4 2" xfId="15824"/>
    <cellStyle name="Normal 5 4 2 2" xfId="15825"/>
    <cellStyle name="Normal 5 4 2 2 2" xfId="15826"/>
    <cellStyle name="Normal 5 4 2 2 2 2" xfId="15827"/>
    <cellStyle name="Normal 5 4 2 2 3" xfId="15828"/>
    <cellStyle name="Normal 5 4 2 3" xfId="15829"/>
    <cellStyle name="Normal 5 4 2 3 2" xfId="15830"/>
    <cellStyle name="Normal 5 4 2 4" xfId="15831"/>
    <cellStyle name="Normal 5 4 3" xfId="15832"/>
    <cellStyle name="Normal 5 4 3 2" xfId="15833"/>
    <cellStyle name="Normal 5 4 3 2 2" xfId="15834"/>
    <cellStyle name="Normal 5 4 3 3" xfId="15835"/>
    <cellStyle name="Normal 5 4 4" xfId="15836"/>
    <cellStyle name="Normal 5 4 4 2" xfId="15837"/>
    <cellStyle name="Normal 5 4 5" xfId="15838"/>
    <cellStyle name="Normal 5 5" xfId="15839"/>
    <cellStyle name="Normal 5 5 2" xfId="15840"/>
    <cellStyle name="Normal 5 5 2 2" xfId="15841"/>
    <cellStyle name="Normal 5 5 2 2 2" xfId="15842"/>
    <cellStyle name="Normal 5 5 2 3" xfId="15843"/>
    <cellStyle name="Normal 5 5 3" xfId="15844"/>
    <cellStyle name="Normal 5 5 3 2" xfId="15845"/>
    <cellStyle name="Normal 5 5 4" xfId="15846"/>
    <cellStyle name="Normal 5 6" xfId="15847"/>
    <cellStyle name="Normal 5 6 2" xfId="15848"/>
    <cellStyle name="Normal 5 7" xfId="15849"/>
    <cellStyle name="Normal 5 8" xfId="15850"/>
    <cellStyle name="Normal 6" xfId="15851"/>
    <cellStyle name="Normal 6 2" xfId="15852"/>
    <cellStyle name="Normal 6 2 2" xfId="15853"/>
    <cellStyle name="Normal 6 2 2 2" xfId="15854"/>
    <cellStyle name="Normal 6 2 2 2 2" xfId="15855"/>
    <cellStyle name="Normal 6 2 2 3" xfId="15856"/>
    <cellStyle name="Normal 6 2 3" xfId="15857"/>
    <cellStyle name="Normal 6 2 3 2" xfId="15858"/>
    <cellStyle name="Normal 6 2 3 2 2" xfId="15859"/>
    <cellStyle name="Normal 6 2 3 3" xfId="15860"/>
    <cellStyle name="Normal 6 2 4" xfId="15861"/>
    <cellStyle name="Normal 6 2 4 2" xfId="15862"/>
    <cellStyle name="Normal 6 2 5" xfId="15863"/>
    <cellStyle name="Normal 6 3" xfId="15864"/>
    <cellStyle name="Normal 6 3 2" xfId="15865"/>
    <cellStyle name="Normal 6 3 2 2" xfId="15866"/>
    <cellStyle name="Normal 6 3 2 2 2" xfId="15867"/>
    <cellStyle name="Normal 6 3 2 3" xfId="15868"/>
    <cellStyle name="Normal 6 3 3" xfId="15869"/>
    <cellStyle name="Normal 6 3 3 2" xfId="15870"/>
    <cellStyle name="Normal 6 3 3 2 2" xfId="15871"/>
    <cellStyle name="Normal 6 3 3 3" xfId="15872"/>
    <cellStyle name="Normal 6 3 4" xfId="15873"/>
    <cellStyle name="Normal 6 3 4 2" xfId="15874"/>
    <cellStyle name="Normal 6 3 5" xfId="15875"/>
    <cellStyle name="Normal 6 4" xfId="15876"/>
    <cellStyle name="Normal 6 4 2" xfId="15877"/>
    <cellStyle name="Normal 6 4 2 2" xfId="15878"/>
    <cellStyle name="Normal 6 4 3" xfId="15879"/>
    <cellStyle name="Normal 6 5" xfId="15880"/>
    <cellStyle name="Normal 6 5 2" xfId="15881"/>
    <cellStyle name="Normal 6 5 2 2" xfId="15882"/>
    <cellStyle name="Normal 6 5 3" xfId="15883"/>
    <cellStyle name="Normal 6 6" xfId="15884"/>
    <cellStyle name="Normal 6 6 2" xfId="15885"/>
    <cellStyle name="Normal 6 7" xfId="15886"/>
    <cellStyle name="Normal 6 8" xfId="15887"/>
    <cellStyle name="Normal 6 9" xfId="15888"/>
    <cellStyle name="Normal 7" xfId="15889"/>
    <cellStyle name="Normal 7 2" xfId="15890"/>
    <cellStyle name="Normal 7 2 2" xfId="15891"/>
    <cellStyle name="Normal 7 2 2 2" xfId="15892"/>
    <cellStyle name="Normal 7 2 2 2 2" xfId="15893"/>
    <cellStyle name="Normal 7 2 2 3" xfId="15894"/>
    <cellStyle name="Normal 7 2 2 4" xfId="15895"/>
    <cellStyle name="Normal 7 2 3" xfId="15896"/>
    <cellStyle name="Normal 7 2 3 2" xfId="15897"/>
    <cellStyle name="Normal 7 2 3 2 2" xfId="15898"/>
    <cellStyle name="Normal 7 2 3 3" xfId="15899"/>
    <cellStyle name="Normal 7 2 4" xfId="15900"/>
    <cellStyle name="Normal 7 2 4 2" xfId="15901"/>
    <cellStyle name="Normal 7 2 5" xfId="15902"/>
    <cellStyle name="Normal 7 2 6" xfId="15903"/>
    <cellStyle name="Normal 7 2 7" xfId="15904"/>
    <cellStyle name="Normal 7 3" xfId="15905"/>
    <cellStyle name="Normal 7 3 2" xfId="15906"/>
    <cellStyle name="Normal 7 3 2 2" xfId="15907"/>
    <cellStyle name="Normal 7 3 3" xfId="15908"/>
    <cellStyle name="Normal 7 4" xfId="15909"/>
    <cellStyle name="Normal 7 4 2" xfId="15910"/>
    <cellStyle name="Normal 7 4 2 2" xfId="15911"/>
    <cellStyle name="Normal 7 4 3" xfId="15912"/>
    <cellStyle name="Normal 7 5" xfId="15913"/>
    <cellStyle name="Normal 7 5 2" xfId="15914"/>
    <cellStyle name="Normal 7 6" xfId="15915"/>
    <cellStyle name="Normal 7 7" xfId="15916"/>
    <cellStyle name="Normal 7 8" xfId="15917"/>
    <cellStyle name="Normal 8" xfId="15918"/>
    <cellStyle name="Normal 8 2" xfId="15919"/>
    <cellStyle name="Normal 8 2 2" xfId="15920"/>
    <cellStyle name="Normal 8 2 3" xfId="15921"/>
    <cellStyle name="Normal 8 3" xfId="15922"/>
    <cellStyle name="Normal 8 4" xfId="15923"/>
    <cellStyle name="Normal 9" xfId="15924"/>
    <cellStyle name="Normal 9 10" xfId="15925"/>
    <cellStyle name="Normal 9 2" xfId="15926"/>
    <cellStyle name="Normal 9 2 2" xfId="15927"/>
    <cellStyle name="Normal 9 2 2 2" xfId="15928"/>
    <cellStyle name="Normal 9 2 3" xfId="15929"/>
    <cellStyle name="Normal 9 3" xfId="15930"/>
    <cellStyle name="Normal 9 3 2" xfId="15931"/>
    <cellStyle name="Normal 9 3 2 2" xfId="15932"/>
    <cellStyle name="Normal 9 3 3" xfId="15933"/>
    <cellStyle name="Normal 9 4" xfId="15934"/>
    <cellStyle name="Normal 9 4 2" xfId="15935"/>
    <cellStyle name="Normal 9 5" xfId="15936"/>
    <cellStyle name="Normal 9 6" xfId="15937"/>
    <cellStyle name="Normal 9 7" xfId="15938"/>
    <cellStyle name="Normal GHG-Shade" xfId="15939"/>
    <cellStyle name="Note 10" xfId="15940"/>
    <cellStyle name="Note 11" xfId="15941"/>
    <cellStyle name="Note 12" xfId="15942"/>
    <cellStyle name="Note 2" xfId="15943"/>
    <cellStyle name="Note 2 10" xfId="15944"/>
    <cellStyle name="Note 2 10 2" xfId="15945"/>
    <cellStyle name="Note 2 10 2 2" xfId="15946"/>
    <cellStyle name="Note 2 10 2 3" xfId="15947"/>
    <cellStyle name="Note 2 10 2 4" xfId="15948"/>
    <cellStyle name="Note 2 10 2 5" xfId="15949"/>
    <cellStyle name="Note 2 10 2 6" xfId="15950"/>
    <cellStyle name="Note 2 10 3" xfId="15951"/>
    <cellStyle name="Note 2 10 3 2" xfId="15952"/>
    <cellStyle name="Note 2 10 3 3" xfId="15953"/>
    <cellStyle name="Note 2 10 3 4" xfId="15954"/>
    <cellStyle name="Note 2 10 3 5" xfId="15955"/>
    <cellStyle name="Note 2 10 3 6" xfId="15956"/>
    <cellStyle name="Note 2 10 4" xfId="15957"/>
    <cellStyle name="Note 2 10 5" xfId="15958"/>
    <cellStyle name="Note 2 10 6" xfId="15959"/>
    <cellStyle name="Note 2 10 7" xfId="15960"/>
    <cellStyle name="Note 2 10 8" xfId="15961"/>
    <cellStyle name="Note 2 11" xfId="15962"/>
    <cellStyle name="Note 2 11 2" xfId="15963"/>
    <cellStyle name="Note 2 11 3" xfId="15964"/>
    <cellStyle name="Note 2 11 4" xfId="15965"/>
    <cellStyle name="Note 2 11 5" xfId="15966"/>
    <cellStyle name="Note 2 11 6" xfId="15967"/>
    <cellStyle name="Note 2 12" xfId="15968"/>
    <cellStyle name="Note 2 12 2" xfId="15969"/>
    <cellStyle name="Note 2 12 3" xfId="15970"/>
    <cellStyle name="Note 2 12 4" xfId="15971"/>
    <cellStyle name="Note 2 12 5" xfId="15972"/>
    <cellStyle name="Note 2 12 6" xfId="15973"/>
    <cellStyle name="Note 2 13" xfId="15974"/>
    <cellStyle name="Note 2 14" xfId="15975"/>
    <cellStyle name="Note 2 15" xfId="15976"/>
    <cellStyle name="Note 2 16" xfId="15977"/>
    <cellStyle name="Note 2 17" xfId="15978"/>
    <cellStyle name="Note 2 18" xfId="15979"/>
    <cellStyle name="Note 2 2" xfId="15980"/>
    <cellStyle name="Note 2 2 10" xfId="15981"/>
    <cellStyle name="Note 2 2 11" xfId="15982"/>
    <cellStyle name="Note 2 2 12" xfId="15983"/>
    <cellStyle name="Note 2 2 13" xfId="15984"/>
    <cellStyle name="Note 2 2 14" xfId="15985"/>
    <cellStyle name="Note 2 2 15" xfId="15986"/>
    <cellStyle name="Note 2 2 2" xfId="15987"/>
    <cellStyle name="Note 2 2 2 10" xfId="15988"/>
    <cellStyle name="Note 2 2 2 11" xfId="15989"/>
    <cellStyle name="Note 2 2 2 12" xfId="15990"/>
    <cellStyle name="Note 2 2 2 13" xfId="15991"/>
    <cellStyle name="Note 2 2 2 2" xfId="15992"/>
    <cellStyle name="Note 2 2 2 2 10" xfId="15993"/>
    <cellStyle name="Note 2 2 2 2 11" xfId="15994"/>
    <cellStyle name="Note 2 2 2 2 12" xfId="15995"/>
    <cellStyle name="Note 2 2 2 2 2" xfId="15996"/>
    <cellStyle name="Note 2 2 2 2 2 10" xfId="15997"/>
    <cellStyle name="Note 2 2 2 2 2 11" xfId="15998"/>
    <cellStyle name="Note 2 2 2 2 2 2" xfId="15999"/>
    <cellStyle name="Note 2 2 2 2 2 2 10" xfId="16000"/>
    <cellStyle name="Note 2 2 2 2 2 2 2" xfId="16001"/>
    <cellStyle name="Note 2 2 2 2 2 2 2 2" xfId="16002"/>
    <cellStyle name="Note 2 2 2 2 2 2 2 2 2" xfId="16003"/>
    <cellStyle name="Note 2 2 2 2 2 2 2 2 2 2" xfId="16004"/>
    <cellStyle name="Note 2 2 2 2 2 2 2 2 2 3" xfId="16005"/>
    <cellStyle name="Note 2 2 2 2 2 2 2 2 2 4" xfId="16006"/>
    <cellStyle name="Note 2 2 2 2 2 2 2 2 2 5" xfId="16007"/>
    <cellStyle name="Note 2 2 2 2 2 2 2 2 2 6" xfId="16008"/>
    <cellStyle name="Note 2 2 2 2 2 2 2 2 3" xfId="16009"/>
    <cellStyle name="Note 2 2 2 2 2 2 2 2 3 2" xfId="16010"/>
    <cellStyle name="Note 2 2 2 2 2 2 2 2 3 3" xfId="16011"/>
    <cellStyle name="Note 2 2 2 2 2 2 2 2 3 4" xfId="16012"/>
    <cellStyle name="Note 2 2 2 2 2 2 2 2 3 5" xfId="16013"/>
    <cellStyle name="Note 2 2 2 2 2 2 2 2 3 6" xfId="16014"/>
    <cellStyle name="Note 2 2 2 2 2 2 2 2 4" xfId="16015"/>
    <cellStyle name="Note 2 2 2 2 2 2 2 2 5" xfId="16016"/>
    <cellStyle name="Note 2 2 2 2 2 2 2 2 6" xfId="16017"/>
    <cellStyle name="Note 2 2 2 2 2 2 2 2 7" xfId="16018"/>
    <cellStyle name="Note 2 2 2 2 2 2 2 2 8" xfId="16019"/>
    <cellStyle name="Note 2 2 2 2 2 2 2 3" xfId="16020"/>
    <cellStyle name="Note 2 2 2 2 2 2 2 3 2" xfId="16021"/>
    <cellStyle name="Note 2 2 2 2 2 2 2 3 3" xfId="16022"/>
    <cellStyle name="Note 2 2 2 2 2 2 2 3 4" xfId="16023"/>
    <cellStyle name="Note 2 2 2 2 2 2 2 3 5" xfId="16024"/>
    <cellStyle name="Note 2 2 2 2 2 2 2 3 6" xfId="16025"/>
    <cellStyle name="Note 2 2 2 2 2 2 2 4" xfId="16026"/>
    <cellStyle name="Note 2 2 2 2 2 2 2 4 2" xfId="16027"/>
    <cellStyle name="Note 2 2 2 2 2 2 2 4 3" xfId="16028"/>
    <cellStyle name="Note 2 2 2 2 2 2 2 4 4" xfId="16029"/>
    <cellStyle name="Note 2 2 2 2 2 2 2 4 5" xfId="16030"/>
    <cellStyle name="Note 2 2 2 2 2 2 2 4 6" xfId="16031"/>
    <cellStyle name="Note 2 2 2 2 2 2 2 5" xfId="16032"/>
    <cellStyle name="Note 2 2 2 2 2 2 2 6" xfId="16033"/>
    <cellStyle name="Note 2 2 2 2 2 2 2 7" xfId="16034"/>
    <cellStyle name="Note 2 2 2 2 2 2 2 8" xfId="16035"/>
    <cellStyle name="Note 2 2 2 2 2 2 2 9" xfId="16036"/>
    <cellStyle name="Note 2 2 2 2 2 2 3" xfId="16037"/>
    <cellStyle name="Note 2 2 2 2 2 2 3 2" xfId="16038"/>
    <cellStyle name="Note 2 2 2 2 2 2 3 2 2" xfId="16039"/>
    <cellStyle name="Note 2 2 2 2 2 2 3 2 3" xfId="16040"/>
    <cellStyle name="Note 2 2 2 2 2 2 3 2 4" xfId="16041"/>
    <cellStyle name="Note 2 2 2 2 2 2 3 2 5" xfId="16042"/>
    <cellStyle name="Note 2 2 2 2 2 2 3 2 6" xfId="16043"/>
    <cellStyle name="Note 2 2 2 2 2 2 3 3" xfId="16044"/>
    <cellStyle name="Note 2 2 2 2 2 2 3 3 2" xfId="16045"/>
    <cellStyle name="Note 2 2 2 2 2 2 3 3 3" xfId="16046"/>
    <cellStyle name="Note 2 2 2 2 2 2 3 3 4" xfId="16047"/>
    <cellStyle name="Note 2 2 2 2 2 2 3 3 5" xfId="16048"/>
    <cellStyle name="Note 2 2 2 2 2 2 3 3 6" xfId="16049"/>
    <cellStyle name="Note 2 2 2 2 2 2 3 4" xfId="16050"/>
    <cellStyle name="Note 2 2 2 2 2 2 3 5" xfId="16051"/>
    <cellStyle name="Note 2 2 2 2 2 2 3 6" xfId="16052"/>
    <cellStyle name="Note 2 2 2 2 2 2 3 7" xfId="16053"/>
    <cellStyle name="Note 2 2 2 2 2 2 3 8" xfId="16054"/>
    <cellStyle name="Note 2 2 2 2 2 2 4" xfId="16055"/>
    <cellStyle name="Note 2 2 2 2 2 2 4 2" xfId="16056"/>
    <cellStyle name="Note 2 2 2 2 2 2 4 3" xfId="16057"/>
    <cellStyle name="Note 2 2 2 2 2 2 4 4" xfId="16058"/>
    <cellStyle name="Note 2 2 2 2 2 2 4 5" xfId="16059"/>
    <cellStyle name="Note 2 2 2 2 2 2 4 6" xfId="16060"/>
    <cellStyle name="Note 2 2 2 2 2 2 5" xfId="16061"/>
    <cellStyle name="Note 2 2 2 2 2 2 5 2" xfId="16062"/>
    <cellStyle name="Note 2 2 2 2 2 2 5 3" xfId="16063"/>
    <cellStyle name="Note 2 2 2 2 2 2 5 4" xfId="16064"/>
    <cellStyle name="Note 2 2 2 2 2 2 5 5" xfId="16065"/>
    <cellStyle name="Note 2 2 2 2 2 2 5 6" xfId="16066"/>
    <cellStyle name="Note 2 2 2 2 2 2 6" xfId="16067"/>
    <cellStyle name="Note 2 2 2 2 2 2 7" xfId="16068"/>
    <cellStyle name="Note 2 2 2 2 2 2 8" xfId="16069"/>
    <cellStyle name="Note 2 2 2 2 2 2 9" xfId="16070"/>
    <cellStyle name="Note 2 2 2 2 2 3" xfId="16071"/>
    <cellStyle name="Note 2 2 2 2 2 3 2" xfId="16072"/>
    <cellStyle name="Note 2 2 2 2 2 3 2 2" xfId="16073"/>
    <cellStyle name="Note 2 2 2 2 2 3 2 2 2" xfId="16074"/>
    <cellStyle name="Note 2 2 2 2 2 3 2 2 3" xfId="16075"/>
    <cellStyle name="Note 2 2 2 2 2 3 2 2 4" xfId="16076"/>
    <cellStyle name="Note 2 2 2 2 2 3 2 2 5" xfId="16077"/>
    <cellStyle name="Note 2 2 2 2 2 3 2 2 6" xfId="16078"/>
    <cellStyle name="Note 2 2 2 2 2 3 2 3" xfId="16079"/>
    <cellStyle name="Note 2 2 2 2 2 3 2 3 2" xfId="16080"/>
    <cellStyle name="Note 2 2 2 2 2 3 2 3 3" xfId="16081"/>
    <cellStyle name="Note 2 2 2 2 2 3 2 3 4" xfId="16082"/>
    <cellStyle name="Note 2 2 2 2 2 3 2 3 5" xfId="16083"/>
    <cellStyle name="Note 2 2 2 2 2 3 2 3 6" xfId="16084"/>
    <cellStyle name="Note 2 2 2 2 2 3 2 4" xfId="16085"/>
    <cellStyle name="Note 2 2 2 2 2 3 2 5" xfId="16086"/>
    <cellStyle name="Note 2 2 2 2 2 3 2 6" xfId="16087"/>
    <cellStyle name="Note 2 2 2 2 2 3 2 7" xfId="16088"/>
    <cellStyle name="Note 2 2 2 2 2 3 2 8" xfId="16089"/>
    <cellStyle name="Note 2 2 2 2 2 3 3" xfId="16090"/>
    <cellStyle name="Note 2 2 2 2 2 3 3 2" xfId="16091"/>
    <cellStyle name="Note 2 2 2 2 2 3 3 3" xfId="16092"/>
    <cellStyle name="Note 2 2 2 2 2 3 3 4" xfId="16093"/>
    <cellStyle name="Note 2 2 2 2 2 3 3 5" xfId="16094"/>
    <cellStyle name="Note 2 2 2 2 2 3 3 6" xfId="16095"/>
    <cellStyle name="Note 2 2 2 2 2 3 4" xfId="16096"/>
    <cellStyle name="Note 2 2 2 2 2 3 4 2" xfId="16097"/>
    <cellStyle name="Note 2 2 2 2 2 3 4 3" xfId="16098"/>
    <cellStyle name="Note 2 2 2 2 2 3 4 4" xfId="16099"/>
    <cellStyle name="Note 2 2 2 2 2 3 4 5" xfId="16100"/>
    <cellStyle name="Note 2 2 2 2 2 3 4 6" xfId="16101"/>
    <cellStyle name="Note 2 2 2 2 2 3 5" xfId="16102"/>
    <cellStyle name="Note 2 2 2 2 2 3 6" xfId="16103"/>
    <cellStyle name="Note 2 2 2 2 2 3 7" xfId="16104"/>
    <cellStyle name="Note 2 2 2 2 2 3 8" xfId="16105"/>
    <cellStyle name="Note 2 2 2 2 2 3 9" xfId="16106"/>
    <cellStyle name="Note 2 2 2 2 2 4" xfId="16107"/>
    <cellStyle name="Note 2 2 2 2 2 4 2" xfId="16108"/>
    <cellStyle name="Note 2 2 2 2 2 4 2 2" xfId="16109"/>
    <cellStyle name="Note 2 2 2 2 2 4 2 3" xfId="16110"/>
    <cellStyle name="Note 2 2 2 2 2 4 2 4" xfId="16111"/>
    <cellStyle name="Note 2 2 2 2 2 4 2 5" xfId="16112"/>
    <cellStyle name="Note 2 2 2 2 2 4 2 6" xfId="16113"/>
    <cellStyle name="Note 2 2 2 2 2 4 3" xfId="16114"/>
    <cellStyle name="Note 2 2 2 2 2 4 3 2" xfId="16115"/>
    <cellStyle name="Note 2 2 2 2 2 4 3 3" xfId="16116"/>
    <cellStyle name="Note 2 2 2 2 2 4 3 4" xfId="16117"/>
    <cellStyle name="Note 2 2 2 2 2 4 3 5" xfId="16118"/>
    <cellStyle name="Note 2 2 2 2 2 4 3 6" xfId="16119"/>
    <cellStyle name="Note 2 2 2 2 2 4 4" xfId="16120"/>
    <cellStyle name="Note 2 2 2 2 2 4 5" xfId="16121"/>
    <cellStyle name="Note 2 2 2 2 2 4 6" xfId="16122"/>
    <cellStyle name="Note 2 2 2 2 2 4 7" xfId="16123"/>
    <cellStyle name="Note 2 2 2 2 2 4 8" xfId="16124"/>
    <cellStyle name="Note 2 2 2 2 2 5" xfId="16125"/>
    <cellStyle name="Note 2 2 2 2 2 5 2" xfId="16126"/>
    <cellStyle name="Note 2 2 2 2 2 5 3" xfId="16127"/>
    <cellStyle name="Note 2 2 2 2 2 5 4" xfId="16128"/>
    <cellStyle name="Note 2 2 2 2 2 5 5" xfId="16129"/>
    <cellStyle name="Note 2 2 2 2 2 5 6" xfId="16130"/>
    <cellStyle name="Note 2 2 2 2 2 6" xfId="16131"/>
    <cellStyle name="Note 2 2 2 2 2 6 2" xfId="16132"/>
    <cellStyle name="Note 2 2 2 2 2 6 3" xfId="16133"/>
    <cellStyle name="Note 2 2 2 2 2 6 4" xfId="16134"/>
    <cellStyle name="Note 2 2 2 2 2 6 5" xfId="16135"/>
    <cellStyle name="Note 2 2 2 2 2 6 6" xfId="16136"/>
    <cellStyle name="Note 2 2 2 2 2 7" xfId="16137"/>
    <cellStyle name="Note 2 2 2 2 2 8" xfId="16138"/>
    <cellStyle name="Note 2 2 2 2 2 9" xfId="16139"/>
    <cellStyle name="Note 2 2 2 2 3" xfId="16140"/>
    <cellStyle name="Note 2 2 2 2 3 10" xfId="16141"/>
    <cellStyle name="Note 2 2 2 2 3 2" xfId="16142"/>
    <cellStyle name="Note 2 2 2 2 3 2 2" xfId="16143"/>
    <cellStyle name="Note 2 2 2 2 3 2 2 2" xfId="16144"/>
    <cellStyle name="Note 2 2 2 2 3 2 2 2 2" xfId="16145"/>
    <cellStyle name="Note 2 2 2 2 3 2 2 2 3" xfId="16146"/>
    <cellStyle name="Note 2 2 2 2 3 2 2 2 4" xfId="16147"/>
    <cellStyle name="Note 2 2 2 2 3 2 2 2 5" xfId="16148"/>
    <cellStyle name="Note 2 2 2 2 3 2 2 2 6" xfId="16149"/>
    <cellStyle name="Note 2 2 2 2 3 2 2 3" xfId="16150"/>
    <cellStyle name="Note 2 2 2 2 3 2 2 3 2" xfId="16151"/>
    <cellStyle name="Note 2 2 2 2 3 2 2 3 3" xfId="16152"/>
    <cellStyle name="Note 2 2 2 2 3 2 2 3 4" xfId="16153"/>
    <cellStyle name="Note 2 2 2 2 3 2 2 3 5" xfId="16154"/>
    <cellStyle name="Note 2 2 2 2 3 2 2 3 6" xfId="16155"/>
    <cellStyle name="Note 2 2 2 2 3 2 2 4" xfId="16156"/>
    <cellStyle name="Note 2 2 2 2 3 2 2 5" xfId="16157"/>
    <cellStyle name="Note 2 2 2 2 3 2 2 6" xfId="16158"/>
    <cellStyle name="Note 2 2 2 2 3 2 2 7" xfId="16159"/>
    <cellStyle name="Note 2 2 2 2 3 2 2 8" xfId="16160"/>
    <cellStyle name="Note 2 2 2 2 3 2 3" xfId="16161"/>
    <cellStyle name="Note 2 2 2 2 3 2 3 2" xfId="16162"/>
    <cellStyle name="Note 2 2 2 2 3 2 3 3" xfId="16163"/>
    <cellStyle name="Note 2 2 2 2 3 2 3 4" xfId="16164"/>
    <cellStyle name="Note 2 2 2 2 3 2 3 5" xfId="16165"/>
    <cellStyle name="Note 2 2 2 2 3 2 3 6" xfId="16166"/>
    <cellStyle name="Note 2 2 2 2 3 2 4" xfId="16167"/>
    <cellStyle name="Note 2 2 2 2 3 2 4 2" xfId="16168"/>
    <cellStyle name="Note 2 2 2 2 3 2 4 3" xfId="16169"/>
    <cellStyle name="Note 2 2 2 2 3 2 4 4" xfId="16170"/>
    <cellStyle name="Note 2 2 2 2 3 2 4 5" xfId="16171"/>
    <cellStyle name="Note 2 2 2 2 3 2 4 6" xfId="16172"/>
    <cellStyle name="Note 2 2 2 2 3 2 5" xfId="16173"/>
    <cellStyle name="Note 2 2 2 2 3 2 6" xfId="16174"/>
    <cellStyle name="Note 2 2 2 2 3 2 7" xfId="16175"/>
    <cellStyle name="Note 2 2 2 2 3 2 8" xfId="16176"/>
    <cellStyle name="Note 2 2 2 2 3 2 9" xfId="16177"/>
    <cellStyle name="Note 2 2 2 2 3 3" xfId="16178"/>
    <cellStyle name="Note 2 2 2 2 3 3 2" xfId="16179"/>
    <cellStyle name="Note 2 2 2 2 3 3 2 2" xfId="16180"/>
    <cellStyle name="Note 2 2 2 2 3 3 2 3" xfId="16181"/>
    <cellStyle name="Note 2 2 2 2 3 3 2 4" xfId="16182"/>
    <cellStyle name="Note 2 2 2 2 3 3 2 5" xfId="16183"/>
    <cellStyle name="Note 2 2 2 2 3 3 2 6" xfId="16184"/>
    <cellStyle name="Note 2 2 2 2 3 3 3" xfId="16185"/>
    <cellStyle name="Note 2 2 2 2 3 3 3 2" xfId="16186"/>
    <cellStyle name="Note 2 2 2 2 3 3 3 3" xfId="16187"/>
    <cellStyle name="Note 2 2 2 2 3 3 3 4" xfId="16188"/>
    <cellStyle name="Note 2 2 2 2 3 3 3 5" xfId="16189"/>
    <cellStyle name="Note 2 2 2 2 3 3 3 6" xfId="16190"/>
    <cellStyle name="Note 2 2 2 2 3 3 4" xfId="16191"/>
    <cellStyle name="Note 2 2 2 2 3 3 5" xfId="16192"/>
    <cellStyle name="Note 2 2 2 2 3 3 6" xfId="16193"/>
    <cellStyle name="Note 2 2 2 2 3 3 7" xfId="16194"/>
    <cellStyle name="Note 2 2 2 2 3 3 8" xfId="16195"/>
    <cellStyle name="Note 2 2 2 2 3 4" xfId="16196"/>
    <cellStyle name="Note 2 2 2 2 3 4 2" xfId="16197"/>
    <cellStyle name="Note 2 2 2 2 3 4 3" xfId="16198"/>
    <cellStyle name="Note 2 2 2 2 3 4 4" xfId="16199"/>
    <cellStyle name="Note 2 2 2 2 3 4 5" xfId="16200"/>
    <cellStyle name="Note 2 2 2 2 3 4 6" xfId="16201"/>
    <cellStyle name="Note 2 2 2 2 3 5" xfId="16202"/>
    <cellStyle name="Note 2 2 2 2 3 5 2" xfId="16203"/>
    <cellStyle name="Note 2 2 2 2 3 5 3" xfId="16204"/>
    <cellStyle name="Note 2 2 2 2 3 5 4" xfId="16205"/>
    <cellStyle name="Note 2 2 2 2 3 5 5" xfId="16206"/>
    <cellStyle name="Note 2 2 2 2 3 5 6" xfId="16207"/>
    <cellStyle name="Note 2 2 2 2 3 6" xfId="16208"/>
    <cellStyle name="Note 2 2 2 2 3 7" xfId="16209"/>
    <cellStyle name="Note 2 2 2 2 3 8" xfId="16210"/>
    <cellStyle name="Note 2 2 2 2 3 9" xfId="16211"/>
    <cellStyle name="Note 2 2 2 2 4" xfId="16212"/>
    <cellStyle name="Note 2 2 2 2 4 2" xfId="16213"/>
    <cellStyle name="Note 2 2 2 2 4 2 2" xfId="16214"/>
    <cellStyle name="Note 2 2 2 2 4 2 2 2" xfId="16215"/>
    <cellStyle name="Note 2 2 2 2 4 2 2 3" xfId="16216"/>
    <cellStyle name="Note 2 2 2 2 4 2 2 4" xfId="16217"/>
    <cellStyle name="Note 2 2 2 2 4 2 2 5" xfId="16218"/>
    <cellStyle name="Note 2 2 2 2 4 2 2 6" xfId="16219"/>
    <cellStyle name="Note 2 2 2 2 4 2 3" xfId="16220"/>
    <cellStyle name="Note 2 2 2 2 4 2 3 2" xfId="16221"/>
    <cellStyle name="Note 2 2 2 2 4 2 3 3" xfId="16222"/>
    <cellStyle name="Note 2 2 2 2 4 2 3 4" xfId="16223"/>
    <cellStyle name="Note 2 2 2 2 4 2 3 5" xfId="16224"/>
    <cellStyle name="Note 2 2 2 2 4 2 3 6" xfId="16225"/>
    <cellStyle name="Note 2 2 2 2 4 2 4" xfId="16226"/>
    <cellStyle name="Note 2 2 2 2 4 2 5" xfId="16227"/>
    <cellStyle name="Note 2 2 2 2 4 2 6" xfId="16228"/>
    <cellStyle name="Note 2 2 2 2 4 2 7" xfId="16229"/>
    <cellStyle name="Note 2 2 2 2 4 2 8" xfId="16230"/>
    <cellStyle name="Note 2 2 2 2 4 3" xfId="16231"/>
    <cellStyle name="Note 2 2 2 2 4 3 2" xfId="16232"/>
    <cellStyle name="Note 2 2 2 2 4 3 3" xfId="16233"/>
    <cellStyle name="Note 2 2 2 2 4 3 4" xfId="16234"/>
    <cellStyle name="Note 2 2 2 2 4 3 5" xfId="16235"/>
    <cellStyle name="Note 2 2 2 2 4 3 6" xfId="16236"/>
    <cellStyle name="Note 2 2 2 2 4 4" xfId="16237"/>
    <cellStyle name="Note 2 2 2 2 4 4 2" xfId="16238"/>
    <cellStyle name="Note 2 2 2 2 4 4 3" xfId="16239"/>
    <cellStyle name="Note 2 2 2 2 4 4 4" xfId="16240"/>
    <cellStyle name="Note 2 2 2 2 4 4 5" xfId="16241"/>
    <cellStyle name="Note 2 2 2 2 4 4 6" xfId="16242"/>
    <cellStyle name="Note 2 2 2 2 4 5" xfId="16243"/>
    <cellStyle name="Note 2 2 2 2 4 6" xfId="16244"/>
    <cellStyle name="Note 2 2 2 2 4 7" xfId="16245"/>
    <cellStyle name="Note 2 2 2 2 4 8" xfId="16246"/>
    <cellStyle name="Note 2 2 2 2 4 9" xfId="16247"/>
    <cellStyle name="Note 2 2 2 2 5" xfId="16248"/>
    <cellStyle name="Note 2 2 2 2 5 2" xfId="16249"/>
    <cellStyle name="Note 2 2 2 2 5 2 2" xfId="16250"/>
    <cellStyle name="Note 2 2 2 2 5 2 3" xfId="16251"/>
    <cellStyle name="Note 2 2 2 2 5 2 4" xfId="16252"/>
    <cellStyle name="Note 2 2 2 2 5 2 5" xfId="16253"/>
    <cellStyle name="Note 2 2 2 2 5 2 6" xfId="16254"/>
    <cellStyle name="Note 2 2 2 2 5 3" xfId="16255"/>
    <cellStyle name="Note 2 2 2 2 5 3 2" xfId="16256"/>
    <cellStyle name="Note 2 2 2 2 5 3 3" xfId="16257"/>
    <cellStyle name="Note 2 2 2 2 5 3 4" xfId="16258"/>
    <cellStyle name="Note 2 2 2 2 5 3 5" xfId="16259"/>
    <cellStyle name="Note 2 2 2 2 5 3 6" xfId="16260"/>
    <cellStyle name="Note 2 2 2 2 5 4" xfId="16261"/>
    <cellStyle name="Note 2 2 2 2 5 5" xfId="16262"/>
    <cellStyle name="Note 2 2 2 2 5 6" xfId="16263"/>
    <cellStyle name="Note 2 2 2 2 5 7" xfId="16264"/>
    <cellStyle name="Note 2 2 2 2 5 8" xfId="16265"/>
    <cellStyle name="Note 2 2 2 2 6" xfId="16266"/>
    <cellStyle name="Note 2 2 2 2 6 2" xfId="16267"/>
    <cellStyle name="Note 2 2 2 2 6 3" xfId="16268"/>
    <cellStyle name="Note 2 2 2 2 6 4" xfId="16269"/>
    <cellStyle name="Note 2 2 2 2 6 5" xfId="16270"/>
    <cellStyle name="Note 2 2 2 2 6 6" xfId="16271"/>
    <cellStyle name="Note 2 2 2 2 7" xfId="16272"/>
    <cellStyle name="Note 2 2 2 2 7 2" xfId="16273"/>
    <cellStyle name="Note 2 2 2 2 7 3" xfId="16274"/>
    <cellStyle name="Note 2 2 2 2 7 4" xfId="16275"/>
    <cellStyle name="Note 2 2 2 2 7 5" xfId="16276"/>
    <cellStyle name="Note 2 2 2 2 7 6" xfId="16277"/>
    <cellStyle name="Note 2 2 2 2 8" xfId="16278"/>
    <cellStyle name="Note 2 2 2 2 9" xfId="16279"/>
    <cellStyle name="Note 2 2 2 3" xfId="16280"/>
    <cellStyle name="Note 2 2 2 3 10" xfId="16281"/>
    <cellStyle name="Note 2 2 2 3 11" xfId="16282"/>
    <cellStyle name="Note 2 2 2 3 2" xfId="16283"/>
    <cellStyle name="Note 2 2 2 3 2 10" xfId="16284"/>
    <cellStyle name="Note 2 2 2 3 2 2" xfId="16285"/>
    <cellStyle name="Note 2 2 2 3 2 2 2" xfId="16286"/>
    <cellStyle name="Note 2 2 2 3 2 2 2 2" xfId="16287"/>
    <cellStyle name="Note 2 2 2 3 2 2 2 2 2" xfId="16288"/>
    <cellStyle name="Note 2 2 2 3 2 2 2 2 3" xfId="16289"/>
    <cellStyle name="Note 2 2 2 3 2 2 2 2 4" xfId="16290"/>
    <cellStyle name="Note 2 2 2 3 2 2 2 2 5" xfId="16291"/>
    <cellStyle name="Note 2 2 2 3 2 2 2 2 6" xfId="16292"/>
    <cellStyle name="Note 2 2 2 3 2 2 2 3" xfId="16293"/>
    <cellStyle name="Note 2 2 2 3 2 2 2 3 2" xfId="16294"/>
    <cellStyle name="Note 2 2 2 3 2 2 2 3 3" xfId="16295"/>
    <cellStyle name="Note 2 2 2 3 2 2 2 3 4" xfId="16296"/>
    <cellStyle name="Note 2 2 2 3 2 2 2 3 5" xfId="16297"/>
    <cellStyle name="Note 2 2 2 3 2 2 2 3 6" xfId="16298"/>
    <cellStyle name="Note 2 2 2 3 2 2 2 4" xfId="16299"/>
    <cellStyle name="Note 2 2 2 3 2 2 2 5" xfId="16300"/>
    <cellStyle name="Note 2 2 2 3 2 2 2 6" xfId="16301"/>
    <cellStyle name="Note 2 2 2 3 2 2 2 7" xfId="16302"/>
    <cellStyle name="Note 2 2 2 3 2 2 2 8" xfId="16303"/>
    <cellStyle name="Note 2 2 2 3 2 2 3" xfId="16304"/>
    <cellStyle name="Note 2 2 2 3 2 2 3 2" xfId="16305"/>
    <cellStyle name="Note 2 2 2 3 2 2 3 3" xfId="16306"/>
    <cellStyle name="Note 2 2 2 3 2 2 3 4" xfId="16307"/>
    <cellStyle name="Note 2 2 2 3 2 2 3 5" xfId="16308"/>
    <cellStyle name="Note 2 2 2 3 2 2 3 6" xfId="16309"/>
    <cellStyle name="Note 2 2 2 3 2 2 4" xfId="16310"/>
    <cellStyle name="Note 2 2 2 3 2 2 4 2" xfId="16311"/>
    <cellStyle name="Note 2 2 2 3 2 2 4 3" xfId="16312"/>
    <cellStyle name="Note 2 2 2 3 2 2 4 4" xfId="16313"/>
    <cellStyle name="Note 2 2 2 3 2 2 4 5" xfId="16314"/>
    <cellStyle name="Note 2 2 2 3 2 2 4 6" xfId="16315"/>
    <cellStyle name="Note 2 2 2 3 2 2 5" xfId="16316"/>
    <cellStyle name="Note 2 2 2 3 2 2 6" xfId="16317"/>
    <cellStyle name="Note 2 2 2 3 2 2 7" xfId="16318"/>
    <cellStyle name="Note 2 2 2 3 2 2 8" xfId="16319"/>
    <cellStyle name="Note 2 2 2 3 2 2 9" xfId="16320"/>
    <cellStyle name="Note 2 2 2 3 2 3" xfId="16321"/>
    <cellStyle name="Note 2 2 2 3 2 3 2" xfId="16322"/>
    <cellStyle name="Note 2 2 2 3 2 3 2 2" xfId="16323"/>
    <cellStyle name="Note 2 2 2 3 2 3 2 3" xfId="16324"/>
    <cellStyle name="Note 2 2 2 3 2 3 2 4" xfId="16325"/>
    <cellStyle name="Note 2 2 2 3 2 3 2 5" xfId="16326"/>
    <cellStyle name="Note 2 2 2 3 2 3 2 6" xfId="16327"/>
    <cellStyle name="Note 2 2 2 3 2 3 3" xfId="16328"/>
    <cellStyle name="Note 2 2 2 3 2 3 3 2" xfId="16329"/>
    <cellStyle name="Note 2 2 2 3 2 3 3 3" xfId="16330"/>
    <cellStyle name="Note 2 2 2 3 2 3 3 4" xfId="16331"/>
    <cellStyle name="Note 2 2 2 3 2 3 3 5" xfId="16332"/>
    <cellStyle name="Note 2 2 2 3 2 3 3 6" xfId="16333"/>
    <cellStyle name="Note 2 2 2 3 2 3 4" xfId="16334"/>
    <cellStyle name="Note 2 2 2 3 2 3 5" xfId="16335"/>
    <cellStyle name="Note 2 2 2 3 2 3 6" xfId="16336"/>
    <cellStyle name="Note 2 2 2 3 2 3 7" xfId="16337"/>
    <cellStyle name="Note 2 2 2 3 2 3 8" xfId="16338"/>
    <cellStyle name="Note 2 2 2 3 2 4" xfId="16339"/>
    <cellStyle name="Note 2 2 2 3 2 4 2" xfId="16340"/>
    <cellStyle name="Note 2 2 2 3 2 4 3" xfId="16341"/>
    <cellStyle name="Note 2 2 2 3 2 4 4" xfId="16342"/>
    <cellStyle name="Note 2 2 2 3 2 4 5" xfId="16343"/>
    <cellStyle name="Note 2 2 2 3 2 4 6" xfId="16344"/>
    <cellStyle name="Note 2 2 2 3 2 5" xfId="16345"/>
    <cellStyle name="Note 2 2 2 3 2 5 2" xfId="16346"/>
    <cellStyle name="Note 2 2 2 3 2 5 3" xfId="16347"/>
    <cellStyle name="Note 2 2 2 3 2 5 4" xfId="16348"/>
    <cellStyle name="Note 2 2 2 3 2 5 5" xfId="16349"/>
    <cellStyle name="Note 2 2 2 3 2 5 6" xfId="16350"/>
    <cellStyle name="Note 2 2 2 3 2 6" xfId="16351"/>
    <cellStyle name="Note 2 2 2 3 2 7" xfId="16352"/>
    <cellStyle name="Note 2 2 2 3 2 8" xfId="16353"/>
    <cellStyle name="Note 2 2 2 3 2 9" xfId="16354"/>
    <cellStyle name="Note 2 2 2 3 3" xfId="16355"/>
    <cellStyle name="Note 2 2 2 3 3 2" xfId="16356"/>
    <cellStyle name="Note 2 2 2 3 3 2 2" xfId="16357"/>
    <cellStyle name="Note 2 2 2 3 3 2 2 2" xfId="16358"/>
    <cellStyle name="Note 2 2 2 3 3 2 2 3" xfId="16359"/>
    <cellStyle name="Note 2 2 2 3 3 2 2 4" xfId="16360"/>
    <cellStyle name="Note 2 2 2 3 3 2 2 5" xfId="16361"/>
    <cellStyle name="Note 2 2 2 3 3 2 2 6" xfId="16362"/>
    <cellStyle name="Note 2 2 2 3 3 2 3" xfId="16363"/>
    <cellStyle name="Note 2 2 2 3 3 2 3 2" xfId="16364"/>
    <cellStyle name="Note 2 2 2 3 3 2 3 3" xfId="16365"/>
    <cellStyle name="Note 2 2 2 3 3 2 3 4" xfId="16366"/>
    <cellStyle name="Note 2 2 2 3 3 2 3 5" xfId="16367"/>
    <cellStyle name="Note 2 2 2 3 3 2 3 6" xfId="16368"/>
    <cellStyle name="Note 2 2 2 3 3 2 4" xfId="16369"/>
    <cellStyle name="Note 2 2 2 3 3 2 5" xfId="16370"/>
    <cellStyle name="Note 2 2 2 3 3 2 6" xfId="16371"/>
    <cellStyle name="Note 2 2 2 3 3 2 7" xfId="16372"/>
    <cellStyle name="Note 2 2 2 3 3 2 8" xfId="16373"/>
    <cellStyle name="Note 2 2 2 3 3 3" xfId="16374"/>
    <cellStyle name="Note 2 2 2 3 3 3 2" xfId="16375"/>
    <cellStyle name="Note 2 2 2 3 3 3 3" xfId="16376"/>
    <cellStyle name="Note 2 2 2 3 3 3 4" xfId="16377"/>
    <cellStyle name="Note 2 2 2 3 3 3 5" xfId="16378"/>
    <cellStyle name="Note 2 2 2 3 3 3 6" xfId="16379"/>
    <cellStyle name="Note 2 2 2 3 3 4" xfId="16380"/>
    <cellStyle name="Note 2 2 2 3 3 4 2" xfId="16381"/>
    <cellStyle name="Note 2 2 2 3 3 4 3" xfId="16382"/>
    <cellStyle name="Note 2 2 2 3 3 4 4" xfId="16383"/>
    <cellStyle name="Note 2 2 2 3 3 4 5" xfId="16384"/>
    <cellStyle name="Note 2 2 2 3 3 4 6" xfId="16385"/>
    <cellStyle name="Note 2 2 2 3 3 5" xfId="16386"/>
    <cellStyle name="Note 2 2 2 3 3 6" xfId="16387"/>
    <cellStyle name="Note 2 2 2 3 3 7" xfId="16388"/>
    <cellStyle name="Note 2 2 2 3 3 8" xfId="16389"/>
    <cellStyle name="Note 2 2 2 3 3 9" xfId="16390"/>
    <cellStyle name="Note 2 2 2 3 4" xfId="16391"/>
    <cellStyle name="Note 2 2 2 3 4 2" xfId="16392"/>
    <cellStyle name="Note 2 2 2 3 4 2 2" xfId="16393"/>
    <cellStyle name="Note 2 2 2 3 4 2 3" xfId="16394"/>
    <cellStyle name="Note 2 2 2 3 4 2 4" xfId="16395"/>
    <cellStyle name="Note 2 2 2 3 4 2 5" xfId="16396"/>
    <cellStyle name="Note 2 2 2 3 4 2 6" xfId="16397"/>
    <cellStyle name="Note 2 2 2 3 4 3" xfId="16398"/>
    <cellStyle name="Note 2 2 2 3 4 3 2" xfId="16399"/>
    <cellStyle name="Note 2 2 2 3 4 3 3" xfId="16400"/>
    <cellStyle name="Note 2 2 2 3 4 3 4" xfId="16401"/>
    <cellStyle name="Note 2 2 2 3 4 3 5" xfId="16402"/>
    <cellStyle name="Note 2 2 2 3 4 3 6" xfId="16403"/>
    <cellStyle name="Note 2 2 2 3 4 4" xfId="16404"/>
    <cellStyle name="Note 2 2 2 3 4 5" xfId="16405"/>
    <cellStyle name="Note 2 2 2 3 4 6" xfId="16406"/>
    <cellStyle name="Note 2 2 2 3 4 7" xfId="16407"/>
    <cellStyle name="Note 2 2 2 3 4 8" xfId="16408"/>
    <cellStyle name="Note 2 2 2 3 5" xfId="16409"/>
    <cellStyle name="Note 2 2 2 3 5 2" xfId="16410"/>
    <cellStyle name="Note 2 2 2 3 5 3" xfId="16411"/>
    <cellStyle name="Note 2 2 2 3 5 4" xfId="16412"/>
    <cellStyle name="Note 2 2 2 3 5 5" xfId="16413"/>
    <cellStyle name="Note 2 2 2 3 5 6" xfId="16414"/>
    <cellStyle name="Note 2 2 2 3 6" xfId="16415"/>
    <cellStyle name="Note 2 2 2 3 6 2" xfId="16416"/>
    <cellStyle name="Note 2 2 2 3 6 3" xfId="16417"/>
    <cellStyle name="Note 2 2 2 3 6 4" xfId="16418"/>
    <cellStyle name="Note 2 2 2 3 6 5" xfId="16419"/>
    <cellStyle name="Note 2 2 2 3 6 6" xfId="16420"/>
    <cellStyle name="Note 2 2 2 3 7" xfId="16421"/>
    <cellStyle name="Note 2 2 2 3 8" xfId="16422"/>
    <cellStyle name="Note 2 2 2 3 9" xfId="16423"/>
    <cellStyle name="Note 2 2 2 4" xfId="16424"/>
    <cellStyle name="Note 2 2 2 4 10" xfId="16425"/>
    <cellStyle name="Note 2 2 2 4 2" xfId="16426"/>
    <cellStyle name="Note 2 2 2 4 2 2" xfId="16427"/>
    <cellStyle name="Note 2 2 2 4 2 2 2" xfId="16428"/>
    <cellStyle name="Note 2 2 2 4 2 2 2 2" xfId="16429"/>
    <cellStyle name="Note 2 2 2 4 2 2 2 3" xfId="16430"/>
    <cellStyle name="Note 2 2 2 4 2 2 2 4" xfId="16431"/>
    <cellStyle name="Note 2 2 2 4 2 2 2 5" xfId="16432"/>
    <cellStyle name="Note 2 2 2 4 2 2 2 6" xfId="16433"/>
    <cellStyle name="Note 2 2 2 4 2 2 3" xfId="16434"/>
    <cellStyle name="Note 2 2 2 4 2 2 3 2" xfId="16435"/>
    <cellStyle name="Note 2 2 2 4 2 2 3 3" xfId="16436"/>
    <cellStyle name="Note 2 2 2 4 2 2 3 4" xfId="16437"/>
    <cellStyle name="Note 2 2 2 4 2 2 3 5" xfId="16438"/>
    <cellStyle name="Note 2 2 2 4 2 2 3 6" xfId="16439"/>
    <cellStyle name="Note 2 2 2 4 2 2 4" xfId="16440"/>
    <cellStyle name="Note 2 2 2 4 2 2 5" xfId="16441"/>
    <cellStyle name="Note 2 2 2 4 2 2 6" xfId="16442"/>
    <cellStyle name="Note 2 2 2 4 2 2 7" xfId="16443"/>
    <cellStyle name="Note 2 2 2 4 2 2 8" xfId="16444"/>
    <cellStyle name="Note 2 2 2 4 2 3" xfId="16445"/>
    <cellStyle name="Note 2 2 2 4 2 3 2" xfId="16446"/>
    <cellStyle name="Note 2 2 2 4 2 3 3" xfId="16447"/>
    <cellStyle name="Note 2 2 2 4 2 3 4" xfId="16448"/>
    <cellStyle name="Note 2 2 2 4 2 3 5" xfId="16449"/>
    <cellStyle name="Note 2 2 2 4 2 3 6" xfId="16450"/>
    <cellStyle name="Note 2 2 2 4 2 4" xfId="16451"/>
    <cellStyle name="Note 2 2 2 4 2 4 2" xfId="16452"/>
    <cellStyle name="Note 2 2 2 4 2 4 3" xfId="16453"/>
    <cellStyle name="Note 2 2 2 4 2 4 4" xfId="16454"/>
    <cellStyle name="Note 2 2 2 4 2 4 5" xfId="16455"/>
    <cellStyle name="Note 2 2 2 4 2 4 6" xfId="16456"/>
    <cellStyle name="Note 2 2 2 4 2 5" xfId="16457"/>
    <cellStyle name="Note 2 2 2 4 2 6" xfId="16458"/>
    <cellStyle name="Note 2 2 2 4 2 7" xfId="16459"/>
    <cellStyle name="Note 2 2 2 4 2 8" xfId="16460"/>
    <cellStyle name="Note 2 2 2 4 2 9" xfId="16461"/>
    <cellStyle name="Note 2 2 2 4 3" xfId="16462"/>
    <cellStyle name="Note 2 2 2 4 3 2" xfId="16463"/>
    <cellStyle name="Note 2 2 2 4 3 2 2" xfId="16464"/>
    <cellStyle name="Note 2 2 2 4 3 2 3" xfId="16465"/>
    <cellStyle name="Note 2 2 2 4 3 2 4" xfId="16466"/>
    <cellStyle name="Note 2 2 2 4 3 2 5" xfId="16467"/>
    <cellStyle name="Note 2 2 2 4 3 2 6" xfId="16468"/>
    <cellStyle name="Note 2 2 2 4 3 3" xfId="16469"/>
    <cellStyle name="Note 2 2 2 4 3 3 2" xfId="16470"/>
    <cellStyle name="Note 2 2 2 4 3 3 3" xfId="16471"/>
    <cellStyle name="Note 2 2 2 4 3 3 4" xfId="16472"/>
    <cellStyle name="Note 2 2 2 4 3 3 5" xfId="16473"/>
    <cellStyle name="Note 2 2 2 4 3 3 6" xfId="16474"/>
    <cellStyle name="Note 2 2 2 4 3 4" xfId="16475"/>
    <cellStyle name="Note 2 2 2 4 3 5" xfId="16476"/>
    <cellStyle name="Note 2 2 2 4 3 6" xfId="16477"/>
    <cellStyle name="Note 2 2 2 4 3 7" xfId="16478"/>
    <cellStyle name="Note 2 2 2 4 3 8" xfId="16479"/>
    <cellStyle name="Note 2 2 2 4 4" xfId="16480"/>
    <cellStyle name="Note 2 2 2 4 4 2" xfId="16481"/>
    <cellStyle name="Note 2 2 2 4 4 3" xfId="16482"/>
    <cellStyle name="Note 2 2 2 4 4 4" xfId="16483"/>
    <cellStyle name="Note 2 2 2 4 4 5" xfId="16484"/>
    <cellStyle name="Note 2 2 2 4 4 6" xfId="16485"/>
    <cellStyle name="Note 2 2 2 4 5" xfId="16486"/>
    <cellStyle name="Note 2 2 2 4 5 2" xfId="16487"/>
    <cellStyle name="Note 2 2 2 4 5 3" xfId="16488"/>
    <cellStyle name="Note 2 2 2 4 5 4" xfId="16489"/>
    <cellStyle name="Note 2 2 2 4 5 5" xfId="16490"/>
    <cellStyle name="Note 2 2 2 4 5 6" xfId="16491"/>
    <cellStyle name="Note 2 2 2 4 6" xfId="16492"/>
    <cellStyle name="Note 2 2 2 4 7" xfId="16493"/>
    <cellStyle name="Note 2 2 2 4 8" xfId="16494"/>
    <cellStyle name="Note 2 2 2 4 9" xfId="16495"/>
    <cellStyle name="Note 2 2 2 5" xfId="16496"/>
    <cellStyle name="Note 2 2 2 5 2" xfId="16497"/>
    <cellStyle name="Note 2 2 2 5 2 2" xfId="16498"/>
    <cellStyle name="Note 2 2 2 5 2 2 2" xfId="16499"/>
    <cellStyle name="Note 2 2 2 5 2 2 3" xfId="16500"/>
    <cellStyle name="Note 2 2 2 5 2 2 4" xfId="16501"/>
    <cellStyle name="Note 2 2 2 5 2 2 5" xfId="16502"/>
    <cellStyle name="Note 2 2 2 5 2 2 6" xfId="16503"/>
    <cellStyle name="Note 2 2 2 5 2 3" xfId="16504"/>
    <cellStyle name="Note 2 2 2 5 2 3 2" xfId="16505"/>
    <cellStyle name="Note 2 2 2 5 2 3 3" xfId="16506"/>
    <cellStyle name="Note 2 2 2 5 2 3 4" xfId="16507"/>
    <cellStyle name="Note 2 2 2 5 2 3 5" xfId="16508"/>
    <cellStyle name="Note 2 2 2 5 2 3 6" xfId="16509"/>
    <cellStyle name="Note 2 2 2 5 2 4" xfId="16510"/>
    <cellStyle name="Note 2 2 2 5 2 5" xfId="16511"/>
    <cellStyle name="Note 2 2 2 5 2 6" xfId="16512"/>
    <cellStyle name="Note 2 2 2 5 2 7" xfId="16513"/>
    <cellStyle name="Note 2 2 2 5 2 8" xfId="16514"/>
    <cellStyle name="Note 2 2 2 5 3" xfId="16515"/>
    <cellStyle name="Note 2 2 2 5 3 2" xfId="16516"/>
    <cellStyle name="Note 2 2 2 5 3 3" xfId="16517"/>
    <cellStyle name="Note 2 2 2 5 3 4" xfId="16518"/>
    <cellStyle name="Note 2 2 2 5 3 5" xfId="16519"/>
    <cellStyle name="Note 2 2 2 5 3 6" xfId="16520"/>
    <cellStyle name="Note 2 2 2 5 4" xfId="16521"/>
    <cellStyle name="Note 2 2 2 5 4 2" xfId="16522"/>
    <cellStyle name="Note 2 2 2 5 4 3" xfId="16523"/>
    <cellStyle name="Note 2 2 2 5 4 4" xfId="16524"/>
    <cellStyle name="Note 2 2 2 5 4 5" xfId="16525"/>
    <cellStyle name="Note 2 2 2 5 4 6" xfId="16526"/>
    <cellStyle name="Note 2 2 2 5 5" xfId="16527"/>
    <cellStyle name="Note 2 2 2 5 6" xfId="16528"/>
    <cellStyle name="Note 2 2 2 5 7" xfId="16529"/>
    <cellStyle name="Note 2 2 2 5 8" xfId="16530"/>
    <cellStyle name="Note 2 2 2 5 9" xfId="16531"/>
    <cellStyle name="Note 2 2 2 6" xfId="16532"/>
    <cellStyle name="Note 2 2 2 6 2" xfId="16533"/>
    <cellStyle name="Note 2 2 2 6 2 2" xfId="16534"/>
    <cellStyle name="Note 2 2 2 6 2 3" xfId="16535"/>
    <cellStyle name="Note 2 2 2 6 2 4" xfId="16536"/>
    <cellStyle name="Note 2 2 2 6 2 5" xfId="16537"/>
    <cellStyle name="Note 2 2 2 6 2 6" xfId="16538"/>
    <cellStyle name="Note 2 2 2 6 3" xfId="16539"/>
    <cellStyle name="Note 2 2 2 6 3 2" xfId="16540"/>
    <cellStyle name="Note 2 2 2 6 3 3" xfId="16541"/>
    <cellStyle name="Note 2 2 2 6 3 4" xfId="16542"/>
    <cellStyle name="Note 2 2 2 6 3 5" xfId="16543"/>
    <cellStyle name="Note 2 2 2 6 3 6" xfId="16544"/>
    <cellStyle name="Note 2 2 2 6 4" xfId="16545"/>
    <cellStyle name="Note 2 2 2 6 5" xfId="16546"/>
    <cellStyle name="Note 2 2 2 6 6" xfId="16547"/>
    <cellStyle name="Note 2 2 2 6 7" xfId="16548"/>
    <cellStyle name="Note 2 2 2 6 8" xfId="16549"/>
    <cellStyle name="Note 2 2 2 7" xfId="16550"/>
    <cellStyle name="Note 2 2 2 7 2" xfId="16551"/>
    <cellStyle name="Note 2 2 2 7 3" xfId="16552"/>
    <cellStyle name="Note 2 2 2 7 4" xfId="16553"/>
    <cellStyle name="Note 2 2 2 7 5" xfId="16554"/>
    <cellStyle name="Note 2 2 2 7 6" xfId="16555"/>
    <cellStyle name="Note 2 2 2 8" xfId="16556"/>
    <cellStyle name="Note 2 2 2 8 2" xfId="16557"/>
    <cellStyle name="Note 2 2 2 8 3" xfId="16558"/>
    <cellStyle name="Note 2 2 2 8 4" xfId="16559"/>
    <cellStyle name="Note 2 2 2 8 5" xfId="16560"/>
    <cellStyle name="Note 2 2 2 8 6" xfId="16561"/>
    <cellStyle name="Note 2 2 2 9" xfId="16562"/>
    <cellStyle name="Note 2 2 3" xfId="16563"/>
    <cellStyle name="Note 2 2 3 10" xfId="16564"/>
    <cellStyle name="Note 2 2 3 11" xfId="16565"/>
    <cellStyle name="Note 2 2 3 12" xfId="16566"/>
    <cellStyle name="Note 2 2 3 2" xfId="16567"/>
    <cellStyle name="Note 2 2 3 2 10" xfId="16568"/>
    <cellStyle name="Note 2 2 3 2 11" xfId="16569"/>
    <cellStyle name="Note 2 2 3 2 2" xfId="16570"/>
    <cellStyle name="Note 2 2 3 2 2 10" xfId="16571"/>
    <cellStyle name="Note 2 2 3 2 2 2" xfId="16572"/>
    <cellStyle name="Note 2 2 3 2 2 2 2" xfId="16573"/>
    <cellStyle name="Note 2 2 3 2 2 2 2 2" xfId="16574"/>
    <cellStyle name="Note 2 2 3 2 2 2 2 2 2" xfId="16575"/>
    <cellStyle name="Note 2 2 3 2 2 2 2 2 3" xfId="16576"/>
    <cellStyle name="Note 2 2 3 2 2 2 2 2 4" xfId="16577"/>
    <cellStyle name="Note 2 2 3 2 2 2 2 2 5" xfId="16578"/>
    <cellStyle name="Note 2 2 3 2 2 2 2 2 6" xfId="16579"/>
    <cellStyle name="Note 2 2 3 2 2 2 2 3" xfId="16580"/>
    <cellStyle name="Note 2 2 3 2 2 2 2 3 2" xfId="16581"/>
    <cellStyle name="Note 2 2 3 2 2 2 2 3 3" xfId="16582"/>
    <cellStyle name="Note 2 2 3 2 2 2 2 3 4" xfId="16583"/>
    <cellStyle name="Note 2 2 3 2 2 2 2 3 5" xfId="16584"/>
    <cellStyle name="Note 2 2 3 2 2 2 2 3 6" xfId="16585"/>
    <cellStyle name="Note 2 2 3 2 2 2 2 4" xfId="16586"/>
    <cellStyle name="Note 2 2 3 2 2 2 2 5" xfId="16587"/>
    <cellStyle name="Note 2 2 3 2 2 2 2 6" xfId="16588"/>
    <cellStyle name="Note 2 2 3 2 2 2 2 7" xfId="16589"/>
    <cellStyle name="Note 2 2 3 2 2 2 2 8" xfId="16590"/>
    <cellStyle name="Note 2 2 3 2 2 2 3" xfId="16591"/>
    <cellStyle name="Note 2 2 3 2 2 2 3 2" xfId="16592"/>
    <cellStyle name="Note 2 2 3 2 2 2 3 3" xfId="16593"/>
    <cellStyle name="Note 2 2 3 2 2 2 3 4" xfId="16594"/>
    <cellStyle name="Note 2 2 3 2 2 2 3 5" xfId="16595"/>
    <cellStyle name="Note 2 2 3 2 2 2 3 6" xfId="16596"/>
    <cellStyle name="Note 2 2 3 2 2 2 4" xfId="16597"/>
    <cellStyle name="Note 2 2 3 2 2 2 4 2" xfId="16598"/>
    <cellStyle name="Note 2 2 3 2 2 2 4 3" xfId="16599"/>
    <cellStyle name="Note 2 2 3 2 2 2 4 4" xfId="16600"/>
    <cellStyle name="Note 2 2 3 2 2 2 4 5" xfId="16601"/>
    <cellStyle name="Note 2 2 3 2 2 2 4 6" xfId="16602"/>
    <cellStyle name="Note 2 2 3 2 2 2 5" xfId="16603"/>
    <cellStyle name="Note 2 2 3 2 2 2 6" xfId="16604"/>
    <cellStyle name="Note 2 2 3 2 2 2 7" xfId="16605"/>
    <cellStyle name="Note 2 2 3 2 2 2 8" xfId="16606"/>
    <cellStyle name="Note 2 2 3 2 2 2 9" xfId="16607"/>
    <cellStyle name="Note 2 2 3 2 2 3" xfId="16608"/>
    <cellStyle name="Note 2 2 3 2 2 3 2" xfId="16609"/>
    <cellStyle name="Note 2 2 3 2 2 3 2 2" xfId="16610"/>
    <cellStyle name="Note 2 2 3 2 2 3 2 3" xfId="16611"/>
    <cellStyle name="Note 2 2 3 2 2 3 2 4" xfId="16612"/>
    <cellStyle name="Note 2 2 3 2 2 3 2 5" xfId="16613"/>
    <cellStyle name="Note 2 2 3 2 2 3 2 6" xfId="16614"/>
    <cellStyle name="Note 2 2 3 2 2 3 3" xfId="16615"/>
    <cellStyle name="Note 2 2 3 2 2 3 3 2" xfId="16616"/>
    <cellStyle name="Note 2 2 3 2 2 3 3 3" xfId="16617"/>
    <cellStyle name="Note 2 2 3 2 2 3 3 4" xfId="16618"/>
    <cellStyle name="Note 2 2 3 2 2 3 3 5" xfId="16619"/>
    <cellStyle name="Note 2 2 3 2 2 3 3 6" xfId="16620"/>
    <cellStyle name="Note 2 2 3 2 2 3 4" xfId="16621"/>
    <cellStyle name="Note 2 2 3 2 2 3 5" xfId="16622"/>
    <cellStyle name="Note 2 2 3 2 2 3 6" xfId="16623"/>
    <cellStyle name="Note 2 2 3 2 2 3 7" xfId="16624"/>
    <cellStyle name="Note 2 2 3 2 2 3 8" xfId="16625"/>
    <cellStyle name="Note 2 2 3 2 2 4" xfId="16626"/>
    <cellStyle name="Note 2 2 3 2 2 4 2" xfId="16627"/>
    <cellStyle name="Note 2 2 3 2 2 4 3" xfId="16628"/>
    <cellStyle name="Note 2 2 3 2 2 4 4" xfId="16629"/>
    <cellStyle name="Note 2 2 3 2 2 4 5" xfId="16630"/>
    <cellStyle name="Note 2 2 3 2 2 4 6" xfId="16631"/>
    <cellStyle name="Note 2 2 3 2 2 5" xfId="16632"/>
    <cellStyle name="Note 2 2 3 2 2 5 2" xfId="16633"/>
    <cellStyle name="Note 2 2 3 2 2 5 3" xfId="16634"/>
    <cellStyle name="Note 2 2 3 2 2 5 4" xfId="16635"/>
    <cellStyle name="Note 2 2 3 2 2 5 5" xfId="16636"/>
    <cellStyle name="Note 2 2 3 2 2 5 6" xfId="16637"/>
    <cellStyle name="Note 2 2 3 2 2 6" xfId="16638"/>
    <cellStyle name="Note 2 2 3 2 2 7" xfId="16639"/>
    <cellStyle name="Note 2 2 3 2 2 8" xfId="16640"/>
    <cellStyle name="Note 2 2 3 2 2 9" xfId="16641"/>
    <cellStyle name="Note 2 2 3 2 3" xfId="16642"/>
    <cellStyle name="Note 2 2 3 2 3 2" xfId="16643"/>
    <cellStyle name="Note 2 2 3 2 3 2 2" xfId="16644"/>
    <cellStyle name="Note 2 2 3 2 3 2 2 2" xfId="16645"/>
    <cellStyle name="Note 2 2 3 2 3 2 2 3" xfId="16646"/>
    <cellStyle name="Note 2 2 3 2 3 2 2 4" xfId="16647"/>
    <cellStyle name="Note 2 2 3 2 3 2 2 5" xfId="16648"/>
    <cellStyle name="Note 2 2 3 2 3 2 2 6" xfId="16649"/>
    <cellStyle name="Note 2 2 3 2 3 2 3" xfId="16650"/>
    <cellStyle name="Note 2 2 3 2 3 2 3 2" xfId="16651"/>
    <cellStyle name="Note 2 2 3 2 3 2 3 3" xfId="16652"/>
    <cellStyle name="Note 2 2 3 2 3 2 3 4" xfId="16653"/>
    <cellStyle name="Note 2 2 3 2 3 2 3 5" xfId="16654"/>
    <cellStyle name="Note 2 2 3 2 3 2 3 6" xfId="16655"/>
    <cellStyle name="Note 2 2 3 2 3 2 4" xfId="16656"/>
    <cellStyle name="Note 2 2 3 2 3 2 5" xfId="16657"/>
    <cellStyle name="Note 2 2 3 2 3 2 6" xfId="16658"/>
    <cellStyle name="Note 2 2 3 2 3 2 7" xfId="16659"/>
    <cellStyle name="Note 2 2 3 2 3 2 8" xfId="16660"/>
    <cellStyle name="Note 2 2 3 2 3 3" xfId="16661"/>
    <cellStyle name="Note 2 2 3 2 3 3 2" xfId="16662"/>
    <cellStyle name="Note 2 2 3 2 3 3 3" xfId="16663"/>
    <cellStyle name="Note 2 2 3 2 3 3 4" xfId="16664"/>
    <cellStyle name="Note 2 2 3 2 3 3 5" xfId="16665"/>
    <cellStyle name="Note 2 2 3 2 3 3 6" xfId="16666"/>
    <cellStyle name="Note 2 2 3 2 3 4" xfId="16667"/>
    <cellStyle name="Note 2 2 3 2 3 4 2" xfId="16668"/>
    <cellStyle name="Note 2 2 3 2 3 4 3" xfId="16669"/>
    <cellStyle name="Note 2 2 3 2 3 4 4" xfId="16670"/>
    <cellStyle name="Note 2 2 3 2 3 4 5" xfId="16671"/>
    <cellStyle name="Note 2 2 3 2 3 4 6" xfId="16672"/>
    <cellStyle name="Note 2 2 3 2 3 5" xfId="16673"/>
    <cellStyle name="Note 2 2 3 2 3 6" xfId="16674"/>
    <cellStyle name="Note 2 2 3 2 3 7" xfId="16675"/>
    <cellStyle name="Note 2 2 3 2 3 8" xfId="16676"/>
    <cellStyle name="Note 2 2 3 2 3 9" xfId="16677"/>
    <cellStyle name="Note 2 2 3 2 4" xfId="16678"/>
    <cellStyle name="Note 2 2 3 2 4 2" xfId="16679"/>
    <cellStyle name="Note 2 2 3 2 4 2 2" xfId="16680"/>
    <cellStyle name="Note 2 2 3 2 4 2 3" xfId="16681"/>
    <cellStyle name="Note 2 2 3 2 4 2 4" xfId="16682"/>
    <cellStyle name="Note 2 2 3 2 4 2 5" xfId="16683"/>
    <cellStyle name="Note 2 2 3 2 4 2 6" xfId="16684"/>
    <cellStyle name="Note 2 2 3 2 4 3" xfId="16685"/>
    <cellStyle name="Note 2 2 3 2 4 3 2" xfId="16686"/>
    <cellStyle name="Note 2 2 3 2 4 3 3" xfId="16687"/>
    <cellStyle name="Note 2 2 3 2 4 3 4" xfId="16688"/>
    <cellStyle name="Note 2 2 3 2 4 3 5" xfId="16689"/>
    <cellStyle name="Note 2 2 3 2 4 3 6" xfId="16690"/>
    <cellStyle name="Note 2 2 3 2 4 4" xfId="16691"/>
    <cellStyle name="Note 2 2 3 2 4 5" xfId="16692"/>
    <cellStyle name="Note 2 2 3 2 4 6" xfId="16693"/>
    <cellStyle name="Note 2 2 3 2 4 7" xfId="16694"/>
    <cellStyle name="Note 2 2 3 2 4 8" xfId="16695"/>
    <cellStyle name="Note 2 2 3 2 5" xfId="16696"/>
    <cellStyle name="Note 2 2 3 2 5 2" xfId="16697"/>
    <cellStyle name="Note 2 2 3 2 5 3" xfId="16698"/>
    <cellStyle name="Note 2 2 3 2 5 4" xfId="16699"/>
    <cellStyle name="Note 2 2 3 2 5 5" xfId="16700"/>
    <cellStyle name="Note 2 2 3 2 5 6" xfId="16701"/>
    <cellStyle name="Note 2 2 3 2 6" xfId="16702"/>
    <cellStyle name="Note 2 2 3 2 6 2" xfId="16703"/>
    <cellStyle name="Note 2 2 3 2 6 3" xfId="16704"/>
    <cellStyle name="Note 2 2 3 2 6 4" xfId="16705"/>
    <cellStyle name="Note 2 2 3 2 6 5" xfId="16706"/>
    <cellStyle name="Note 2 2 3 2 6 6" xfId="16707"/>
    <cellStyle name="Note 2 2 3 2 7" xfId="16708"/>
    <cellStyle name="Note 2 2 3 2 8" xfId="16709"/>
    <cellStyle name="Note 2 2 3 2 9" xfId="16710"/>
    <cellStyle name="Note 2 2 3 3" xfId="16711"/>
    <cellStyle name="Note 2 2 3 3 10" xfId="16712"/>
    <cellStyle name="Note 2 2 3 3 2" xfId="16713"/>
    <cellStyle name="Note 2 2 3 3 2 2" xfId="16714"/>
    <cellStyle name="Note 2 2 3 3 2 2 2" xfId="16715"/>
    <cellStyle name="Note 2 2 3 3 2 2 2 2" xfId="16716"/>
    <cellStyle name="Note 2 2 3 3 2 2 2 3" xfId="16717"/>
    <cellStyle name="Note 2 2 3 3 2 2 2 4" xfId="16718"/>
    <cellStyle name="Note 2 2 3 3 2 2 2 5" xfId="16719"/>
    <cellStyle name="Note 2 2 3 3 2 2 2 6" xfId="16720"/>
    <cellStyle name="Note 2 2 3 3 2 2 3" xfId="16721"/>
    <cellStyle name="Note 2 2 3 3 2 2 3 2" xfId="16722"/>
    <cellStyle name="Note 2 2 3 3 2 2 3 3" xfId="16723"/>
    <cellStyle name="Note 2 2 3 3 2 2 3 4" xfId="16724"/>
    <cellStyle name="Note 2 2 3 3 2 2 3 5" xfId="16725"/>
    <cellStyle name="Note 2 2 3 3 2 2 3 6" xfId="16726"/>
    <cellStyle name="Note 2 2 3 3 2 2 4" xfId="16727"/>
    <cellStyle name="Note 2 2 3 3 2 2 5" xfId="16728"/>
    <cellStyle name="Note 2 2 3 3 2 2 6" xfId="16729"/>
    <cellStyle name="Note 2 2 3 3 2 2 7" xfId="16730"/>
    <cellStyle name="Note 2 2 3 3 2 2 8" xfId="16731"/>
    <cellStyle name="Note 2 2 3 3 2 3" xfId="16732"/>
    <cellStyle name="Note 2 2 3 3 2 3 2" xfId="16733"/>
    <cellStyle name="Note 2 2 3 3 2 3 3" xfId="16734"/>
    <cellStyle name="Note 2 2 3 3 2 3 4" xfId="16735"/>
    <cellStyle name="Note 2 2 3 3 2 3 5" xfId="16736"/>
    <cellStyle name="Note 2 2 3 3 2 3 6" xfId="16737"/>
    <cellStyle name="Note 2 2 3 3 2 4" xfId="16738"/>
    <cellStyle name="Note 2 2 3 3 2 4 2" xfId="16739"/>
    <cellStyle name="Note 2 2 3 3 2 4 3" xfId="16740"/>
    <cellStyle name="Note 2 2 3 3 2 4 4" xfId="16741"/>
    <cellStyle name="Note 2 2 3 3 2 4 5" xfId="16742"/>
    <cellStyle name="Note 2 2 3 3 2 4 6" xfId="16743"/>
    <cellStyle name="Note 2 2 3 3 2 5" xfId="16744"/>
    <cellStyle name="Note 2 2 3 3 2 6" xfId="16745"/>
    <cellStyle name="Note 2 2 3 3 2 7" xfId="16746"/>
    <cellStyle name="Note 2 2 3 3 2 8" xfId="16747"/>
    <cellStyle name="Note 2 2 3 3 2 9" xfId="16748"/>
    <cellStyle name="Note 2 2 3 3 3" xfId="16749"/>
    <cellStyle name="Note 2 2 3 3 3 2" xfId="16750"/>
    <cellStyle name="Note 2 2 3 3 3 2 2" xfId="16751"/>
    <cellStyle name="Note 2 2 3 3 3 2 3" xfId="16752"/>
    <cellStyle name="Note 2 2 3 3 3 2 4" xfId="16753"/>
    <cellStyle name="Note 2 2 3 3 3 2 5" xfId="16754"/>
    <cellStyle name="Note 2 2 3 3 3 2 6" xfId="16755"/>
    <cellStyle name="Note 2 2 3 3 3 3" xfId="16756"/>
    <cellStyle name="Note 2 2 3 3 3 3 2" xfId="16757"/>
    <cellStyle name="Note 2 2 3 3 3 3 3" xfId="16758"/>
    <cellStyle name="Note 2 2 3 3 3 3 4" xfId="16759"/>
    <cellStyle name="Note 2 2 3 3 3 3 5" xfId="16760"/>
    <cellStyle name="Note 2 2 3 3 3 3 6" xfId="16761"/>
    <cellStyle name="Note 2 2 3 3 3 4" xfId="16762"/>
    <cellStyle name="Note 2 2 3 3 3 5" xfId="16763"/>
    <cellStyle name="Note 2 2 3 3 3 6" xfId="16764"/>
    <cellStyle name="Note 2 2 3 3 3 7" xfId="16765"/>
    <cellStyle name="Note 2 2 3 3 3 8" xfId="16766"/>
    <cellStyle name="Note 2 2 3 3 4" xfId="16767"/>
    <cellStyle name="Note 2 2 3 3 4 2" xfId="16768"/>
    <cellStyle name="Note 2 2 3 3 4 3" xfId="16769"/>
    <cellStyle name="Note 2 2 3 3 4 4" xfId="16770"/>
    <cellStyle name="Note 2 2 3 3 4 5" xfId="16771"/>
    <cellStyle name="Note 2 2 3 3 4 6" xfId="16772"/>
    <cellStyle name="Note 2 2 3 3 5" xfId="16773"/>
    <cellStyle name="Note 2 2 3 3 5 2" xfId="16774"/>
    <cellStyle name="Note 2 2 3 3 5 3" xfId="16775"/>
    <cellStyle name="Note 2 2 3 3 5 4" xfId="16776"/>
    <cellStyle name="Note 2 2 3 3 5 5" xfId="16777"/>
    <cellStyle name="Note 2 2 3 3 5 6" xfId="16778"/>
    <cellStyle name="Note 2 2 3 3 6" xfId="16779"/>
    <cellStyle name="Note 2 2 3 3 7" xfId="16780"/>
    <cellStyle name="Note 2 2 3 3 8" xfId="16781"/>
    <cellStyle name="Note 2 2 3 3 9" xfId="16782"/>
    <cellStyle name="Note 2 2 3 4" xfId="16783"/>
    <cellStyle name="Note 2 2 3 4 2" xfId="16784"/>
    <cellStyle name="Note 2 2 3 4 2 2" xfId="16785"/>
    <cellStyle name="Note 2 2 3 4 2 2 2" xfId="16786"/>
    <cellStyle name="Note 2 2 3 4 2 2 3" xfId="16787"/>
    <cellStyle name="Note 2 2 3 4 2 2 4" xfId="16788"/>
    <cellStyle name="Note 2 2 3 4 2 2 5" xfId="16789"/>
    <cellStyle name="Note 2 2 3 4 2 2 6" xfId="16790"/>
    <cellStyle name="Note 2 2 3 4 2 3" xfId="16791"/>
    <cellStyle name="Note 2 2 3 4 2 3 2" xfId="16792"/>
    <cellStyle name="Note 2 2 3 4 2 3 3" xfId="16793"/>
    <cellStyle name="Note 2 2 3 4 2 3 4" xfId="16794"/>
    <cellStyle name="Note 2 2 3 4 2 3 5" xfId="16795"/>
    <cellStyle name="Note 2 2 3 4 2 3 6" xfId="16796"/>
    <cellStyle name="Note 2 2 3 4 2 4" xfId="16797"/>
    <cellStyle name="Note 2 2 3 4 2 5" xfId="16798"/>
    <cellStyle name="Note 2 2 3 4 2 6" xfId="16799"/>
    <cellStyle name="Note 2 2 3 4 2 7" xfId="16800"/>
    <cellStyle name="Note 2 2 3 4 2 8" xfId="16801"/>
    <cellStyle name="Note 2 2 3 4 3" xfId="16802"/>
    <cellStyle name="Note 2 2 3 4 3 2" xfId="16803"/>
    <cellStyle name="Note 2 2 3 4 3 3" xfId="16804"/>
    <cellStyle name="Note 2 2 3 4 3 4" xfId="16805"/>
    <cellStyle name="Note 2 2 3 4 3 5" xfId="16806"/>
    <cellStyle name="Note 2 2 3 4 3 6" xfId="16807"/>
    <cellStyle name="Note 2 2 3 4 4" xfId="16808"/>
    <cellStyle name="Note 2 2 3 4 4 2" xfId="16809"/>
    <cellStyle name="Note 2 2 3 4 4 3" xfId="16810"/>
    <cellStyle name="Note 2 2 3 4 4 4" xfId="16811"/>
    <cellStyle name="Note 2 2 3 4 4 5" xfId="16812"/>
    <cellStyle name="Note 2 2 3 4 4 6" xfId="16813"/>
    <cellStyle name="Note 2 2 3 4 5" xfId="16814"/>
    <cellStyle name="Note 2 2 3 4 6" xfId="16815"/>
    <cellStyle name="Note 2 2 3 4 7" xfId="16816"/>
    <cellStyle name="Note 2 2 3 4 8" xfId="16817"/>
    <cellStyle name="Note 2 2 3 4 9" xfId="16818"/>
    <cellStyle name="Note 2 2 3 5" xfId="16819"/>
    <cellStyle name="Note 2 2 3 5 2" xfId="16820"/>
    <cellStyle name="Note 2 2 3 5 2 2" xfId="16821"/>
    <cellStyle name="Note 2 2 3 5 2 3" xfId="16822"/>
    <cellStyle name="Note 2 2 3 5 2 4" xfId="16823"/>
    <cellStyle name="Note 2 2 3 5 2 5" xfId="16824"/>
    <cellStyle name="Note 2 2 3 5 2 6" xfId="16825"/>
    <cellStyle name="Note 2 2 3 5 3" xfId="16826"/>
    <cellStyle name="Note 2 2 3 5 3 2" xfId="16827"/>
    <cellStyle name="Note 2 2 3 5 3 3" xfId="16828"/>
    <cellStyle name="Note 2 2 3 5 3 4" xfId="16829"/>
    <cellStyle name="Note 2 2 3 5 3 5" xfId="16830"/>
    <cellStyle name="Note 2 2 3 5 3 6" xfId="16831"/>
    <cellStyle name="Note 2 2 3 5 4" xfId="16832"/>
    <cellStyle name="Note 2 2 3 5 5" xfId="16833"/>
    <cellStyle name="Note 2 2 3 5 6" xfId="16834"/>
    <cellStyle name="Note 2 2 3 5 7" xfId="16835"/>
    <cellStyle name="Note 2 2 3 5 8" xfId="16836"/>
    <cellStyle name="Note 2 2 3 6" xfId="16837"/>
    <cellStyle name="Note 2 2 3 6 2" xfId="16838"/>
    <cellStyle name="Note 2 2 3 6 3" xfId="16839"/>
    <cellStyle name="Note 2 2 3 6 4" xfId="16840"/>
    <cellStyle name="Note 2 2 3 6 5" xfId="16841"/>
    <cellStyle name="Note 2 2 3 6 6" xfId="16842"/>
    <cellStyle name="Note 2 2 3 7" xfId="16843"/>
    <cellStyle name="Note 2 2 3 7 2" xfId="16844"/>
    <cellStyle name="Note 2 2 3 7 3" xfId="16845"/>
    <cellStyle name="Note 2 2 3 7 4" xfId="16846"/>
    <cellStyle name="Note 2 2 3 7 5" xfId="16847"/>
    <cellStyle name="Note 2 2 3 7 6" xfId="16848"/>
    <cellStyle name="Note 2 2 3 8" xfId="16849"/>
    <cellStyle name="Note 2 2 3 9" xfId="16850"/>
    <cellStyle name="Note 2 2 4" xfId="16851"/>
    <cellStyle name="Note 2 2 4 10" xfId="16852"/>
    <cellStyle name="Note 2 2 4 11" xfId="16853"/>
    <cellStyle name="Note 2 2 4 2" xfId="16854"/>
    <cellStyle name="Note 2 2 4 2 10" xfId="16855"/>
    <cellStyle name="Note 2 2 4 2 2" xfId="16856"/>
    <cellStyle name="Note 2 2 4 2 2 2" xfId="16857"/>
    <cellStyle name="Note 2 2 4 2 2 2 2" xfId="16858"/>
    <cellStyle name="Note 2 2 4 2 2 2 2 2" xfId="16859"/>
    <cellStyle name="Note 2 2 4 2 2 2 2 3" xfId="16860"/>
    <cellStyle name="Note 2 2 4 2 2 2 2 4" xfId="16861"/>
    <cellStyle name="Note 2 2 4 2 2 2 2 5" xfId="16862"/>
    <cellStyle name="Note 2 2 4 2 2 2 2 6" xfId="16863"/>
    <cellStyle name="Note 2 2 4 2 2 2 3" xfId="16864"/>
    <cellStyle name="Note 2 2 4 2 2 2 3 2" xfId="16865"/>
    <cellStyle name="Note 2 2 4 2 2 2 3 3" xfId="16866"/>
    <cellStyle name="Note 2 2 4 2 2 2 3 4" xfId="16867"/>
    <cellStyle name="Note 2 2 4 2 2 2 3 5" xfId="16868"/>
    <cellStyle name="Note 2 2 4 2 2 2 3 6" xfId="16869"/>
    <cellStyle name="Note 2 2 4 2 2 2 4" xfId="16870"/>
    <cellStyle name="Note 2 2 4 2 2 2 5" xfId="16871"/>
    <cellStyle name="Note 2 2 4 2 2 2 6" xfId="16872"/>
    <cellStyle name="Note 2 2 4 2 2 2 7" xfId="16873"/>
    <cellStyle name="Note 2 2 4 2 2 2 8" xfId="16874"/>
    <cellStyle name="Note 2 2 4 2 2 3" xfId="16875"/>
    <cellStyle name="Note 2 2 4 2 2 3 2" xfId="16876"/>
    <cellStyle name="Note 2 2 4 2 2 3 3" xfId="16877"/>
    <cellStyle name="Note 2 2 4 2 2 3 4" xfId="16878"/>
    <cellStyle name="Note 2 2 4 2 2 3 5" xfId="16879"/>
    <cellStyle name="Note 2 2 4 2 2 3 6" xfId="16880"/>
    <cellStyle name="Note 2 2 4 2 2 4" xfId="16881"/>
    <cellStyle name="Note 2 2 4 2 2 4 2" xfId="16882"/>
    <cellStyle name="Note 2 2 4 2 2 4 3" xfId="16883"/>
    <cellStyle name="Note 2 2 4 2 2 4 4" xfId="16884"/>
    <cellStyle name="Note 2 2 4 2 2 4 5" xfId="16885"/>
    <cellStyle name="Note 2 2 4 2 2 4 6" xfId="16886"/>
    <cellStyle name="Note 2 2 4 2 2 5" xfId="16887"/>
    <cellStyle name="Note 2 2 4 2 2 6" xfId="16888"/>
    <cellStyle name="Note 2 2 4 2 2 7" xfId="16889"/>
    <cellStyle name="Note 2 2 4 2 2 8" xfId="16890"/>
    <cellStyle name="Note 2 2 4 2 2 9" xfId="16891"/>
    <cellStyle name="Note 2 2 4 2 3" xfId="16892"/>
    <cellStyle name="Note 2 2 4 2 3 2" xfId="16893"/>
    <cellStyle name="Note 2 2 4 2 3 2 2" xfId="16894"/>
    <cellStyle name="Note 2 2 4 2 3 2 3" xfId="16895"/>
    <cellStyle name="Note 2 2 4 2 3 2 4" xfId="16896"/>
    <cellStyle name="Note 2 2 4 2 3 2 5" xfId="16897"/>
    <cellStyle name="Note 2 2 4 2 3 2 6" xfId="16898"/>
    <cellStyle name="Note 2 2 4 2 3 3" xfId="16899"/>
    <cellStyle name="Note 2 2 4 2 3 3 2" xfId="16900"/>
    <cellStyle name="Note 2 2 4 2 3 3 3" xfId="16901"/>
    <cellStyle name="Note 2 2 4 2 3 3 4" xfId="16902"/>
    <cellStyle name="Note 2 2 4 2 3 3 5" xfId="16903"/>
    <cellStyle name="Note 2 2 4 2 3 3 6" xfId="16904"/>
    <cellStyle name="Note 2 2 4 2 3 4" xfId="16905"/>
    <cellStyle name="Note 2 2 4 2 3 5" xfId="16906"/>
    <cellStyle name="Note 2 2 4 2 3 6" xfId="16907"/>
    <cellStyle name="Note 2 2 4 2 3 7" xfId="16908"/>
    <cellStyle name="Note 2 2 4 2 3 8" xfId="16909"/>
    <cellStyle name="Note 2 2 4 2 4" xfId="16910"/>
    <cellStyle name="Note 2 2 4 2 4 2" xfId="16911"/>
    <cellStyle name="Note 2 2 4 2 4 3" xfId="16912"/>
    <cellStyle name="Note 2 2 4 2 4 4" xfId="16913"/>
    <cellStyle name="Note 2 2 4 2 4 5" xfId="16914"/>
    <cellStyle name="Note 2 2 4 2 4 6" xfId="16915"/>
    <cellStyle name="Note 2 2 4 2 5" xfId="16916"/>
    <cellStyle name="Note 2 2 4 2 5 2" xfId="16917"/>
    <cellStyle name="Note 2 2 4 2 5 3" xfId="16918"/>
    <cellStyle name="Note 2 2 4 2 5 4" xfId="16919"/>
    <cellStyle name="Note 2 2 4 2 5 5" xfId="16920"/>
    <cellStyle name="Note 2 2 4 2 5 6" xfId="16921"/>
    <cellStyle name="Note 2 2 4 2 6" xfId="16922"/>
    <cellStyle name="Note 2 2 4 2 7" xfId="16923"/>
    <cellStyle name="Note 2 2 4 2 8" xfId="16924"/>
    <cellStyle name="Note 2 2 4 2 9" xfId="16925"/>
    <cellStyle name="Note 2 2 4 3" xfId="16926"/>
    <cellStyle name="Note 2 2 4 3 2" xfId="16927"/>
    <cellStyle name="Note 2 2 4 3 2 2" xfId="16928"/>
    <cellStyle name="Note 2 2 4 3 2 2 2" xfId="16929"/>
    <cellStyle name="Note 2 2 4 3 2 2 3" xfId="16930"/>
    <cellStyle name="Note 2 2 4 3 2 2 4" xfId="16931"/>
    <cellStyle name="Note 2 2 4 3 2 2 5" xfId="16932"/>
    <cellStyle name="Note 2 2 4 3 2 2 6" xfId="16933"/>
    <cellStyle name="Note 2 2 4 3 2 3" xfId="16934"/>
    <cellStyle name="Note 2 2 4 3 2 3 2" xfId="16935"/>
    <cellStyle name="Note 2 2 4 3 2 3 3" xfId="16936"/>
    <cellStyle name="Note 2 2 4 3 2 3 4" xfId="16937"/>
    <cellStyle name="Note 2 2 4 3 2 3 5" xfId="16938"/>
    <cellStyle name="Note 2 2 4 3 2 3 6" xfId="16939"/>
    <cellStyle name="Note 2 2 4 3 2 4" xfId="16940"/>
    <cellStyle name="Note 2 2 4 3 2 5" xfId="16941"/>
    <cellStyle name="Note 2 2 4 3 2 6" xfId="16942"/>
    <cellStyle name="Note 2 2 4 3 2 7" xfId="16943"/>
    <cellStyle name="Note 2 2 4 3 2 8" xfId="16944"/>
    <cellStyle name="Note 2 2 4 3 3" xfId="16945"/>
    <cellStyle name="Note 2 2 4 3 3 2" xfId="16946"/>
    <cellStyle name="Note 2 2 4 3 3 3" xfId="16947"/>
    <cellStyle name="Note 2 2 4 3 3 4" xfId="16948"/>
    <cellStyle name="Note 2 2 4 3 3 5" xfId="16949"/>
    <cellStyle name="Note 2 2 4 3 3 6" xfId="16950"/>
    <cellStyle name="Note 2 2 4 3 4" xfId="16951"/>
    <cellStyle name="Note 2 2 4 3 4 2" xfId="16952"/>
    <cellStyle name="Note 2 2 4 3 4 3" xfId="16953"/>
    <cellStyle name="Note 2 2 4 3 4 4" xfId="16954"/>
    <cellStyle name="Note 2 2 4 3 4 5" xfId="16955"/>
    <cellStyle name="Note 2 2 4 3 4 6" xfId="16956"/>
    <cellStyle name="Note 2 2 4 3 5" xfId="16957"/>
    <cellStyle name="Note 2 2 4 3 6" xfId="16958"/>
    <cellStyle name="Note 2 2 4 3 7" xfId="16959"/>
    <cellStyle name="Note 2 2 4 3 8" xfId="16960"/>
    <cellStyle name="Note 2 2 4 3 9" xfId="16961"/>
    <cellStyle name="Note 2 2 4 4" xfId="16962"/>
    <cellStyle name="Note 2 2 4 4 2" xfId="16963"/>
    <cellStyle name="Note 2 2 4 4 2 2" xfId="16964"/>
    <cellStyle name="Note 2 2 4 4 2 3" xfId="16965"/>
    <cellStyle name="Note 2 2 4 4 2 4" xfId="16966"/>
    <cellStyle name="Note 2 2 4 4 2 5" xfId="16967"/>
    <cellStyle name="Note 2 2 4 4 2 6" xfId="16968"/>
    <cellStyle name="Note 2 2 4 4 3" xfId="16969"/>
    <cellStyle name="Note 2 2 4 4 3 2" xfId="16970"/>
    <cellStyle name="Note 2 2 4 4 3 3" xfId="16971"/>
    <cellStyle name="Note 2 2 4 4 3 4" xfId="16972"/>
    <cellStyle name="Note 2 2 4 4 3 5" xfId="16973"/>
    <cellStyle name="Note 2 2 4 4 3 6" xfId="16974"/>
    <cellStyle name="Note 2 2 4 4 4" xfId="16975"/>
    <cellStyle name="Note 2 2 4 4 5" xfId="16976"/>
    <cellStyle name="Note 2 2 4 4 6" xfId="16977"/>
    <cellStyle name="Note 2 2 4 4 7" xfId="16978"/>
    <cellStyle name="Note 2 2 4 4 8" xfId="16979"/>
    <cellStyle name="Note 2 2 4 5" xfId="16980"/>
    <cellStyle name="Note 2 2 4 5 2" xfId="16981"/>
    <cellStyle name="Note 2 2 4 5 3" xfId="16982"/>
    <cellStyle name="Note 2 2 4 5 4" xfId="16983"/>
    <cellStyle name="Note 2 2 4 5 5" xfId="16984"/>
    <cellStyle name="Note 2 2 4 5 6" xfId="16985"/>
    <cellStyle name="Note 2 2 4 6" xfId="16986"/>
    <cellStyle name="Note 2 2 4 6 2" xfId="16987"/>
    <cellStyle name="Note 2 2 4 6 3" xfId="16988"/>
    <cellStyle name="Note 2 2 4 6 4" xfId="16989"/>
    <cellStyle name="Note 2 2 4 6 5" xfId="16990"/>
    <cellStyle name="Note 2 2 4 6 6" xfId="16991"/>
    <cellStyle name="Note 2 2 4 7" xfId="16992"/>
    <cellStyle name="Note 2 2 4 8" xfId="16993"/>
    <cellStyle name="Note 2 2 4 9" xfId="16994"/>
    <cellStyle name="Note 2 2 5" xfId="16995"/>
    <cellStyle name="Note 2 2 5 10" xfId="16996"/>
    <cellStyle name="Note 2 2 5 2" xfId="16997"/>
    <cellStyle name="Note 2 2 5 2 2" xfId="16998"/>
    <cellStyle name="Note 2 2 5 2 2 2" xfId="16999"/>
    <cellStyle name="Note 2 2 5 2 2 2 2" xfId="17000"/>
    <cellStyle name="Note 2 2 5 2 2 2 3" xfId="17001"/>
    <cellStyle name="Note 2 2 5 2 2 2 4" xfId="17002"/>
    <cellStyle name="Note 2 2 5 2 2 2 5" xfId="17003"/>
    <cellStyle name="Note 2 2 5 2 2 2 6" xfId="17004"/>
    <cellStyle name="Note 2 2 5 2 2 3" xfId="17005"/>
    <cellStyle name="Note 2 2 5 2 2 3 2" xfId="17006"/>
    <cellStyle name="Note 2 2 5 2 2 3 3" xfId="17007"/>
    <cellStyle name="Note 2 2 5 2 2 3 4" xfId="17008"/>
    <cellStyle name="Note 2 2 5 2 2 3 5" xfId="17009"/>
    <cellStyle name="Note 2 2 5 2 2 3 6" xfId="17010"/>
    <cellStyle name="Note 2 2 5 2 2 4" xfId="17011"/>
    <cellStyle name="Note 2 2 5 2 2 5" xfId="17012"/>
    <cellStyle name="Note 2 2 5 2 2 6" xfId="17013"/>
    <cellStyle name="Note 2 2 5 2 2 7" xfId="17014"/>
    <cellStyle name="Note 2 2 5 2 2 8" xfId="17015"/>
    <cellStyle name="Note 2 2 5 2 3" xfId="17016"/>
    <cellStyle name="Note 2 2 5 2 3 2" xfId="17017"/>
    <cellStyle name="Note 2 2 5 2 3 3" xfId="17018"/>
    <cellStyle name="Note 2 2 5 2 3 4" xfId="17019"/>
    <cellStyle name="Note 2 2 5 2 3 5" xfId="17020"/>
    <cellStyle name="Note 2 2 5 2 3 6" xfId="17021"/>
    <cellStyle name="Note 2 2 5 2 4" xfId="17022"/>
    <cellStyle name="Note 2 2 5 2 4 2" xfId="17023"/>
    <cellStyle name="Note 2 2 5 2 4 3" xfId="17024"/>
    <cellStyle name="Note 2 2 5 2 4 4" xfId="17025"/>
    <cellStyle name="Note 2 2 5 2 4 5" xfId="17026"/>
    <cellStyle name="Note 2 2 5 2 4 6" xfId="17027"/>
    <cellStyle name="Note 2 2 5 2 5" xfId="17028"/>
    <cellStyle name="Note 2 2 5 2 6" xfId="17029"/>
    <cellStyle name="Note 2 2 5 2 7" xfId="17030"/>
    <cellStyle name="Note 2 2 5 2 8" xfId="17031"/>
    <cellStyle name="Note 2 2 5 2 9" xfId="17032"/>
    <cellStyle name="Note 2 2 5 3" xfId="17033"/>
    <cellStyle name="Note 2 2 5 3 2" xfId="17034"/>
    <cellStyle name="Note 2 2 5 3 2 2" xfId="17035"/>
    <cellStyle name="Note 2 2 5 3 2 3" xfId="17036"/>
    <cellStyle name="Note 2 2 5 3 2 4" xfId="17037"/>
    <cellStyle name="Note 2 2 5 3 2 5" xfId="17038"/>
    <cellStyle name="Note 2 2 5 3 2 6" xfId="17039"/>
    <cellStyle name="Note 2 2 5 3 3" xfId="17040"/>
    <cellStyle name="Note 2 2 5 3 3 2" xfId="17041"/>
    <cellStyle name="Note 2 2 5 3 3 3" xfId="17042"/>
    <cellStyle name="Note 2 2 5 3 3 4" xfId="17043"/>
    <cellStyle name="Note 2 2 5 3 3 5" xfId="17044"/>
    <cellStyle name="Note 2 2 5 3 3 6" xfId="17045"/>
    <cellStyle name="Note 2 2 5 3 4" xfId="17046"/>
    <cellStyle name="Note 2 2 5 3 5" xfId="17047"/>
    <cellStyle name="Note 2 2 5 3 6" xfId="17048"/>
    <cellStyle name="Note 2 2 5 3 7" xfId="17049"/>
    <cellStyle name="Note 2 2 5 3 8" xfId="17050"/>
    <cellStyle name="Note 2 2 5 4" xfId="17051"/>
    <cellStyle name="Note 2 2 5 4 2" xfId="17052"/>
    <cellStyle name="Note 2 2 5 4 3" xfId="17053"/>
    <cellStyle name="Note 2 2 5 4 4" xfId="17054"/>
    <cellStyle name="Note 2 2 5 4 5" xfId="17055"/>
    <cellStyle name="Note 2 2 5 4 6" xfId="17056"/>
    <cellStyle name="Note 2 2 5 5" xfId="17057"/>
    <cellStyle name="Note 2 2 5 5 2" xfId="17058"/>
    <cellStyle name="Note 2 2 5 5 3" xfId="17059"/>
    <cellStyle name="Note 2 2 5 5 4" xfId="17060"/>
    <cellStyle name="Note 2 2 5 5 5" xfId="17061"/>
    <cellStyle name="Note 2 2 5 5 6" xfId="17062"/>
    <cellStyle name="Note 2 2 5 6" xfId="17063"/>
    <cellStyle name="Note 2 2 5 7" xfId="17064"/>
    <cellStyle name="Note 2 2 5 8" xfId="17065"/>
    <cellStyle name="Note 2 2 5 9" xfId="17066"/>
    <cellStyle name="Note 2 2 6" xfId="17067"/>
    <cellStyle name="Note 2 2 6 2" xfId="17068"/>
    <cellStyle name="Note 2 2 6 2 2" xfId="17069"/>
    <cellStyle name="Note 2 2 6 2 2 2" xfId="17070"/>
    <cellStyle name="Note 2 2 6 2 2 3" xfId="17071"/>
    <cellStyle name="Note 2 2 6 2 2 4" xfId="17072"/>
    <cellStyle name="Note 2 2 6 2 2 5" xfId="17073"/>
    <cellStyle name="Note 2 2 6 2 2 6" xfId="17074"/>
    <cellStyle name="Note 2 2 6 2 3" xfId="17075"/>
    <cellStyle name="Note 2 2 6 2 3 2" xfId="17076"/>
    <cellStyle name="Note 2 2 6 2 3 3" xfId="17077"/>
    <cellStyle name="Note 2 2 6 2 3 4" xfId="17078"/>
    <cellStyle name="Note 2 2 6 2 3 5" xfId="17079"/>
    <cellStyle name="Note 2 2 6 2 3 6" xfId="17080"/>
    <cellStyle name="Note 2 2 6 2 4" xfId="17081"/>
    <cellStyle name="Note 2 2 6 2 5" xfId="17082"/>
    <cellStyle name="Note 2 2 6 2 6" xfId="17083"/>
    <cellStyle name="Note 2 2 6 2 7" xfId="17084"/>
    <cellStyle name="Note 2 2 6 2 8" xfId="17085"/>
    <cellStyle name="Note 2 2 6 3" xfId="17086"/>
    <cellStyle name="Note 2 2 6 3 2" xfId="17087"/>
    <cellStyle name="Note 2 2 6 3 3" xfId="17088"/>
    <cellStyle name="Note 2 2 6 3 4" xfId="17089"/>
    <cellStyle name="Note 2 2 6 3 5" xfId="17090"/>
    <cellStyle name="Note 2 2 6 3 6" xfId="17091"/>
    <cellStyle name="Note 2 2 6 4" xfId="17092"/>
    <cellStyle name="Note 2 2 6 4 2" xfId="17093"/>
    <cellStyle name="Note 2 2 6 4 3" xfId="17094"/>
    <cellStyle name="Note 2 2 6 4 4" xfId="17095"/>
    <cellStyle name="Note 2 2 6 4 5" xfId="17096"/>
    <cellStyle name="Note 2 2 6 4 6" xfId="17097"/>
    <cellStyle name="Note 2 2 6 5" xfId="17098"/>
    <cellStyle name="Note 2 2 6 6" xfId="17099"/>
    <cellStyle name="Note 2 2 6 7" xfId="17100"/>
    <cellStyle name="Note 2 2 6 8" xfId="17101"/>
    <cellStyle name="Note 2 2 6 9" xfId="17102"/>
    <cellStyle name="Note 2 2 7" xfId="17103"/>
    <cellStyle name="Note 2 2 7 2" xfId="17104"/>
    <cellStyle name="Note 2 2 7 2 2" xfId="17105"/>
    <cellStyle name="Note 2 2 7 2 3" xfId="17106"/>
    <cellStyle name="Note 2 2 7 2 4" xfId="17107"/>
    <cellStyle name="Note 2 2 7 2 5" xfId="17108"/>
    <cellStyle name="Note 2 2 7 2 6" xfId="17109"/>
    <cellStyle name="Note 2 2 7 3" xfId="17110"/>
    <cellStyle name="Note 2 2 7 3 2" xfId="17111"/>
    <cellStyle name="Note 2 2 7 3 3" xfId="17112"/>
    <cellStyle name="Note 2 2 7 3 4" xfId="17113"/>
    <cellStyle name="Note 2 2 7 3 5" xfId="17114"/>
    <cellStyle name="Note 2 2 7 3 6" xfId="17115"/>
    <cellStyle name="Note 2 2 7 4" xfId="17116"/>
    <cellStyle name="Note 2 2 7 5" xfId="17117"/>
    <cellStyle name="Note 2 2 7 6" xfId="17118"/>
    <cellStyle name="Note 2 2 7 7" xfId="17119"/>
    <cellStyle name="Note 2 2 7 8" xfId="17120"/>
    <cellStyle name="Note 2 2 8" xfId="17121"/>
    <cellStyle name="Note 2 2 8 2" xfId="17122"/>
    <cellStyle name="Note 2 2 8 3" xfId="17123"/>
    <cellStyle name="Note 2 2 8 4" xfId="17124"/>
    <cellStyle name="Note 2 2 8 5" xfId="17125"/>
    <cellStyle name="Note 2 2 8 6" xfId="17126"/>
    <cellStyle name="Note 2 2 9" xfId="17127"/>
    <cellStyle name="Note 2 2 9 2" xfId="17128"/>
    <cellStyle name="Note 2 2 9 3" xfId="17129"/>
    <cellStyle name="Note 2 2 9 4" xfId="17130"/>
    <cellStyle name="Note 2 2 9 5" xfId="17131"/>
    <cellStyle name="Note 2 2 9 6" xfId="17132"/>
    <cellStyle name="Note 2 3" xfId="17133"/>
    <cellStyle name="Note 2 3 10" xfId="17134"/>
    <cellStyle name="Note 2 3 10 2" xfId="17135"/>
    <cellStyle name="Note 2 3 10 3" xfId="17136"/>
    <cellStyle name="Note 2 3 10 4" xfId="17137"/>
    <cellStyle name="Note 2 3 10 5" xfId="17138"/>
    <cellStyle name="Note 2 3 10 6" xfId="17139"/>
    <cellStyle name="Note 2 3 11" xfId="17140"/>
    <cellStyle name="Note 2 3 12" xfId="17141"/>
    <cellStyle name="Note 2 3 13" xfId="17142"/>
    <cellStyle name="Note 2 3 14" xfId="17143"/>
    <cellStyle name="Note 2 3 15" xfId="17144"/>
    <cellStyle name="Note 2 3 2" xfId="17145"/>
    <cellStyle name="Note 2 3 2 10" xfId="17146"/>
    <cellStyle name="Note 2 3 2 11" xfId="17147"/>
    <cellStyle name="Note 2 3 2 12" xfId="17148"/>
    <cellStyle name="Note 2 3 2 13" xfId="17149"/>
    <cellStyle name="Note 2 3 2 14" xfId="17150"/>
    <cellStyle name="Note 2 3 2 2" xfId="17151"/>
    <cellStyle name="Note 2 3 2 2 10" xfId="17152"/>
    <cellStyle name="Note 2 3 2 2 11" xfId="17153"/>
    <cellStyle name="Note 2 3 2 2 12" xfId="17154"/>
    <cellStyle name="Note 2 3 2 2 13" xfId="17155"/>
    <cellStyle name="Note 2 3 2 2 2" xfId="17156"/>
    <cellStyle name="Note 2 3 2 2 2 10" xfId="17157"/>
    <cellStyle name="Note 2 3 2 2 2 11" xfId="17158"/>
    <cellStyle name="Note 2 3 2 2 2 12" xfId="17159"/>
    <cellStyle name="Note 2 3 2 2 2 2" xfId="17160"/>
    <cellStyle name="Note 2 3 2 2 2 2 10" xfId="17161"/>
    <cellStyle name="Note 2 3 2 2 2 2 11" xfId="17162"/>
    <cellStyle name="Note 2 3 2 2 2 2 2" xfId="17163"/>
    <cellStyle name="Note 2 3 2 2 2 2 2 2" xfId="17164"/>
    <cellStyle name="Note 2 3 2 2 2 2 2 2 2" xfId="17165"/>
    <cellStyle name="Note 2 3 2 2 2 2 2 2 2 2" xfId="17166"/>
    <cellStyle name="Note 2 3 2 2 2 2 2 2 2 3" xfId="17167"/>
    <cellStyle name="Note 2 3 2 2 2 2 2 2 2 4" xfId="17168"/>
    <cellStyle name="Note 2 3 2 2 2 2 2 2 2 5" xfId="17169"/>
    <cellStyle name="Note 2 3 2 2 2 2 2 2 2 6" xfId="17170"/>
    <cellStyle name="Note 2 3 2 2 2 2 2 2 3" xfId="17171"/>
    <cellStyle name="Note 2 3 2 2 2 2 2 2 3 2" xfId="17172"/>
    <cellStyle name="Note 2 3 2 2 2 2 2 2 3 3" xfId="17173"/>
    <cellStyle name="Note 2 3 2 2 2 2 2 2 3 4" xfId="17174"/>
    <cellStyle name="Note 2 3 2 2 2 2 2 2 3 5" xfId="17175"/>
    <cellStyle name="Note 2 3 2 2 2 2 2 2 3 6" xfId="17176"/>
    <cellStyle name="Note 2 3 2 2 2 2 2 2 4" xfId="17177"/>
    <cellStyle name="Note 2 3 2 2 2 2 2 2 5" xfId="17178"/>
    <cellStyle name="Note 2 3 2 2 2 2 2 2 6" xfId="17179"/>
    <cellStyle name="Note 2 3 2 2 2 2 2 2 7" xfId="17180"/>
    <cellStyle name="Note 2 3 2 2 2 2 2 2 8" xfId="17181"/>
    <cellStyle name="Note 2 3 2 2 2 2 2 3" xfId="17182"/>
    <cellStyle name="Note 2 3 2 2 2 2 2 3 2" xfId="17183"/>
    <cellStyle name="Note 2 3 2 2 2 2 2 3 3" xfId="17184"/>
    <cellStyle name="Note 2 3 2 2 2 2 2 3 4" xfId="17185"/>
    <cellStyle name="Note 2 3 2 2 2 2 2 3 5" xfId="17186"/>
    <cellStyle name="Note 2 3 2 2 2 2 2 3 6" xfId="17187"/>
    <cellStyle name="Note 2 3 2 2 2 2 2 4" xfId="17188"/>
    <cellStyle name="Note 2 3 2 2 2 2 2 4 2" xfId="17189"/>
    <cellStyle name="Note 2 3 2 2 2 2 2 4 3" xfId="17190"/>
    <cellStyle name="Note 2 3 2 2 2 2 2 4 4" xfId="17191"/>
    <cellStyle name="Note 2 3 2 2 2 2 2 4 5" xfId="17192"/>
    <cellStyle name="Note 2 3 2 2 2 2 2 4 6" xfId="17193"/>
    <cellStyle name="Note 2 3 2 2 2 2 2 5" xfId="17194"/>
    <cellStyle name="Note 2 3 2 2 2 2 2 6" xfId="17195"/>
    <cellStyle name="Note 2 3 2 2 2 2 2 7" xfId="17196"/>
    <cellStyle name="Note 2 3 2 2 2 2 2 8" xfId="17197"/>
    <cellStyle name="Note 2 3 2 2 2 2 2 9" xfId="17198"/>
    <cellStyle name="Note 2 3 2 2 2 2 3" xfId="17199"/>
    <cellStyle name="Note 2 3 2 2 2 2 3 2" xfId="17200"/>
    <cellStyle name="Note 2 3 2 2 2 2 3 2 2" xfId="17201"/>
    <cellStyle name="Note 2 3 2 2 2 2 3 2 2 2" xfId="17202"/>
    <cellStyle name="Note 2 3 2 2 2 2 3 2 2 3" xfId="17203"/>
    <cellStyle name="Note 2 3 2 2 2 2 3 2 2 4" xfId="17204"/>
    <cellStyle name="Note 2 3 2 2 2 2 3 2 2 5" xfId="17205"/>
    <cellStyle name="Note 2 3 2 2 2 2 3 2 2 6" xfId="17206"/>
    <cellStyle name="Note 2 3 2 2 2 2 3 2 3" xfId="17207"/>
    <cellStyle name="Note 2 3 2 2 2 2 3 2 3 2" xfId="17208"/>
    <cellStyle name="Note 2 3 2 2 2 2 3 2 3 3" xfId="17209"/>
    <cellStyle name="Note 2 3 2 2 2 2 3 2 3 4" xfId="17210"/>
    <cellStyle name="Note 2 3 2 2 2 2 3 2 3 5" xfId="17211"/>
    <cellStyle name="Note 2 3 2 2 2 2 3 2 3 6" xfId="17212"/>
    <cellStyle name="Note 2 3 2 2 2 2 3 2 4" xfId="17213"/>
    <cellStyle name="Note 2 3 2 2 2 2 3 2 5" xfId="17214"/>
    <cellStyle name="Note 2 3 2 2 2 2 3 2 6" xfId="17215"/>
    <cellStyle name="Note 2 3 2 2 2 2 3 2 7" xfId="17216"/>
    <cellStyle name="Note 2 3 2 2 2 2 3 2 8" xfId="17217"/>
    <cellStyle name="Note 2 3 2 2 2 2 3 3" xfId="17218"/>
    <cellStyle name="Note 2 3 2 2 2 2 3 3 2" xfId="17219"/>
    <cellStyle name="Note 2 3 2 2 2 2 3 3 3" xfId="17220"/>
    <cellStyle name="Note 2 3 2 2 2 2 3 3 4" xfId="17221"/>
    <cellStyle name="Note 2 3 2 2 2 2 3 3 5" xfId="17222"/>
    <cellStyle name="Note 2 3 2 2 2 2 3 3 6" xfId="17223"/>
    <cellStyle name="Note 2 3 2 2 2 2 3 4" xfId="17224"/>
    <cellStyle name="Note 2 3 2 2 2 2 3 4 2" xfId="17225"/>
    <cellStyle name="Note 2 3 2 2 2 2 3 4 3" xfId="17226"/>
    <cellStyle name="Note 2 3 2 2 2 2 3 4 4" xfId="17227"/>
    <cellStyle name="Note 2 3 2 2 2 2 3 4 5" xfId="17228"/>
    <cellStyle name="Note 2 3 2 2 2 2 3 4 6" xfId="17229"/>
    <cellStyle name="Note 2 3 2 2 2 2 3 5" xfId="17230"/>
    <cellStyle name="Note 2 3 2 2 2 2 3 6" xfId="17231"/>
    <cellStyle name="Note 2 3 2 2 2 2 3 7" xfId="17232"/>
    <cellStyle name="Note 2 3 2 2 2 2 3 8" xfId="17233"/>
    <cellStyle name="Note 2 3 2 2 2 2 3 9" xfId="17234"/>
    <cellStyle name="Note 2 3 2 2 2 2 4" xfId="17235"/>
    <cellStyle name="Note 2 3 2 2 2 2 4 2" xfId="17236"/>
    <cellStyle name="Note 2 3 2 2 2 2 4 2 2" xfId="17237"/>
    <cellStyle name="Note 2 3 2 2 2 2 4 2 3" xfId="17238"/>
    <cellStyle name="Note 2 3 2 2 2 2 4 2 4" xfId="17239"/>
    <cellStyle name="Note 2 3 2 2 2 2 4 2 5" xfId="17240"/>
    <cellStyle name="Note 2 3 2 2 2 2 4 2 6" xfId="17241"/>
    <cellStyle name="Note 2 3 2 2 2 2 4 3" xfId="17242"/>
    <cellStyle name="Note 2 3 2 2 2 2 4 3 2" xfId="17243"/>
    <cellStyle name="Note 2 3 2 2 2 2 4 3 3" xfId="17244"/>
    <cellStyle name="Note 2 3 2 2 2 2 4 3 4" xfId="17245"/>
    <cellStyle name="Note 2 3 2 2 2 2 4 3 5" xfId="17246"/>
    <cellStyle name="Note 2 3 2 2 2 2 4 3 6" xfId="17247"/>
    <cellStyle name="Note 2 3 2 2 2 2 4 4" xfId="17248"/>
    <cellStyle name="Note 2 3 2 2 2 2 4 5" xfId="17249"/>
    <cellStyle name="Note 2 3 2 2 2 2 4 6" xfId="17250"/>
    <cellStyle name="Note 2 3 2 2 2 2 4 7" xfId="17251"/>
    <cellStyle name="Note 2 3 2 2 2 2 4 8" xfId="17252"/>
    <cellStyle name="Note 2 3 2 2 2 2 5" xfId="17253"/>
    <cellStyle name="Note 2 3 2 2 2 2 5 2" xfId="17254"/>
    <cellStyle name="Note 2 3 2 2 2 2 5 3" xfId="17255"/>
    <cellStyle name="Note 2 3 2 2 2 2 5 4" xfId="17256"/>
    <cellStyle name="Note 2 3 2 2 2 2 5 5" xfId="17257"/>
    <cellStyle name="Note 2 3 2 2 2 2 5 6" xfId="17258"/>
    <cellStyle name="Note 2 3 2 2 2 2 6" xfId="17259"/>
    <cellStyle name="Note 2 3 2 2 2 2 6 2" xfId="17260"/>
    <cellStyle name="Note 2 3 2 2 2 2 6 3" xfId="17261"/>
    <cellStyle name="Note 2 3 2 2 2 2 6 4" xfId="17262"/>
    <cellStyle name="Note 2 3 2 2 2 2 6 5" xfId="17263"/>
    <cellStyle name="Note 2 3 2 2 2 2 6 6" xfId="17264"/>
    <cellStyle name="Note 2 3 2 2 2 2 7" xfId="17265"/>
    <cellStyle name="Note 2 3 2 2 2 2 8" xfId="17266"/>
    <cellStyle name="Note 2 3 2 2 2 2 9" xfId="17267"/>
    <cellStyle name="Note 2 3 2 2 2 3" xfId="17268"/>
    <cellStyle name="Note 2 3 2 2 2 3 10" xfId="17269"/>
    <cellStyle name="Note 2 3 2 2 2 3 2" xfId="17270"/>
    <cellStyle name="Note 2 3 2 2 2 3 2 2" xfId="17271"/>
    <cellStyle name="Note 2 3 2 2 2 3 2 2 2" xfId="17272"/>
    <cellStyle name="Note 2 3 2 2 2 3 2 2 2 2" xfId="17273"/>
    <cellStyle name="Note 2 3 2 2 2 3 2 2 2 3" xfId="17274"/>
    <cellStyle name="Note 2 3 2 2 2 3 2 2 2 4" xfId="17275"/>
    <cellStyle name="Note 2 3 2 2 2 3 2 2 2 5" xfId="17276"/>
    <cellStyle name="Note 2 3 2 2 2 3 2 2 2 6" xfId="17277"/>
    <cellStyle name="Note 2 3 2 2 2 3 2 2 3" xfId="17278"/>
    <cellStyle name="Note 2 3 2 2 2 3 2 2 3 2" xfId="17279"/>
    <cellStyle name="Note 2 3 2 2 2 3 2 2 3 3" xfId="17280"/>
    <cellStyle name="Note 2 3 2 2 2 3 2 2 3 4" xfId="17281"/>
    <cellStyle name="Note 2 3 2 2 2 3 2 2 3 5" xfId="17282"/>
    <cellStyle name="Note 2 3 2 2 2 3 2 2 3 6" xfId="17283"/>
    <cellStyle name="Note 2 3 2 2 2 3 2 2 4" xfId="17284"/>
    <cellStyle name="Note 2 3 2 2 2 3 2 2 5" xfId="17285"/>
    <cellStyle name="Note 2 3 2 2 2 3 2 2 6" xfId="17286"/>
    <cellStyle name="Note 2 3 2 2 2 3 2 2 7" xfId="17287"/>
    <cellStyle name="Note 2 3 2 2 2 3 2 2 8" xfId="17288"/>
    <cellStyle name="Note 2 3 2 2 2 3 2 3" xfId="17289"/>
    <cellStyle name="Note 2 3 2 2 2 3 2 3 2" xfId="17290"/>
    <cellStyle name="Note 2 3 2 2 2 3 2 3 3" xfId="17291"/>
    <cellStyle name="Note 2 3 2 2 2 3 2 3 4" xfId="17292"/>
    <cellStyle name="Note 2 3 2 2 2 3 2 3 5" xfId="17293"/>
    <cellStyle name="Note 2 3 2 2 2 3 2 3 6" xfId="17294"/>
    <cellStyle name="Note 2 3 2 2 2 3 2 4" xfId="17295"/>
    <cellStyle name="Note 2 3 2 2 2 3 2 4 2" xfId="17296"/>
    <cellStyle name="Note 2 3 2 2 2 3 2 4 3" xfId="17297"/>
    <cellStyle name="Note 2 3 2 2 2 3 2 4 4" xfId="17298"/>
    <cellStyle name="Note 2 3 2 2 2 3 2 4 5" xfId="17299"/>
    <cellStyle name="Note 2 3 2 2 2 3 2 4 6" xfId="17300"/>
    <cellStyle name="Note 2 3 2 2 2 3 2 5" xfId="17301"/>
    <cellStyle name="Note 2 3 2 2 2 3 2 6" xfId="17302"/>
    <cellStyle name="Note 2 3 2 2 2 3 2 7" xfId="17303"/>
    <cellStyle name="Note 2 3 2 2 2 3 2 8" xfId="17304"/>
    <cellStyle name="Note 2 3 2 2 2 3 2 9" xfId="17305"/>
    <cellStyle name="Note 2 3 2 2 2 3 3" xfId="17306"/>
    <cellStyle name="Note 2 3 2 2 2 3 3 2" xfId="17307"/>
    <cellStyle name="Note 2 3 2 2 2 3 3 2 2" xfId="17308"/>
    <cellStyle name="Note 2 3 2 2 2 3 3 2 3" xfId="17309"/>
    <cellStyle name="Note 2 3 2 2 2 3 3 2 4" xfId="17310"/>
    <cellStyle name="Note 2 3 2 2 2 3 3 2 5" xfId="17311"/>
    <cellStyle name="Note 2 3 2 2 2 3 3 2 6" xfId="17312"/>
    <cellStyle name="Note 2 3 2 2 2 3 3 3" xfId="17313"/>
    <cellStyle name="Note 2 3 2 2 2 3 3 3 2" xfId="17314"/>
    <cellStyle name="Note 2 3 2 2 2 3 3 3 3" xfId="17315"/>
    <cellStyle name="Note 2 3 2 2 2 3 3 3 4" xfId="17316"/>
    <cellStyle name="Note 2 3 2 2 2 3 3 3 5" xfId="17317"/>
    <cellStyle name="Note 2 3 2 2 2 3 3 3 6" xfId="17318"/>
    <cellStyle name="Note 2 3 2 2 2 3 3 4" xfId="17319"/>
    <cellStyle name="Note 2 3 2 2 2 3 3 5" xfId="17320"/>
    <cellStyle name="Note 2 3 2 2 2 3 3 6" xfId="17321"/>
    <cellStyle name="Note 2 3 2 2 2 3 3 7" xfId="17322"/>
    <cellStyle name="Note 2 3 2 2 2 3 3 8" xfId="17323"/>
    <cellStyle name="Note 2 3 2 2 2 3 4" xfId="17324"/>
    <cellStyle name="Note 2 3 2 2 2 3 4 2" xfId="17325"/>
    <cellStyle name="Note 2 3 2 2 2 3 4 3" xfId="17326"/>
    <cellStyle name="Note 2 3 2 2 2 3 4 4" xfId="17327"/>
    <cellStyle name="Note 2 3 2 2 2 3 4 5" xfId="17328"/>
    <cellStyle name="Note 2 3 2 2 2 3 4 6" xfId="17329"/>
    <cellStyle name="Note 2 3 2 2 2 3 5" xfId="17330"/>
    <cellStyle name="Note 2 3 2 2 2 3 5 2" xfId="17331"/>
    <cellStyle name="Note 2 3 2 2 2 3 5 3" xfId="17332"/>
    <cellStyle name="Note 2 3 2 2 2 3 5 4" xfId="17333"/>
    <cellStyle name="Note 2 3 2 2 2 3 5 5" xfId="17334"/>
    <cellStyle name="Note 2 3 2 2 2 3 5 6" xfId="17335"/>
    <cellStyle name="Note 2 3 2 2 2 3 6" xfId="17336"/>
    <cellStyle name="Note 2 3 2 2 2 3 7" xfId="17337"/>
    <cellStyle name="Note 2 3 2 2 2 3 8" xfId="17338"/>
    <cellStyle name="Note 2 3 2 2 2 3 9" xfId="17339"/>
    <cellStyle name="Note 2 3 2 2 2 4" xfId="17340"/>
    <cellStyle name="Note 2 3 2 2 2 4 2" xfId="17341"/>
    <cellStyle name="Note 2 3 2 2 2 4 2 2" xfId="17342"/>
    <cellStyle name="Note 2 3 2 2 2 4 2 2 2" xfId="17343"/>
    <cellStyle name="Note 2 3 2 2 2 4 2 2 3" xfId="17344"/>
    <cellStyle name="Note 2 3 2 2 2 4 2 2 4" xfId="17345"/>
    <cellStyle name="Note 2 3 2 2 2 4 2 2 5" xfId="17346"/>
    <cellStyle name="Note 2 3 2 2 2 4 2 2 6" xfId="17347"/>
    <cellStyle name="Note 2 3 2 2 2 4 2 3" xfId="17348"/>
    <cellStyle name="Note 2 3 2 2 2 4 2 3 2" xfId="17349"/>
    <cellStyle name="Note 2 3 2 2 2 4 2 3 3" xfId="17350"/>
    <cellStyle name="Note 2 3 2 2 2 4 2 3 4" xfId="17351"/>
    <cellStyle name="Note 2 3 2 2 2 4 2 3 5" xfId="17352"/>
    <cellStyle name="Note 2 3 2 2 2 4 2 3 6" xfId="17353"/>
    <cellStyle name="Note 2 3 2 2 2 4 2 4" xfId="17354"/>
    <cellStyle name="Note 2 3 2 2 2 4 2 5" xfId="17355"/>
    <cellStyle name="Note 2 3 2 2 2 4 2 6" xfId="17356"/>
    <cellStyle name="Note 2 3 2 2 2 4 2 7" xfId="17357"/>
    <cellStyle name="Note 2 3 2 2 2 4 2 8" xfId="17358"/>
    <cellStyle name="Note 2 3 2 2 2 4 3" xfId="17359"/>
    <cellStyle name="Note 2 3 2 2 2 4 3 2" xfId="17360"/>
    <cellStyle name="Note 2 3 2 2 2 4 3 3" xfId="17361"/>
    <cellStyle name="Note 2 3 2 2 2 4 3 4" xfId="17362"/>
    <cellStyle name="Note 2 3 2 2 2 4 3 5" xfId="17363"/>
    <cellStyle name="Note 2 3 2 2 2 4 3 6" xfId="17364"/>
    <cellStyle name="Note 2 3 2 2 2 4 4" xfId="17365"/>
    <cellStyle name="Note 2 3 2 2 2 4 4 2" xfId="17366"/>
    <cellStyle name="Note 2 3 2 2 2 4 4 3" xfId="17367"/>
    <cellStyle name="Note 2 3 2 2 2 4 4 4" xfId="17368"/>
    <cellStyle name="Note 2 3 2 2 2 4 4 5" xfId="17369"/>
    <cellStyle name="Note 2 3 2 2 2 4 4 6" xfId="17370"/>
    <cellStyle name="Note 2 3 2 2 2 4 5" xfId="17371"/>
    <cellStyle name="Note 2 3 2 2 2 4 6" xfId="17372"/>
    <cellStyle name="Note 2 3 2 2 2 4 7" xfId="17373"/>
    <cellStyle name="Note 2 3 2 2 2 4 8" xfId="17374"/>
    <cellStyle name="Note 2 3 2 2 2 4 9" xfId="17375"/>
    <cellStyle name="Note 2 3 2 2 2 5" xfId="17376"/>
    <cellStyle name="Note 2 3 2 2 2 5 2" xfId="17377"/>
    <cellStyle name="Note 2 3 2 2 2 5 2 2" xfId="17378"/>
    <cellStyle name="Note 2 3 2 2 2 5 2 3" xfId="17379"/>
    <cellStyle name="Note 2 3 2 2 2 5 2 4" xfId="17380"/>
    <cellStyle name="Note 2 3 2 2 2 5 2 5" xfId="17381"/>
    <cellStyle name="Note 2 3 2 2 2 5 2 6" xfId="17382"/>
    <cellStyle name="Note 2 3 2 2 2 5 3" xfId="17383"/>
    <cellStyle name="Note 2 3 2 2 2 5 3 2" xfId="17384"/>
    <cellStyle name="Note 2 3 2 2 2 5 3 3" xfId="17385"/>
    <cellStyle name="Note 2 3 2 2 2 5 3 4" xfId="17386"/>
    <cellStyle name="Note 2 3 2 2 2 5 3 5" xfId="17387"/>
    <cellStyle name="Note 2 3 2 2 2 5 3 6" xfId="17388"/>
    <cellStyle name="Note 2 3 2 2 2 5 4" xfId="17389"/>
    <cellStyle name="Note 2 3 2 2 2 5 5" xfId="17390"/>
    <cellStyle name="Note 2 3 2 2 2 5 6" xfId="17391"/>
    <cellStyle name="Note 2 3 2 2 2 5 7" xfId="17392"/>
    <cellStyle name="Note 2 3 2 2 2 5 8" xfId="17393"/>
    <cellStyle name="Note 2 3 2 2 2 6" xfId="17394"/>
    <cellStyle name="Note 2 3 2 2 2 6 2" xfId="17395"/>
    <cellStyle name="Note 2 3 2 2 2 6 3" xfId="17396"/>
    <cellStyle name="Note 2 3 2 2 2 6 4" xfId="17397"/>
    <cellStyle name="Note 2 3 2 2 2 6 5" xfId="17398"/>
    <cellStyle name="Note 2 3 2 2 2 6 6" xfId="17399"/>
    <cellStyle name="Note 2 3 2 2 2 7" xfId="17400"/>
    <cellStyle name="Note 2 3 2 2 2 7 2" xfId="17401"/>
    <cellStyle name="Note 2 3 2 2 2 7 3" xfId="17402"/>
    <cellStyle name="Note 2 3 2 2 2 7 4" xfId="17403"/>
    <cellStyle name="Note 2 3 2 2 2 7 5" xfId="17404"/>
    <cellStyle name="Note 2 3 2 2 2 7 6" xfId="17405"/>
    <cellStyle name="Note 2 3 2 2 2 8" xfId="17406"/>
    <cellStyle name="Note 2 3 2 2 2 9" xfId="17407"/>
    <cellStyle name="Note 2 3 2 2 3" xfId="17408"/>
    <cellStyle name="Note 2 3 2 2 3 10" xfId="17409"/>
    <cellStyle name="Note 2 3 2 2 3 11" xfId="17410"/>
    <cellStyle name="Note 2 3 2 2 3 2" xfId="17411"/>
    <cellStyle name="Note 2 3 2 2 3 2 2" xfId="17412"/>
    <cellStyle name="Note 2 3 2 2 3 2 2 2" xfId="17413"/>
    <cellStyle name="Note 2 3 2 2 3 2 2 2 2" xfId="17414"/>
    <cellStyle name="Note 2 3 2 2 3 2 2 2 3" xfId="17415"/>
    <cellStyle name="Note 2 3 2 2 3 2 2 2 4" xfId="17416"/>
    <cellStyle name="Note 2 3 2 2 3 2 2 2 5" xfId="17417"/>
    <cellStyle name="Note 2 3 2 2 3 2 2 2 6" xfId="17418"/>
    <cellStyle name="Note 2 3 2 2 3 2 2 3" xfId="17419"/>
    <cellStyle name="Note 2 3 2 2 3 2 2 3 2" xfId="17420"/>
    <cellStyle name="Note 2 3 2 2 3 2 2 3 3" xfId="17421"/>
    <cellStyle name="Note 2 3 2 2 3 2 2 3 4" xfId="17422"/>
    <cellStyle name="Note 2 3 2 2 3 2 2 3 5" xfId="17423"/>
    <cellStyle name="Note 2 3 2 2 3 2 2 3 6" xfId="17424"/>
    <cellStyle name="Note 2 3 2 2 3 2 2 4" xfId="17425"/>
    <cellStyle name="Note 2 3 2 2 3 2 2 5" xfId="17426"/>
    <cellStyle name="Note 2 3 2 2 3 2 2 6" xfId="17427"/>
    <cellStyle name="Note 2 3 2 2 3 2 2 7" xfId="17428"/>
    <cellStyle name="Note 2 3 2 2 3 2 2 8" xfId="17429"/>
    <cellStyle name="Note 2 3 2 2 3 2 3" xfId="17430"/>
    <cellStyle name="Note 2 3 2 2 3 2 3 2" xfId="17431"/>
    <cellStyle name="Note 2 3 2 2 3 2 3 3" xfId="17432"/>
    <cellStyle name="Note 2 3 2 2 3 2 3 4" xfId="17433"/>
    <cellStyle name="Note 2 3 2 2 3 2 3 5" xfId="17434"/>
    <cellStyle name="Note 2 3 2 2 3 2 3 6" xfId="17435"/>
    <cellStyle name="Note 2 3 2 2 3 2 4" xfId="17436"/>
    <cellStyle name="Note 2 3 2 2 3 2 4 2" xfId="17437"/>
    <cellStyle name="Note 2 3 2 2 3 2 4 3" xfId="17438"/>
    <cellStyle name="Note 2 3 2 2 3 2 4 4" xfId="17439"/>
    <cellStyle name="Note 2 3 2 2 3 2 4 5" xfId="17440"/>
    <cellStyle name="Note 2 3 2 2 3 2 4 6" xfId="17441"/>
    <cellStyle name="Note 2 3 2 2 3 2 5" xfId="17442"/>
    <cellStyle name="Note 2 3 2 2 3 2 6" xfId="17443"/>
    <cellStyle name="Note 2 3 2 2 3 2 7" xfId="17444"/>
    <cellStyle name="Note 2 3 2 2 3 2 8" xfId="17445"/>
    <cellStyle name="Note 2 3 2 2 3 2 9" xfId="17446"/>
    <cellStyle name="Note 2 3 2 2 3 3" xfId="17447"/>
    <cellStyle name="Note 2 3 2 2 3 3 2" xfId="17448"/>
    <cellStyle name="Note 2 3 2 2 3 3 2 2" xfId="17449"/>
    <cellStyle name="Note 2 3 2 2 3 3 2 2 2" xfId="17450"/>
    <cellStyle name="Note 2 3 2 2 3 3 2 2 3" xfId="17451"/>
    <cellStyle name="Note 2 3 2 2 3 3 2 2 4" xfId="17452"/>
    <cellStyle name="Note 2 3 2 2 3 3 2 2 5" xfId="17453"/>
    <cellStyle name="Note 2 3 2 2 3 3 2 2 6" xfId="17454"/>
    <cellStyle name="Note 2 3 2 2 3 3 2 3" xfId="17455"/>
    <cellStyle name="Note 2 3 2 2 3 3 2 3 2" xfId="17456"/>
    <cellStyle name="Note 2 3 2 2 3 3 2 3 3" xfId="17457"/>
    <cellStyle name="Note 2 3 2 2 3 3 2 3 4" xfId="17458"/>
    <cellStyle name="Note 2 3 2 2 3 3 2 3 5" xfId="17459"/>
    <cellStyle name="Note 2 3 2 2 3 3 2 3 6" xfId="17460"/>
    <cellStyle name="Note 2 3 2 2 3 3 2 4" xfId="17461"/>
    <cellStyle name="Note 2 3 2 2 3 3 2 5" xfId="17462"/>
    <cellStyle name="Note 2 3 2 2 3 3 2 6" xfId="17463"/>
    <cellStyle name="Note 2 3 2 2 3 3 2 7" xfId="17464"/>
    <cellStyle name="Note 2 3 2 2 3 3 2 8" xfId="17465"/>
    <cellStyle name="Note 2 3 2 2 3 3 3" xfId="17466"/>
    <cellStyle name="Note 2 3 2 2 3 3 3 2" xfId="17467"/>
    <cellStyle name="Note 2 3 2 2 3 3 3 3" xfId="17468"/>
    <cellStyle name="Note 2 3 2 2 3 3 3 4" xfId="17469"/>
    <cellStyle name="Note 2 3 2 2 3 3 3 5" xfId="17470"/>
    <cellStyle name="Note 2 3 2 2 3 3 3 6" xfId="17471"/>
    <cellStyle name="Note 2 3 2 2 3 3 4" xfId="17472"/>
    <cellStyle name="Note 2 3 2 2 3 3 4 2" xfId="17473"/>
    <cellStyle name="Note 2 3 2 2 3 3 4 3" xfId="17474"/>
    <cellStyle name="Note 2 3 2 2 3 3 4 4" xfId="17475"/>
    <cellStyle name="Note 2 3 2 2 3 3 4 5" xfId="17476"/>
    <cellStyle name="Note 2 3 2 2 3 3 4 6" xfId="17477"/>
    <cellStyle name="Note 2 3 2 2 3 3 5" xfId="17478"/>
    <cellStyle name="Note 2 3 2 2 3 3 6" xfId="17479"/>
    <cellStyle name="Note 2 3 2 2 3 3 7" xfId="17480"/>
    <cellStyle name="Note 2 3 2 2 3 3 8" xfId="17481"/>
    <cellStyle name="Note 2 3 2 2 3 3 9" xfId="17482"/>
    <cellStyle name="Note 2 3 2 2 3 4" xfId="17483"/>
    <cellStyle name="Note 2 3 2 2 3 4 2" xfId="17484"/>
    <cellStyle name="Note 2 3 2 2 3 4 2 2" xfId="17485"/>
    <cellStyle name="Note 2 3 2 2 3 4 2 3" xfId="17486"/>
    <cellStyle name="Note 2 3 2 2 3 4 2 4" xfId="17487"/>
    <cellStyle name="Note 2 3 2 2 3 4 2 5" xfId="17488"/>
    <cellStyle name="Note 2 3 2 2 3 4 2 6" xfId="17489"/>
    <cellStyle name="Note 2 3 2 2 3 4 3" xfId="17490"/>
    <cellStyle name="Note 2 3 2 2 3 4 3 2" xfId="17491"/>
    <cellStyle name="Note 2 3 2 2 3 4 3 3" xfId="17492"/>
    <cellStyle name="Note 2 3 2 2 3 4 3 4" xfId="17493"/>
    <cellStyle name="Note 2 3 2 2 3 4 3 5" xfId="17494"/>
    <cellStyle name="Note 2 3 2 2 3 4 3 6" xfId="17495"/>
    <cellStyle name="Note 2 3 2 2 3 4 4" xfId="17496"/>
    <cellStyle name="Note 2 3 2 2 3 4 5" xfId="17497"/>
    <cellStyle name="Note 2 3 2 2 3 4 6" xfId="17498"/>
    <cellStyle name="Note 2 3 2 2 3 4 7" xfId="17499"/>
    <cellStyle name="Note 2 3 2 2 3 4 8" xfId="17500"/>
    <cellStyle name="Note 2 3 2 2 3 5" xfId="17501"/>
    <cellStyle name="Note 2 3 2 2 3 5 2" xfId="17502"/>
    <cellStyle name="Note 2 3 2 2 3 5 3" xfId="17503"/>
    <cellStyle name="Note 2 3 2 2 3 5 4" xfId="17504"/>
    <cellStyle name="Note 2 3 2 2 3 5 5" xfId="17505"/>
    <cellStyle name="Note 2 3 2 2 3 5 6" xfId="17506"/>
    <cellStyle name="Note 2 3 2 2 3 6" xfId="17507"/>
    <cellStyle name="Note 2 3 2 2 3 6 2" xfId="17508"/>
    <cellStyle name="Note 2 3 2 2 3 6 3" xfId="17509"/>
    <cellStyle name="Note 2 3 2 2 3 6 4" xfId="17510"/>
    <cellStyle name="Note 2 3 2 2 3 6 5" xfId="17511"/>
    <cellStyle name="Note 2 3 2 2 3 6 6" xfId="17512"/>
    <cellStyle name="Note 2 3 2 2 3 7" xfId="17513"/>
    <cellStyle name="Note 2 3 2 2 3 8" xfId="17514"/>
    <cellStyle name="Note 2 3 2 2 3 9" xfId="17515"/>
    <cellStyle name="Note 2 3 2 2 4" xfId="17516"/>
    <cellStyle name="Note 2 3 2 2 4 10" xfId="17517"/>
    <cellStyle name="Note 2 3 2 2 4 2" xfId="17518"/>
    <cellStyle name="Note 2 3 2 2 4 2 2" xfId="17519"/>
    <cellStyle name="Note 2 3 2 2 4 2 2 2" xfId="17520"/>
    <cellStyle name="Note 2 3 2 2 4 2 2 2 2" xfId="17521"/>
    <cellStyle name="Note 2 3 2 2 4 2 2 2 3" xfId="17522"/>
    <cellStyle name="Note 2 3 2 2 4 2 2 2 4" xfId="17523"/>
    <cellStyle name="Note 2 3 2 2 4 2 2 2 5" xfId="17524"/>
    <cellStyle name="Note 2 3 2 2 4 2 2 2 6" xfId="17525"/>
    <cellStyle name="Note 2 3 2 2 4 2 2 3" xfId="17526"/>
    <cellStyle name="Note 2 3 2 2 4 2 2 3 2" xfId="17527"/>
    <cellStyle name="Note 2 3 2 2 4 2 2 3 3" xfId="17528"/>
    <cellStyle name="Note 2 3 2 2 4 2 2 3 4" xfId="17529"/>
    <cellStyle name="Note 2 3 2 2 4 2 2 3 5" xfId="17530"/>
    <cellStyle name="Note 2 3 2 2 4 2 2 3 6" xfId="17531"/>
    <cellStyle name="Note 2 3 2 2 4 2 2 4" xfId="17532"/>
    <cellStyle name="Note 2 3 2 2 4 2 2 5" xfId="17533"/>
    <cellStyle name="Note 2 3 2 2 4 2 2 6" xfId="17534"/>
    <cellStyle name="Note 2 3 2 2 4 2 2 7" xfId="17535"/>
    <cellStyle name="Note 2 3 2 2 4 2 2 8" xfId="17536"/>
    <cellStyle name="Note 2 3 2 2 4 2 3" xfId="17537"/>
    <cellStyle name="Note 2 3 2 2 4 2 3 2" xfId="17538"/>
    <cellStyle name="Note 2 3 2 2 4 2 3 3" xfId="17539"/>
    <cellStyle name="Note 2 3 2 2 4 2 3 4" xfId="17540"/>
    <cellStyle name="Note 2 3 2 2 4 2 3 5" xfId="17541"/>
    <cellStyle name="Note 2 3 2 2 4 2 3 6" xfId="17542"/>
    <cellStyle name="Note 2 3 2 2 4 2 4" xfId="17543"/>
    <cellStyle name="Note 2 3 2 2 4 2 4 2" xfId="17544"/>
    <cellStyle name="Note 2 3 2 2 4 2 4 3" xfId="17545"/>
    <cellStyle name="Note 2 3 2 2 4 2 4 4" xfId="17546"/>
    <cellStyle name="Note 2 3 2 2 4 2 4 5" xfId="17547"/>
    <cellStyle name="Note 2 3 2 2 4 2 4 6" xfId="17548"/>
    <cellStyle name="Note 2 3 2 2 4 2 5" xfId="17549"/>
    <cellStyle name="Note 2 3 2 2 4 2 6" xfId="17550"/>
    <cellStyle name="Note 2 3 2 2 4 2 7" xfId="17551"/>
    <cellStyle name="Note 2 3 2 2 4 2 8" xfId="17552"/>
    <cellStyle name="Note 2 3 2 2 4 2 9" xfId="17553"/>
    <cellStyle name="Note 2 3 2 2 4 3" xfId="17554"/>
    <cellStyle name="Note 2 3 2 2 4 3 2" xfId="17555"/>
    <cellStyle name="Note 2 3 2 2 4 3 2 2" xfId="17556"/>
    <cellStyle name="Note 2 3 2 2 4 3 2 3" xfId="17557"/>
    <cellStyle name="Note 2 3 2 2 4 3 2 4" xfId="17558"/>
    <cellStyle name="Note 2 3 2 2 4 3 2 5" xfId="17559"/>
    <cellStyle name="Note 2 3 2 2 4 3 2 6" xfId="17560"/>
    <cellStyle name="Note 2 3 2 2 4 3 3" xfId="17561"/>
    <cellStyle name="Note 2 3 2 2 4 3 3 2" xfId="17562"/>
    <cellStyle name="Note 2 3 2 2 4 3 3 3" xfId="17563"/>
    <cellStyle name="Note 2 3 2 2 4 3 3 4" xfId="17564"/>
    <cellStyle name="Note 2 3 2 2 4 3 3 5" xfId="17565"/>
    <cellStyle name="Note 2 3 2 2 4 3 3 6" xfId="17566"/>
    <cellStyle name="Note 2 3 2 2 4 3 4" xfId="17567"/>
    <cellStyle name="Note 2 3 2 2 4 3 5" xfId="17568"/>
    <cellStyle name="Note 2 3 2 2 4 3 6" xfId="17569"/>
    <cellStyle name="Note 2 3 2 2 4 3 7" xfId="17570"/>
    <cellStyle name="Note 2 3 2 2 4 3 8" xfId="17571"/>
    <cellStyle name="Note 2 3 2 2 4 4" xfId="17572"/>
    <cellStyle name="Note 2 3 2 2 4 4 2" xfId="17573"/>
    <cellStyle name="Note 2 3 2 2 4 4 3" xfId="17574"/>
    <cellStyle name="Note 2 3 2 2 4 4 4" xfId="17575"/>
    <cellStyle name="Note 2 3 2 2 4 4 5" xfId="17576"/>
    <cellStyle name="Note 2 3 2 2 4 4 6" xfId="17577"/>
    <cellStyle name="Note 2 3 2 2 4 5" xfId="17578"/>
    <cellStyle name="Note 2 3 2 2 4 5 2" xfId="17579"/>
    <cellStyle name="Note 2 3 2 2 4 5 3" xfId="17580"/>
    <cellStyle name="Note 2 3 2 2 4 5 4" xfId="17581"/>
    <cellStyle name="Note 2 3 2 2 4 5 5" xfId="17582"/>
    <cellStyle name="Note 2 3 2 2 4 5 6" xfId="17583"/>
    <cellStyle name="Note 2 3 2 2 4 6" xfId="17584"/>
    <cellStyle name="Note 2 3 2 2 4 7" xfId="17585"/>
    <cellStyle name="Note 2 3 2 2 4 8" xfId="17586"/>
    <cellStyle name="Note 2 3 2 2 4 9" xfId="17587"/>
    <cellStyle name="Note 2 3 2 2 5" xfId="17588"/>
    <cellStyle name="Note 2 3 2 2 5 2" xfId="17589"/>
    <cellStyle name="Note 2 3 2 2 5 2 2" xfId="17590"/>
    <cellStyle name="Note 2 3 2 2 5 2 2 2" xfId="17591"/>
    <cellStyle name="Note 2 3 2 2 5 2 2 3" xfId="17592"/>
    <cellStyle name="Note 2 3 2 2 5 2 2 4" xfId="17593"/>
    <cellStyle name="Note 2 3 2 2 5 2 2 5" xfId="17594"/>
    <cellStyle name="Note 2 3 2 2 5 2 2 6" xfId="17595"/>
    <cellStyle name="Note 2 3 2 2 5 2 3" xfId="17596"/>
    <cellStyle name="Note 2 3 2 2 5 2 3 2" xfId="17597"/>
    <cellStyle name="Note 2 3 2 2 5 2 3 3" xfId="17598"/>
    <cellStyle name="Note 2 3 2 2 5 2 3 4" xfId="17599"/>
    <cellStyle name="Note 2 3 2 2 5 2 3 5" xfId="17600"/>
    <cellStyle name="Note 2 3 2 2 5 2 3 6" xfId="17601"/>
    <cellStyle name="Note 2 3 2 2 5 2 4" xfId="17602"/>
    <cellStyle name="Note 2 3 2 2 5 2 5" xfId="17603"/>
    <cellStyle name="Note 2 3 2 2 5 2 6" xfId="17604"/>
    <cellStyle name="Note 2 3 2 2 5 2 7" xfId="17605"/>
    <cellStyle name="Note 2 3 2 2 5 2 8" xfId="17606"/>
    <cellStyle name="Note 2 3 2 2 5 3" xfId="17607"/>
    <cellStyle name="Note 2 3 2 2 5 3 2" xfId="17608"/>
    <cellStyle name="Note 2 3 2 2 5 3 3" xfId="17609"/>
    <cellStyle name="Note 2 3 2 2 5 3 4" xfId="17610"/>
    <cellStyle name="Note 2 3 2 2 5 3 5" xfId="17611"/>
    <cellStyle name="Note 2 3 2 2 5 3 6" xfId="17612"/>
    <cellStyle name="Note 2 3 2 2 5 4" xfId="17613"/>
    <cellStyle name="Note 2 3 2 2 5 4 2" xfId="17614"/>
    <cellStyle name="Note 2 3 2 2 5 4 3" xfId="17615"/>
    <cellStyle name="Note 2 3 2 2 5 4 4" xfId="17616"/>
    <cellStyle name="Note 2 3 2 2 5 4 5" xfId="17617"/>
    <cellStyle name="Note 2 3 2 2 5 4 6" xfId="17618"/>
    <cellStyle name="Note 2 3 2 2 5 5" xfId="17619"/>
    <cellStyle name="Note 2 3 2 2 5 6" xfId="17620"/>
    <cellStyle name="Note 2 3 2 2 5 7" xfId="17621"/>
    <cellStyle name="Note 2 3 2 2 5 8" xfId="17622"/>
    <cellStyle name="Note 2 3 2 2 5 9" xfId="17623"/>
    <cellStyle name="Note 2 3 2 2 6" xfId="17624"/>
    <cellStyle name="Note 2 3 2 2 6 2" xfId="17625"/>
    <cellStyle name="Note 2 3 2 2 6 2 2" xfId="17626"/>
    <cellStyle name="Note 2 3 2 2 6 2 3" xfId="17627"/>
    <cellStyle name="Note 2 3 2 2 6 2 4" xfId="17628"/>
    <cellStyle name="Note 2 3 2 2 6 2 5" xfId="17629"/>
    <cellStyle name="Note 2 3 2 2 6 2 6" xfId="17630"/>
    <cellStyle name="Note 2 3 2 2 6 3" xfId="17631"/>
    <cellStyle name="Note 2 3 2 2 6 3 2" xfId="17632"/>
    <cellStyle name="Note 2 3 2 2 6 3 3" xfId="17633"/>
    <cellStyle name="Note 2 3 2 2 6 3 4" xfId="17634"/>
    <cellStyle name="Note 2 3 2 2 6 3 5" xfId="17635"/>
    <cellStyle name="Note 2 3 2 2 6 3 6" xfId="17636"/>
    <cellStyle name="Note 2 3 2 2 6 4" xfId="17637"/>
    <cellStyle name="Note 2 3 2 2 6 5" xfId="17638"/>
    <cellStyle name="Note 2 3 2 2 6 6" xfId="17639"/>
    <cellStyle name="Note 2 3 2 2 6 7" xfId="17640"/>
    <cellStyle name="Note 2 3 2 2 6 8" xfId="17641"/>
    <cellStyle name="Note 2 3 2 2 7" xfId="17642"/>
    <cellStyle name="Note 2 3 2 2 7 2" xfId="17643"/>
    <cellStyle name="Note 2 3 2 2 7 3" xfId="17644"/>
    <cellStyle name="Note 2 3 2 2 7 4" xfId="17645"/>
    <cellStyle name="Note 2 3 2 2 7 5" xfId="17646"/>
    <cellStyle name="Note 2 3 2 2 7 6" xfId="17647"/>
    <cellStyle name="Note 2 3 2 2 8" xfId="17648"/>
    <cellStyle name="Note 2 3 2 2 8 2" xfId="17649"/>
    <cellStyle name="Note 2 3 2 2 8 3" xfId="17650"/>
    <cellStyle name="Note 2 3 2 2 8 4" xfId="17651"/>
    <cellStyle name="Note 2 3 2 2 8 5" xfId="17652"/>
    <cellStyle name="Note 2 3 2 2 8 6" xfId="17653"/>
    <cellStyle name="Note 2 3 2 2 9" xfId="17654"/>
    <cellStyle name="Note 2 3 2 3" xfId="17655"/>
    <cellStyle name="Note 2 3 2 3 10" xfId="17656"/>
    <cellStyle name="Note 2 3 2 3 11" xfId="17657"/>
    <cellStyle name="Note 2 3 2 3 12" xfId="17658"/>
    <cellStyle name="Note 2 3 2 3 2" xfId="17659"/>
    <cellStyle name="Note 2 3 2 3 2 10" xfId="17660"/>
    <cellStyle name="Note 2 3 2 3 2 11" xfId="17661"/>
    <cellStyle name="Note 2 3 2 3 2 2" xfId="17662"/>
    <cellStyle name="Note 2 3 2 3 2 2 2" xfId="17663"/>
    <cellStyle name="Note 2 3 2 3 2 2 2 2" xfId="17664"/>
    <cellStyle name="Note 2 3 2 3 2 2 2 2 2" xfId="17665"/>
    <cellStyle name="Note 2 3 2 3 2 2 2 2 3" xfId="17666"/>
    <cellStyle name="Note 2 3 2 3 2 2 2 2 4" xfId="17667"/>
    <cellStyle name="Note 2 3 2 3 2 2 2 2 5" xfId="17668"/>
    <cellStyle name="Note 2 3 2 3 2 2 2 2 6" xfId="17669"/>
    <cellStyle name="Note 2 3 2 3 2 2 2 3" xfId="17670"/>
    <cellStyle name="Note 2 3 2 3 2 2 2 3 2" xfId="17671"/>
    <cellStyle name="Note 2 3 2 3 2 2 2 3 3" xfId="17672"/>
    <cellStyle name="Note 2 3 2 3 2 2 2 3 4" xfId="17673"/>
    <cellStyle name="Note 2 3 2 3 2 2 2 3 5" xfId="17674"/>
    <cellStyle name="Note 2 3 2 3 2 2 2 3 6" xfId="17675"/>
    <cellStyle name="Note 2 3 2 3 2 2 2 4" xfId="17676"/>
    <cellStyle name="Note 2 3 2 3 2 2 2 5" xfId="17677"/>
    <cellStyle name="Note 2 3 2 3 2 2 2 6" xfId="17678"/>
    <cellStyle name="Note 2 3 2 3 2 2 2 7" xfId="17679"/>
    <cellStyle name="Note 2 3 2 3 2 2 2 8" xfId="17680"/>
    <cellStyle name="Note 2 3 2 3 2 2 3" xfId="17681"/>
    <cellStyle name="Note 2 3 2 3 2 2 3 2" xfId="17682"/>
    <cellStyle name="Note 2 3 2 3 2 2 3 3" xfId="17683"/>
    <cellStyle name="Note 2 3 2 3 2 2 3 4" xfId="17684"/>
    <cellStyle name="Note 2 3 2 3 2 2 3 5" xfId="17685"/>
    <cellStyle name="Note 2 3 2 3 2 2 3 6" xfId="17686"/>
    <cellStyle name="Note 2 3 2 3 2 2 4" xfId="17687"/>
    <cellStyle name="Note 2 3 2 3 2 2 4 2" xfId="17688"/>
    <cellStyle name="Note 2 3 2 3 2 2 4 3" xfId="17689"/>
    <cellStyle name="Note 2 3 2 3 2 2 4 4" xfId="17690"/>
    <cellStyle name="Note 2 3 2 3 2 2 4 5" xfId="17691"/>
    <cellStyle name="Note 2 3 2 3 2 2 4 6" xfId="17692"/>
    <cellStyle name="Note 2 3 2 3 2 2 5" xfId="17693"/>
    <cellStyle name="Note 2 3 2 3 2 2 6" xfId="17694"/>
    <cellStyle name="Note 2 3 2 3 2 2 7" xfId="17695"/>
    <cellStyle name="Note 2 3 2 3 2 2 8" xfId="17696"/>
    <cellStyle name="Note 2 3 2 3 2 2 9" xfId="17697"/>
    <cellStyle name="Note 2 3 2 3 2 3" xfId="17698"/>
    <cellStyle name="Note 2 3 2 3 2 3 2" xfId="17699"/>
    <cellStyle name="Note 2 3 2 3 2 3 2 2" xfId="17700"/>
    <cellStyle name="Note 2 3 2 3 2 3 2 2 2" xfId="17701"/>
    <cellStyle name="Note 2 3 2 3 2 3 2 2 3" xfId="17702"/>
    <cellStyle name="Note 2 3 2 3 2 3 2 2 4" xfId="17703"/>
    <cellStyle name="Note 2 3 2 3 2 3 2 2 5" xfId="17704"/>
    <cellStyle name="Note 2 3 2 3 2 3 2 2 6" xfId="17705"/>
    <cellStyle name="Note 2 3 2 3 2 3 2 3" xfId="17706"/>
    <cellStyle name="Note 2 3 2 3 2 3 2 3 2" xfId="17707"/>
    <cellStyle name="Note 2 3 2 3 2 3 2 3 3" xfId="17708"/>
    <cellStyle name="Note 2 3 2 3 2 3 2 3 4" xfId="17709"/>
    <cellStyle name="Note 2 3 2 3 2 3 2 3 5" xfId="17710"/>
    <cellStyle name="Note 2 3 2 3 2 3 2 3 6" xfId="17711"/>
    <cellStyle name="Note 2 3 2 3 2 3 2 4" xfId="17712"/>
    <cellStyle name="Note 2 3 2 3 2 3 2 5" xfId="17713"/>
    <cellStyle name="Note 2 3 2 3 2 3 2 6" xfId="17714"/>
    <cellStyle name="Note 2 3 2 3 2 3 2 7" xfId="17715"/>
    <cellStyle name="Note 2 3 2 3 2 3 2 8" xfId="17716"/>
    <cellStyle name="Note 2 3 2 3 2 3 3" xfId="17717"/>
    <cellStyle name="Note 2 3 2 3 2 3 3 2" xfId="17718"/>
    <cellStyle name="Note 2 3 2 3 2 3 3 3" xfId="17719"/>
    <cellStyle name="Note 2 3 2 3 2 3 3 4" xfId="17720"/>
    <cellStyle name="Note 2 3 2 3 2 3 3 5" xfId="17721"/>
    <cellStyle name="Note 2 3 2 3 2 3 3 6" xfId="17722"/>
    <cellStyle name="Note 2 3 2 3 2 3 4" xfId="17723"/>
    <cellStyle name="Note 2 3 2 3 2 3 4 2" xfId="17724"/>
    <cellStyle name="Note 2 3 2 3 2 3 4 3" xfId="17725"/>
    <cellStyle name="Note 2 3 2 3 2 3 4 4" xfId="17726"/>
    <cellStyle name="Note 2 3 2 3 2 3 4 5" xfId="17727"/>
    <cellStyle name="Note 2 3 2 3 2 3 4 6" xfId="17728"/>
    <cellStyle name="Note 2 3 2 3 2 3 5" xfId="17729"/>
    <cellStyle name="Note 2 3 2 3 2 3 6" xfId="17730"/>
    <cellStyle name="Note 2 3 2 3 2 3 7" xfId="17731"/>
    <cellStyle name="Note 2 3 2 3 2 3 8" xfId="17732"/>
    <cellStyle name="Note 2 3 2 3 2 3 9" xfId="17733"/>
    <cellStyle name="Note 2 3 2 3 2 4" xfId="17734"/>
    <cellStyle name="Note 2 3 2 3 2 4 2" xfId="17735"/>
    <cellStyle name="Note 2 3 2 3 2 4 2 2" xfId="17736"/>
    <cellStyle name="Note 2 3 2 3 2 4 2 3" xfId="17737"/>
    <cellStyle name="Note 2 3 2 3 2 4 2 4" xfId="17738"/>
    <cellStyle name="Note 2 3 2 3 2 4 2 5" xfId="17739"/>
    <cellStyle name="Note 2 3 2 3 2 4 2 6" xfId="17740"/>
    <cellStyle name="Note 2 3 2 3 2 4 3" xfId="17741"/>
    <cellStyle name="Note 2 3 2 3 2 4 3 2" xfId="17742"/>
    <cellStyle name="Note 2 3 2 3 2 4 3 3" xfId="17743"/>
    <cellStyle name="Note 2 3 2 3 2 4 3 4" xfId="17744"/>
    <cellStyle name="Note 2 3 2 3 2 4 3 5" xfId="17745"/>
    <cellStyle name="Note 2 3 2 3 2 4 3 6" xfId="17746"/>
    <cellStyle name="Note 2 3 2 3 2 4 4" xfId="17747"/>
    <cellStyle name="Note 2 3 2 3 2 4 5" xfId="17748"/>
    <cellStyle name="Note 2 3 2 3 2 4 6" xfId="17749"/>
    <cellStyle name="Note 2 3 2 3 2 4 7" xfId="17750"/>
    <cellStyle name="Note 2 3 2 3 2 4 8" xfId="17751"/>
    <cellStyle name="Note 2 3 2 3 2 5" xfId="17752"/>
    <cellStyle name="Note 2 3 2 3 2 5 2" xfId="17753"/>
    <cellStyle name="Note 2 3 2 3 2 5 3" xfId="17754"/>
    <cellStyle name="Note 2 3 2 3 2 5 4" xfId="17755"/>
    <cellStyle name="Note 2 3 2 3 2 5 5" xfId="17756"/>
    <cellStyle name="Note 2 3 2 3 2 5 6" xfId="17757"/>
    <cellStyle name="Note 2 3 2 3 2 6" xfId="17758"/>
    <cellStyle name="Note 2 3 2 3 2 6 2" xfId="17759"/>
    <cellStyle name="Note 2 3 2 3 2 6 3" xfId="17760"/>
    <cellStyle name="Note 2 3 2 3 2 6 4" xfId="17761"/>
    <cellStyle name="Note 2 3 2 3 2 6 5" xfId="17762"/>
    <cellStyle name="Note 2 3 2 3 2 6 6" xfId="17763"/>
    <cellStyle name="Note 2 3 2 3 2 7" xfId="17764"/>
    <cellStyle name="Note 2 3 2 3 2 8" xfId="17765"/>
    <cellStyle name="Note 2 3 2 3 2 9" xfId="17766"/>
    <cellStyle name="Note 2 3 2 3 3" xfId="17767"/>
    <cellStyle name="Note 2 3 2 3 3 10" xfId="17768"/>
    <cellStyle name="Note 2 3 2 3 3 2" xfId="17769"/>
    <cellStyle name="Note 2 3 2 3 3 2 2" xfId="17770"/>
    <cellStyle name="Note 2 3 2 3 3 2 2 2" xfId="17771"/>
    <cellStyle name="Note 2 3 2 3 3 2 2 2 2" xfId="17772"/>
    <cellStyle name="Note 2 3 2 3 3 2 2 2 3" xfId="17773"/>
    <cellStyle name="Note 2 3 2 3 3 2 2 2 4" xfId="17774"/>
    <cellStyle name="Note 2 3 2 3 3 2 2 2 5" xfId="17775"/>
    <cellStyle name="Note 2 3 2 3 3 2 2 2 6" xfId="17776"/>
    <cellStyle name="Note 2 3 2 3 3 2 2 3" xfId="17777"/>
    <cellStyle name="Note 2 3 2 3 3 2 2 3 2" xfId="17778"/>
    <cellStyle name="Note 2 3 2 3 3 2 2 3 3" xfId="17779"/>
    <cellStyle name="Note 2 3 2 3 3 2 2 3 4" xfId="17780"/>
    <cellStyle name="Note 2 3 2 3 3 2 2 3 5" xfId="17781"/>
    <cellStyle name="Note 2 3 2 3 3 2 2 3 6" xfId="17782"/>
    <cellStyle name="Note 2 3 2 3 3 2 2 4" xfId="17783"/>
    <cellStyle name="Note 2 3 2 3 3 2 2 5" xfId="17784"/>
    <cellStyle name="Note 2 3 2 3 3 2 2 6" xfId="17785"/>
    <cellStyle name="Note 2 3 2 3 3 2 2 7" xfId="17786"/>
    <cellStyle name="Note 2 3 2 3 3 2 2 8" xfId="17787"/>
    <cellStyle name="Note 2 3 2 3 3 2 3" xfId="17788"/>
    <cellStyle name="Note 2 3 2 3 3 2 3 2" xfId="17789"/>
    <cellStyle name="Note 2 3 2 3 3 2 3 3" xfId="17790"/>
    <cellStyle name="Note 2 3 2 3 3 2 3 4" xfId="17791"/>
    <cellStyle name="Note 2 3 2 3 3 2 3 5" xfId="17792"/>
    <cellStyle name="Note 2 3 2 3 3 2 3 6" xfId="17793"/>
    <cellStyle name="Note 2 3 2 3 3 2 4" xfId="17794"/>
    <cellStyle name="Note 2 3 2 3 3 2 4 2" xfId="17795"/>
    <cellStyle name="Note 2 3 2 3 3 2 4 3" xfId="17796"/>
    <cellStyle name="Note 2 3 2 3 3 2 4 4" xfId="17797"/>
    <cellStyle name="Note 2 3 2 3 3 2 4 5" xfId="17798"/>
    <cellStyle name="Note 2 3 2 3 3 2 4 6" xfId="17799"/>
    <cellStyle name="Note 2 3 2 3 3 2 5" xfId="17800"/>
    <cellStyle name="Note 2 3 2 3 3 2 6" xfId="17801"/>
    <cellStyle name="Note 2 3 2 3 3 2 7" xfId="17802"/>
    <cellStyle name="Note 2 3 2 3 3 2 8" xfId="17803"/>
    <cellStyle name="Note 2 3 2 3 3 2 9" xfId="17804"/>
    <cellStyle name="Note 2 3 2 3 3 3" xfId="17805"/>
    <cellStyle name="Note 2 3 2 3 3 3 2" xfId="17806"/>
    <cellStyle name="Note 2 3 2 3 3 3 2 2" xfId="17807"/>
    <cellStyle name="Note 2 3 2 3 3 3 2 3" xfId="17808"/>
    <cellStyle name="Note 2 3 2 3 3 3 2 4" xfId="17809"/>
    <cellStyle name="Note 2 3 2 3 3 3 2 5" xfId="17810"/>
    <cellStyle name="Note 2 3 2 3 3 3 2 6" xfId="17811"/>
    <cellStyle name="Note 2 3 2 3 3 3 3" xfId="17812"/>
    <cellStyle name="Note 2 3 2 3 3 3 3 2" xfId="17813"/>
    <cellStyle name="Note 2 3 2 3 3 3 3 3" xfId="17814"/>
    <cellStyle name="Note 2 3 2 3 3 3 3 4" xfId="17815"/>
    <cellStyle name="Note 2 3 2 3 3 3 3 5" xfId="17816"/>
    <cellStyle name="Note 2 3 2 3 3 3 3 6" xfId="17817"/>
    <cellStyle name="Note 2 3 2 3 3 3 4" xfId="17818"/>
    <cellStyle name="Note 2 3 2 3 3 3 5" xfId="17819"/>
    <cellStyle name="Note 2 3 2 3 3 3 6" xfId="17820"/>
    <cellStyle name="Note 2 3 2 3 3 3 7" xfId="17821"/>
    <cellStyle name="Note 2 3 2 3 3 3 8" xfId="17822"/>
    <cellStyle name="Note 2 3 2 3 3 4" xfId="17823"/>
    <cellStyle name="Note 2 3 2 3 3 4 2" xfId="17824"/>
    <cellStyle name="Note 2 3 2 3 3 4 3" xfId="17825"/>
    <cellStyle name="Note 2 3 2 3 3 4 4" xfId="17826"/>
    <cellStyle name="Note 2 3 2 3 3 4 5" xfId="17827"/>
    <cellStyle name="Note 2 3 2 3 3 4 6" xfId="17828"/>
    <cellStyle name="Note 2 3 2 3 3 5" xfId="17829"/>
    <cellStyle name="Note 2 3 2 3 3 5 2" xfId="17830"/>
    <cellStyle name="Note 2 3 2 3 3 5 3" xfId="17831"/>
    <cellStyle name="Note 2 3 2 3 3 5 4" xfId="17832"/>
    <cellStyle name="Note 2 3 2 3 3 5 5" xfId="17833"/>
    <cellStyle name="Note 2 3 2 3 3 5 6" xfId="17834"/>
    <cellStyle name="Note 2 3 2 3 3 6" xfId="17835"/>
    <cellStyle name="Note 2 3 2 3 3 7" xfId="17836"/>
    <cellStyle name="Note 2 3 2 3 3 8" xfId="17837"/>
    <cellStyle name="Note 2 3 2 3 3 9" xfId="17838"/>
    <cellStyle name="Note 2 3 2 3 4" xfId="17839"/>
    <cellStyle name="Note 2 3 2 3 4 2" xfId="17840"/>
    <cellStyle name="Note 2 3 2 3 4 2 2" xfId="17841"/>
    <cellStyle name="Note 2 3 2 3 4 2 2 2" xfId="17842"/>
    <cellStyle name="Note 2 3 2 3 4 2 2 3" xfId="17843"/>
    <cellStyle name="Note 2 3 2 3 4 2 2 4" xfId="17844"/>
    <cellStyle name="Note 2 3 2 3 4 2 2 5" xfId="17845"/>
    <cellStyle name="Note 2 3 2 3 4 2 2 6" xfId="17846"/>
    <cellStyle name="Note 2 3 2 3 4 2 3" xfId="17847"/>
    <cellStyle name="Note 2 3 2 3 4 2 3 2" xfId="17848"/>
    <cellStyle name="Note 2 3 2 3 4 2 3 3" xfId="17849"/>
    <cellStyle name="Note 2 3 2 3 4 2 3 4" xfId="17850"/>
    <cellStyle name="Note 2 3 2 3 4 2 3 5" xfId="17851"/>
    <cellStyle name="Note 2 3 2 3 4 2 3 6" xfId="17852"/>
    <cellStyle name="Note 2 3 2 3 4 2 4" xfId="17853"/>
    <cellStyle name="Note 2 3 2 3 4 2 5" xfId="17854"/>
    <cellStyle name="Note 2 3 2 3 4 2 6" xfId="17855"/>
    <cellStyle name="Note 2 3 2 3 4 2 7" xfId="17856"/>
    <cellStyle name="Note 2 3 2 3 4 2 8" xfId="17857"/>
    <cellStyle name="Note 2 3 2 3 4 3" xfId="17858"/>
    <cellStyle name="Note 2 3 2 3 4 3 2" xfId="17859"/>
    <cellStyle name="Note 2 3 2 3 4 3 3" xfId="17860"/>
    <cellStyle name="Note 2 3 2 3 4 3 4" xfId="17861"/>
    <cellStyle name="Note 2 3 2 3 4 3 5" xfId="17862"/>
    <cellStyle name="Note 2 3 2 3 4 3 6" xfId="17863"/>
    <cellStyle name="Note 2 3 2 3 4 4" xfId="17864"/>
    <cellStyle name="Note 2 3 2 3 4 4 2" xfId="17865"/>
    <cellStyle name="Note 2 3 2 3 4 4 3" xfId="17866"/>
    <cellStyle name="Note 2 3 2 3 4 4 4" xfId="17867"/>
    <cellStyle name="Note 2 3 2 3 4 4 5" xfId="17868"/>
    <cellStyle name="Note 2 3 2 3 4 4 6" xfId="17869"/>
    <cellStyle name="Note 2 3 2 3 4 5" xfId="17870"/>
    <cellStyle name="Note 2 3 2 3 4 6" xfId="17871"/>
    <cellStyle name="Note 2 3 2 3 4 7" xfId="17872"/>
    <cellStyle name="Note 2 3 2 3 4 8" xfId="17873"/>
    <cellStyle name="Note 2 3 2 3 4 9" xfId="17874"/>
    <cellStyle name="Note 2 3 2 3 5" xfId="17875"/>
    <cellStyle name="Note 2 3 2 3 5 2" xfId="17876"/>
    <cellStyle name="Note 2 3 2 3 5 2 2" xfId="17877"/>
    <cellStyle name="Note 2 3 2 3 5 2 3" xfId="17878"/>
    <cellStyle name="Note 2 3 2 3 5 2 4" xfId="17879"/>
    <cellStyle name="Note 2 3 2 3 5 2 5" xfId="17880"/>
    <cellStyle name="Note 2 3 2 3 5 2 6" xfId="17881"/>
    <cellStyle name="Note 2 3 2 3 5 3" xfId="17882"/>
    <cellStyle name="Note 2 3 2 3 5 3 2" xfId="17883"/>
    <cellStyle name="Note 2 3 2 3 5 3 3" xfId="17884"/>
    <cellStyle name="Note 2 3 2 3 5 3 4" xfId="17885"/>
    <cellStyle name="Note 2 3 2 3 5 3 5" xfId="17886"/>
    <cellStyle name="Note 2 3 2 3 5 3 6" xfId="17887"/>
    <cellStyle name="Note 2 3 2 3 5 4" xfId="17888"/>
    <cellStyle name="Note 2 3 2 3 5 5" xfId="17889"/>
    <cellStyle name="Note 2 3 2 3 5 6" xfId="17890"/>
    <cellStyle name="Note 2 3 2 3 5 7" xfId="17891"/>
    <cellStyle name="Note 2 3 2 3 5 8" xfId="17892"/>
    <cellStyle name="Note 2 3 2 3 6" xfId="17893"/>
    <cellStyle name="Note 2 3 2 3 6 2" xfId="17894"/>
    <cellStyle name="Note 2 3 2 3 6 3" xfId="17895"/>
    <cellStyle name="Note 2 3 2 3 6 4" xfId="17896"/>
    <cellStyle name="Note 2 3 2 3 6 5" xfId="17897"/>
    <cellStyle name="Note 2 3 2 3 6 6" xfId="17898"/>
    <cellStyle name="Note 2 3 2 3 7" xfId="17899"/>
    <cellStyle name="Note 2 3 2 3 7 2" xfId="17900"/>
    <cellStyle name="Note 2 3 2 3 7 3" xfId="17901"/>
    <cellStyle name="Note 2 3 2 3 7 4" xfId="17902"/>
    <cellStyle name="Note 2 3 2 3 7 5" xfId="17903"/>
    <cellStyle name="Note 2 3 2 3 7 6" xfId="17904"/>
    <cellStyle name="Note 2 3 2 3 8" xfId="17905"/>
    <cellStyle name="Note 2 3 2 3 9" xfId="17906"/>
    <cellStyle name="Note 2 3 2 4" xfId="17907"/>
    <cellStyle name="Note 2 3 2 4 10" xfId="17908"/>
    <cellStyle name="Note 2 3 2 4 11" xfId="17909"/>
    <cellStyle name="Note 2 3 2 4 2" xfId="17910"/>
    <cellStyle name="Note 2 3 2 4 2 2" xfId="17911"/>
    <cellStyle name="Note 2 3 2 4 2 2 2" xfId="17912"/>
    <cellStyle name="Note 2 3 2 4 2 2 2 2" xfId="17913"/>
    <cellStyle name="Note 2 3 2 4 2 2 2 3" xfId="17914"/>
    <cellStyle name="Note 2 3 2 4 2 2 2 4" xfId="17915"/>
    <cellStyle name="Note 2 3 2 4 2 2 2 5" xfId="17916"/>
    <cellStyle name="Note 2 3 2 4 2 2 2 6" xfId="17917"/>
    <cellStyle name="Note 2 3 2 4 2 2 3" xfId="17918"/>
    <cellStyle name="Note 2 3 2 4 2 2 3 2" xfId="17919"/>
    <cellStyle name="Note 2 3 2 4 2 2 3 3" xfId="17920"/>
    <cellStyle name="Note 2 3 2 4 2 2 3 4" xfId="17921"/>
    <cellStyle name="Note 2 3 2 4 2 2 3 5" xfId="17922"/>
    <cellStyle name="Note 2 3 2 4 2 2 3 6" xfId="17923"/>
    <cellStyle name="Note 2 3 2 4 2 2 4" xfId="17924"/>
    <cellStyle name="Note 2 3 2 4 2 2 5" xfId="17925"/>
    <cellStyle name="Note 2 3 2 4 2 2 6" xfId="17926"/>
    <cellStyle name="Note 2 3 2 4 2 2 7" xfId="17927"/>
    <cellStyle name="Note 2 3 2 4 2 2 8" xfId="17928"/>
    <cellStyle name="Note 2 3 2 4 2 3" xfId="17929"/>
    <cellStyle name="Note 2 3 2 4 2 3 2" xfId="17930"/>
    <cellStyle name="Note 2 3 2 4 2 3 3" xfId="17931"/>
    <cellStyle name="Note 2 3 2 4 2 3 4" xfId="17932"/>
    <cellStyle name="Note 2 3 2 4 2 3 5" xfId="17933"/>
    <cellStyle name="Note 2 3 2 4 2 3 6" xfId="17934"/>
    <cellStyle name="Note 2 3 2 4 2 4" xfId="17935"/>
    <cellStyle name="Note 2 3 2 4 2 4 2" xfId="17936"/>
    <cellStyle name="Note 2 3 2 4 2 4 3" xfId="17937"/>
    <cellStyle name="Note 2 3 2 4 2 4 4" xfId="17938"/>
    <cellStyle name="Note 2 3 2 4 2 4 5" xfId="17939"/>
    <cellStyle name="Note 2 3 2 4 2 4 6" xfId="17940"/>
    <cellStyle name="Note 2 3 2 4 2 5" xfId="17941"/>
    <cellStyle name="Note 2 3 2 4 2 6" xfId="17942"/>
    <cellStyle name="Note 2 3 2 4 2 7" xfId="17943"/>
    <cellStyle name="Note 2 3 2 4 2 8" xfId="17944"/>
    <cellStyle name="Note 2 3 2 4 2 9" xfId="17945"/>
    <cellStyle name="Note 2 3 2 4 3" xfId="17946"/>
    <cellStyle name="Note 2 3 2 4 3 2" xfId="17947"/>
    <cellStyle name="Note 2 3 2 4 3 2 2" xfId="17948"/>
    <cellStyle name="Note 2 3 2 4 3 2 2 2" xfId="17949"/>
    <cellStyle name="Note 2 3 2 4 3 2 2 3" xfId="17950"/>
    <cellStyle name="Note 2 3 2 4 3 2 2 4" xfId="17951"/>
    <cellStyle name="Note 2 3 2 4 3 2 2 5" xfId="17952"/>
    <cellStyle name="Note 2 3 2 4 3 2 2 6" xfId="17953"/>
    <cellStyle name="Note 2 3 2 4 3 2 3" xfId="17954"/>
    <cellStyle name="Note 2 3 2 4 3 2 3 2" xfId="17955"/>
    <cellStyle name="Note 2 3 2 4 3 2 3 3" xfId="17956"/>
    <cellStyle name="Note 2 3 2 4 3 2 3 4" xfId="17957"/>
    <cellStyle name="Note 2 3 2 4 3 2 3 5" xfId="17958"/>
    <cellStyle name="Note 2 3 2 4 3 2 3 6" xfId="17959"/>
    <cellStyle name="Note 2 3 2 4 3 2 4" xfId="17960"/>
    <cellStyle name="Note 2 3 2 4 3 2 5" xfId="17961"/>
    <cellStyle name="Note 2 3 2 4 3 2 6" xfId="17962"/>
    <cellStyle name="Note 2 3 2 4 3 2 7" xfId="17963"/>
    <cellStyle name="Note 2 3 2 4 3 2 8" xfId="17964"/>
    <cellStyle name="Note 2 3 2 4 3 3" xfId="17965"/>
    <cellStyle name="Note 2 3 2 4 3 3 2" xfId="17966"/>
    <cellStyle name="Note 2 3 2 4 3 3 3" xfId="17967"/>
    <cellStyle name="Note 2 3 2 4 3 3 4" xfId="17968"/>
    <cellStyle name="Note 2 3 2 4 3 3 5" xfId="17969"/>
    <cellStyle name="Note 2 3 2 4 3 3 6" xfId="17970"/>
    <cellStyle name="Note 2 3 2 4 3 4" xfId="17971"/>
    <cellStyle name="Note 2 3 2 4 3 4 2" xfId="17972"/>
    <cellStyle name="Note 2 3 2 4 3 4 3" xfId="17973"/>
    <cellStyle name="Note 2 3 2 4 3 4 4" xfId="17974"/>
    <cellStyle name="Note 2 3 2 4 3 4 5" xfId="17975"/>
    <cellStyle name="Note 2 3 2 4 3 4 6" xfId="17976"/>
    <cellStyle name="Note 2 3 2 4 3 5" xfId="17977"/>
    <cellStyle name="Note 2 3 2 4 3 6" xfId="17978"/>
    <cellStyle name="Note 2 3 2 4 3 7" xfId="17979"/>
    <cellStyle name="Note 2 3 2 4 3 8" xfId="17980"/>
    <cellStyle name="Note 2 3 2 4 3 9" xfId="17981"/>
    <cellStyle name="Note 2 3 2 4 4" xfId="17982"/>
    <cellStyle name="Note 2 3 2 4 4 2" xfId="17983"/>
    <cellStyle name="Note 2 3 2 4 4 2 2" xfId="17984"/>
    <cellStyle name="Note 2 3 2 4 4 2 3" xfId="17985"/>
    <cellStyle name="Note 2 3 2 4 4 2 4" xfId="17986"/>
    <cellStyle name="Note 2 3 2 4 4 2 5" xfId="17987"/>
    <cellStyle name="Note 2 3 2 4 4 2 6" xfId="17988"/>
    <cellStyle name="Note 2 3 2 4 4 3" xfId="17989"/>
    <cellStyle name="Note 2 3 2 4 4 3 2" xfId="17990"/>
    <cellStyle name="Note 2 3 2 4 4 3 3" xfId="17991"/>
    <cellStyle name="Note 2 3 2 4 4 3 4" xfId="17992"/>
    <cellStyle name="Note 2 3 2 4 4 3 5" xfId="17993"/>
    <cellStyle name="Note 2 3 2 4 4 3 6" xfId="17994"/>
    <cellStyle name="Note 2 3 2 4 4 4" xfId="17995"/>
    <cellStyle name="Note 2 3 2 4 4 5" xfId="17996"/>
    <cellStyle name="Note 2 3 2 4 4 6" xfId="17997"/>
    <cellStyle name="Note 2 3 2 4 4 7" xfId="17998"/>
    <cellStyle name="Note 2 3 2 4 4 8" xfId="17999"/>
    <cellStyle name="Note 2 3 2 4 5" xfId="18000"/>
    <cellStyle name="Note 2 3 2 4 5 2" xfId="18001"/>
    <cellStyle name="Note 2 3 2 4 5 3" xfId="18002"/>
    <cellStyle name="Note 2 3 2 4 5 4" xfId="18003"/>
    <cellStyle name="Note 2 3 2 4 5 5" xfId="18004"/>
    <cellStyle name="Note 2 3 2 4 5 6" xfId="18005"/>
    <cellStyle name="Note 2 3 2 4 6" xfId="18006"/>
    <cellStyle name="Note 2 3 2 4 6 2" xfId="18007"/>
    <cellStyle name="Note 2 3 2 4 6 3" xfId="18008"/>
    <cellStyle name="Note 2 3 2 4 6 4" xfId="18009"/>
    <cellStyle name="Note 2 3 2 4 6 5" xfId="18010"/>
    <cellStyle name="Note 2 3 2 4 6 6" xfId="18011"/>
    <cellStyle name="Note 2 3 2 4 7" xfId="18012"/>
    <cellStyle name="Note 2 3 2 4 8" xfId="18013"/>
    <cellStyle name="Note 2 3 2 4 9" xfId="18014"/>
    <cellStyle name="Note 2 3 2 5" xfId="18015"/>
    <cellStyle name="Note 2 3 2 5 10" xfId="18016"/>
    <cellStyle name="Note 2 3 2 5 2" xfId="18017"/>
    <cellStyle name="Note 2 3 2 5 2 2" xfId="18018"/>
    <cellStyle name="Note 2 3 2 5 2 2 2" xfId="18019"/>
    <cellStyle name="Note 2 3 2 5 2 2 2 2" xfId="18020"/>
    <cellStyle name="Note 2 3 2 5 2 2 2 3" xfId="18021"/>
    <cellStyle name="Note 2 3 2 5 2 2 2 4" xfId="18022"/>
    <cellStyle name="Note 2 3 2 5 2 2 2 5" xfId="18023"/>
    <cellStyle name="Note 2 3 2 5 2 2 2 6" xfId="18024"/>
    <cellStyle name="Note 2 3 2 5 2 2 3" xfId="18025"/>
    <cellStyle name="Note 2 3 2 5 2 2 3 2" xfId="18026"/>
    <cellStyle name="Note 2 3 2 5 2 2 3 3" xfId="18027"/>
    <cellStyle name="Note 2 3 2 5 2 2 3 4" xfId="18028"/>
    <cellStyle name="Note 2 3 2 5 2 2 3 5" xfId="18029"/>
    <cellStyle name="Note 2 3 2 5 2 2 3 6" xfId="18030"/>
    <cellStyle name="Note 2 3 2 5 2 2 4" xfId="18031"/>
    <cellStyle name="Note 2 3 2 5 2 2 5" xfId="18032"/>
    <cellStyle name="Note 2 3 2 5 2 2 6" xfId="18033"/>
    <cellStyle name="Note 2 3 2 5 2 2 7" xfId="18034"/>
    <cellStyle name="Note 2 3 2 5 2 2 8" xfId="18035"/>
    <cellStyle name="Note 2 3 2 5 2 3" xfId="18036"/>
    <cellStyle name="Note 2 3 2 5 2 3 2" xfId="18037"/>
    <cellStyle name="Note 2 3 2 5 2 3 3" xfId="18038"/>
    <cellStyle name="Note 2 3 2 5 2 3 4" xfId="18039"/>
    <cellStyle name="Note 2 3 2 5 2 3 5" xfId="18040"/>
    <cellStyle name="Note 2 3 2 5 2 3 6" xfId="18041"/>
    <cellStyle name="Note 2 3 2 5 2 4" xfId="18042"/>
    <cellStyle name="Note 2 3 2 5 2 4 2" xfId="18043"/>
    <cellStyle name="Note 2 3 2 5 2 4 3" xfId="18044"/>
    <cellStyle name="Note 2 3 2 5 2 4 4" xfId="18045"/>
    <cellStyle name="Note 2 3 2 5 2 4 5" xfId="18046"/>
    <cellStyle name="Note 2 3 2 5 2 4 6" xfId="18047"/>
    <cellStyle name="Note 2 3 2 5 2 5" xfId="18048"/>
    <cellStyle name="Note 2 3 2 5 2 6" xfId="18049"/>
    <cellStyle name="Note 2 3 2 5 2 7" xfId="18050"/>
    <cellStyle name="Note 2 3 2 5 2 8" xfId="18051"/>
    <cellStyle name="Note 2 3 2 5 2 9" xfId="18052"/>
    <cellStyle name="Note 2 3 2 5 3" xfId="18053"/>
    <cellStyle name="Note 2 3 2 5 3 2" xfId="18054"/>
    <cellStyle name="Note 2 3 2 5 3 2 2" xfId="18055"/>
    <cellStyle name="Note 2 3 2 5 3 2 3" xfId="18056"/>
    <cellStyle name="Note 2 3 2 5 3 2 4" xfId="18057"/>
    <cellStyle name="Note 2 3 2 5 3 2 5" xfId="18058"/>
    <cellStyle name="Note 2 3 2 5 3 2 6" xfId="18059"/>
    <cellStyle name="Note 2 3 2 5 3 3" xfId="18060"/>
    <cellStyle name="Note 2 3 2 5 3 3 2" xfId="18061"/>
    <cellStyle name="Note 2 3 2 5 3 3 3" xfId="18062"/>
    <cellStyle name="Note 2 3 2 5 3 3 4" xfId="18063"/>
    <cellStyle name="Note 2 3 2 5 3 3 5" xfId="18064"/>
    <cellStyle name="Note 2 3 2 5 3 3 6" xfId="18065"/>
    <cellStyle name="Note 2 3 2 5 3 4" xfId="18066"/>
    <cellStyle name="Note 2 3 2 5 3 5" xfId="18067"/>
    <cellStyle name="Note 2 3 2 5 3 6" xfId="18068"/>
    <cellStyle name="Note 2 3 2 5 3 7" xfId="18069"/>
    <cellStyle name="Note 2 3 2 5 3 8" xfId="18070"/>
    <cellStyle name="Note 2 3 2 5 4" xfId="18071"/>
    <cellStyle name="Note 2 3 2 5 4 2" xfId="18072"/>
    <cellStyle name="Note 2 3 2 5 4 3" xfId="18073"/>
    <cellStyle name="Note 2 3 2 5 4 4" xfId="18074"/>
    <cellStyle name="Note 2 3 2 5 4 5" xfId="18075"/>
    <cellStyle name="Note 2 3 2 5 4 6" xfId="18076"/>
    <cellStyle name="Note 2 3 2 5 5" xfId="18077"/>
    <cellStyle name="Note 2 3 2 5 5 2" xfId="18078"/>
    <cellStyle name="Note 2 3 2 5 5 3" xfId="18079"/>
    <cellStyle name="Note 2 3 2 5 5 4" xfId="18080"/>
    <cellStyle name="Note 2 3 2 5 5 5" xfId="18081"/>
    <cellStyle name="Note 2 3 2 5 5 6" xfId="18082"/>
    <cellStyle name="Note 2 3 2 5 6" xfId="18083"/>
    <cellStyle name="Note 2 3 2 5 7" xfId="18084"/>
    <cellStyle name="Note 2 3 2 5 8" xfId="18085"/>
    <cellStyle name="Note 2 3 2 5 9" xfId="18086"/>
    <cellStyle name="Note 2 3 2 6" xfId="18087"/>
    <cellStyle name="Note 2 3 2 6 2" xfId="18088"/>
    <cellStyle name="Note 2 3 2 6 2 2" xfId="18089"/>
    <cellStyle name="Note 2 3 2 6 2 2 2" xfId="18090"/>
    <cellStyle name="Note 2 3 2 6 2 2 3" xfId="18091"/>
    <cellStyle name="Note 2 3 2 6 2 2 4" xfId="18092"/>
    <cellStyle name="Note 2 3 2 6 2 2 5" xfId="18093"/>
    <cellStyle name="Note 2 3 2 6 2 2 6" xfId="18094"/>
    <cellStyle name="Note 2 3 2 6 2 3" xfId="18095"/>
    <cellStyle name="Note 2 3 2 6 2 3 2" xfId="18096"/>
    <cellStyle name="Note 2 3 2 6 2 3 3" xfId="18097"/>
    <cellStyle name="Note 2 3 2 6 2 3 4" xfId="18098"/>
    <cellStyle name="Note 2 3 2 6 2 3 5" xfId="18099"/>
    <cellStyle name="Note 2 3 2 6 2 3 6" xfId="18100"/>
    <cellStyle name="Note 2 3 2 6 2 4" xfId="18101"/>
    <cellStyle name="Note 2 3 2 6 2 5" xfId="18102"/>
    <cellStyle name="Note 2 3 2 6 2 6" xfId="18103"/>
    <cellStyle name="Note 2 3 2 6 2 7" xfId="18104"/>
    <cellStyle name="Note 2 3 2 6 2 8" xfId="18105"/>
    <cellStyle name="Note 2 3 2 6 3" xfId="18106"/>
    <cellStyle name="Note 2 3 2 6 3 2" xfId="18107"/>
    <cellStyle name="Note 2 3 2 6 3 3" xfId="18108"/>
    <cellStyle name="Note 2 3 2 6 3 4" xfId="18109"/>
    <cellStyle name="Note 2 3 2 6 3 5" xfId="18110"/>
    <cellStyle name="Note 2 3 2 6 3 6" xfId="18111"/>
    <cellStyle name="Note 2 3 2 6 4" xfId="18112"/>
    <cellStyle name="Note 2 3 2 6 4 2" xfId="18113"/>
    <cellStyle name="Note 2 3 2 6 4 3" xfId="18114"/>
    <cellStyle name="Note 2 3 2 6 4 4" xfId="18115"/>
    <cellStyle name="Note 2 3 2 6 4 5" xfId="18116"/>
    <cellStyle name="Note 2 3 2 6 4 6" xfId="18117"/>
    <cellStyle name="Note 2 3 2 6 5" xfId="18118"/>
    <cellStyle name="Note 2 3 2 6 6" xfId="18119"/>
    <cellStyle name="Note 2 3 2 6 7" xfId="18120"/>
    <cellStyle name="Note 2 3 2 6 8" xfId="18121"/>
    <cellStyle name="Note 2 3 2 6 9" xfId="18122"/>
    <cellStyle name="Note 2 3 2 7" xfId="18123"/>
    <cellStyle name="Note 2 3 2 7 2" xfId="18124"/>
    <cellStyle name="Note 2 3 2 7 2 2" xfId="18125"/>
    <cellStyle name="Note 2 3 2 7 2 3" xfId="18126"/>
    <cellStyle name="Note 2 3 2 7 2 4" xfId="18127"/>
    <cellStyle name="Note 2 3 2 7 2 5" xfId="18128"/>
    <cellStyle name="Note 2 3 2 7 2 6" xfId="18129"/>
    <cellStyle name="Note 2 3 2 7 3" xfId="18130"/>
    <cellStyle name="Note 2 3 2 7 3 2" xfId="18131"/>
    <cellStyle name="Note 2 3 2 7 3 3" xfId="18132"/>
    <cellStyle name="Note 2 3 2 7 3 4" xfId="18133"/>
    <cellStyle name="Note 2 3 2 7 3 5" xfId="18134"/>
    <cellStyle name="Note 2 3 2 7 3 6" xfId="18135"/>
    <cellStyle name="Note 2 3 2 7 4" xfId="18136"/>
    <cellStyle name="Note 2 3 2 7 5" xfId="18137"/>
    <cellStyle name="Note 2 3 2 7 6" xfId="18138"/>
    <cellStyle name="Note 2 3 2 7 7" xfId="18139"/>
    <cellStyle name="Note 2 3 2 7 8" xfId="18140"/>
    <cellStyle name="Note 2 3 2 8" xfId="18141"/>
    <cellStyle name="Note 2 3 2 8 2" xfId="18142"/>
    <cellStyle name="Note 2 3 2 8 3" xfId="18143"/>
    <cellStyle name="Note 2 3 2 8 4" xfId="18144"/>
    <cellStyle name="Note 2 3 2 8 5" xfId="18145"/>
    <cellStyle name="Note 2 3 2 8 6" xfId="18146"/>
    <cellStyle name="Note 2 3 2 9" xfId="18147"/>
    <cellStyle name="Note 2 3 2 9 2" xfId="18148"/>
    <cellStyle name="Note 2 3 2 9 3" xfId="18149"/>
    <cellStyle name="Note 2 3 2 9 4" xfId="18150"/>
    <cellStyle name="Note 2 3 2 9 5" xfId="18151"/>
    <cellStyle name="Note 2 3 2 9 6" xfId="18152"/>
    <cellStyle name="Note 2 3 3" xfId="18153"/>
    <cellStyle name="Note 2 3 3 10" xfId="18154"/>
    <cellStyle name="Note 2 3 3 11" xfId="18155"/>
    <cellStyle name="Note 2 3 3 12" xfId="18156"/>
    <cellStyle name="Note 2 3 3 13" xfId="18157"/>
    <cellStyle name="Note 2 3 3 2" xfId="18158"/>
    <cellStyle name="Note 2 3 3 2 10" xfId="18159"/>
    <cellStyle name="Note 2 3 3 2 11" xfId="18160"/>
    <cellStyle name="Note 2 3 3 2 12" xfId="18161"/>
    <cellStyle name="Note 2 3 3 2 2" xfId="18162"/>
    <cellStyle name="Note 2 3 3 2 2 10" xfId="18163"/>
    <cellStyle name="Note 2 3 3 2 2 11" xfId="18164"/>
    <cellStyle name="Note 2 3 3 2 2 2" xfId="18165"/>
    <cellStyle name="Note 2 3 3 2 2 2 2" xfId="18166"/>
    <cellStyle name="Note 2 3 3 2 2 2 2 2" xfId="18167"/>
    <cellStyle name="Note 2 3 3 2 2 2 2 2 2" xfId="18168"/>
    <cellStyle name="Note 2 3 3 2 2 2 2 2 3" xfId="18169"/>
    <cellStyle name="Note 2 3 3 2 2 2 2 2 4" xfId="18170"/>
    <cellStyle name="Note 2 3 3 2 2 2 2 2 5" xfId="18171"/>
    <cellStyle name="Note 2 3 3 2 2 2 2 2 6" xfId="18172"/>
    <cellStyle name="Note 2 3 3 2 2 2 2 3" xfId="18173"/>
    <cellStyle name="Note 2 3 3 2 2 2 2 3 2" xfId="18174"/>
    <cellStyle name="Note 2 3 3 2 2 2 2 3 3" xfId="18175"/>
    <cellStyle name="Note 2 3 3 2 2 2 2 3 4" xfId="18176"/>
    <cellStyle name="Note 2 3 3 2 2 2 2 3 5" xfId="18177"/>
    <cellStyle name="Note 2 3 3 2 2 2 2 3 6" xfId="18178"/>
    <cellStyle name="Note 2 3 3 2 2 2 2 4" xfId="18179"/>
    <cellStyle name="Note 2 3 3 2 2 2 2 5" xfId="18180"/>
    <cellStyle name="Note 2 3 3 2 2 2 2 6" xfId="18181"/>
    <cellStyle name="Note 2 3 3 2 2 2 2 7" xfId="18182"/>
    <cellStyle name="Note 2 3 3 2 2 2 2 8" xfId="18183"/>
    <cellStyle name="Note 2 3 3 2 2 2 3" xfId="18184"/>
    <cellStyle name="Note 2 3 3 2 2 2 3 2" xfId="18185"/>
    <cellStyle name="Note 2 3 3 2 2 2 3 3" xfId="18186"/>
    <cellStyle name="Note 2 3 3 2 2 2 3 4" xfId="18187"/>
    <cellStyle name="Note 2 3 3 2 2 2 3 5" xfId="18188"/>
    <cellStyle name="Note 2 3 3 2 2 2 3 6" xfId="18189"/>
    <cellStyle name="Note 2 3 3 2 2 2 4" xfId="18190"/>
    <cellStyle name="Note 2 3 3 2 2 2 4 2" xfId="18191"/>
    <cellStyle name="Note 2 3 3 2 2 2 4 3" xfId="18192"/>
    <cellStyle name="Note 2 3 3 2 2 2 4 4" xfId="18193"/>
    <cellStyle name="Note 2 3 3 2 2 2 4 5" xfId="18194"/>
    <cellStyle name="Note 2 3 3 2 2 2 4 6" xfId="18195"/>
    <cellStyle name="Note 2 3 3 2 2 2 5" xfId="18196"/>
    <cellStyle name="Note 2 3 3 2 2 2 6" xfId="18197"/>
    <cellStyle name="Note 2 3 3 2 2 2 7" xfId="18198"/>
    <cellStyle name="Note 2 3 3 2 2 2 8" xfId="18199"/>
    <cellStyle name="Note 2 3 3 2 2 2 9" xfId="18200"/>
    <cellStyle name="Note 2 3 3 2 2 3" xfId="18201"/>
    <cellStyle name="Note 2 3 3 2 2 3 2" xfId="18202"/>
    <cellStyle name="Note 2 3 3 2 2 3 2 2" xfId="18203"/>
    <cellStyle name="Note 2 3 3 2 2 3 2 2 2" xfId="18204"/>
    <cellStyle name="Note 2 3 3 2 2 3 2 2 3" xfId="18205"/>
    <cellStyle name="Note 2 3 3 2 2 3 2 2 4" xfId="18206"/>
    <cellStyle name="Note 2 3 3 2 2 3 2 2 5" xfId="18207"/>
    <cellStyle name="Note 2 3 3 2 2 3 2 2 6" xfId="18208"/>
    <cellStyle name="Note 2 3 3 2 2 3 2 3" xfId="18209"/>
    <cellStyle name="Note 2 3 3 2 2 3 2 3 2" xfId="18210"/>
    <cellStyle name="Note 2 3 3 2 2 3 2 3 3" xfId="18211"/>
    <cellStyle name="Note 2 3 3 2 2 3 2 3 4" xfId="18212"/>
    <cellStyle name="Note 2 3 3 2 2 3 2 3 5" xfId="18213"/>
    <cellStyle name="Note 2 3 3 2 2 3 2 3 6" xfId="18214"/>
    <cellStyle name="Note 2 3 3 2 2 3 2 4" xfId="18215"/>
    <cellStyle name="Note 2 3 3 2 2 3 2 5" xfId="18216"/>
    <cellStyle name="Note 2 3 3 2 2 3 2 6" xfId="18217"/>
    <cellStyle name="Note 2 3 3 2 2 3 2 7" xfId="18218"/>
    <cellStyle name="Note 2 3 3 2 2 3 2 8" xfId="18219"/>
    <cellStyle name="Note 2 3 3 2 2 3 3" xfId="18220"/>
    <cellStyle name="Note 2 3 3 2 2 3 3 2" xfId="18221"/>
    <cellStyle name="Note 2 3 3 2 2 3 3 3" xfId="18222"/>
    <cellStyle name="Note 2 3 3 2 2 3 3 4" xfId="18223"/>
    <cellStyle name="Note 2 3 3 2 2 3 3 5" xfId="18224"/>
    <cellStyle name="Note 2 3 3 2 2 3 3 6" xfId="18225"/>
    <cellStyle name="Note 2 3 3 2 2 3 4" xfId="18226"/>
    <cellStyle name="Note 2 3 3 2 2 3 4 2" xfId="18227"/>
    <cellStyle name="Note 2 3 3 2 2 3 4 3" xfId="18228"/>
    <cellStyle name="Note 2 3 3 2 2 3 4 4" xfId="18229"/>
    <cellStyle name="Note 2 3 3 2 2 3 4 5" xfId="18230"/>
    <cellStyle name="Note 2 3 3 2 2 3 4 6" xfId="18231"/>
    <cellStyle name="Note 2 3 3 2 2 3 5" xfId="18232"/>
    <cellStyle name="Note 2 3 3 2 2 3 6" xfId="18233"/>
    <cellStyle name="Note 2 3 3 2 2 3 7" xfId="18234"/>
    <cellStyle name="Note 2 3 3 2 2 3 8" xfId="18235"/>
    <cellStyle name="Note 2 3 3 2 2 3 9" xfId="18236"/>
    <cellStyle name="Note 2 3 3 2 2 4" xfId="18237"/>
    <cellStyle name="Note 2 3 3 2 2 4 2" xfId="18238"/>
    <cellStyle name="Note 2 3 3 2 2 4 2 2" xfId="18239"/>
    <cellStyle name="Note 2 3 3 2 2 4 2 3" xfId="18240"/>
    <cellStyle name="Note 2 3 3 2 2 4 2 4" xfId="18241"/>
    <cellStyle name="Note 2 3 3 2 2 4 2 5" xfId="18242"/>
    <cellStyle name="Note 2 3 3 2 2 4 2 6" xfId="18243"/>
    <cellStyle name="Note 2 3 3 2 2 4 3" xfId="18244"/>
    <cellStyle name="Note 2 3 3 2 2 4 3 2" xfId="18245"/>
    <cellStyle name="Note 2 3 3 2 2 4 3 3" xfId="18246"/>
    <cellStyle name="Note 2 3 3 2 2 4 3 4" xfId="18247"/>
    <cellStyle name="Note 2 3 3 2 2 4 3 5" xfId="18248"/>
    <cellStyle name="Note 2 3 3 2 2 4 3 6" xfId="18249"/>
    <cellStyle name="Note 2 3 3 2 2 4 4" xfId="18250"/>
    <cellStyle name="Note 2 3 3 2 2 4 5" xfId="18251"/>
    <cellStyle name="Note 2 3 3 2 2 4 6" xfId="18252"/>
    <cellStyle name="Note 2 3 3 2 2 4 7" xfId="18253"/>
    <cellStyle name="Note 2 3 3 2 2 4 8" xfId="18254"/>
    <cellStyle name="Note 2 3 3 2 2 5" xfId="18255"/>
    <cellStyle name="Note 2 3 3 2 2 5 2" xfId="18256"/>
    <cellStyle name="Note 2 3 3 2 2 5 3" xfId="18257"/>
    <cellStyle name="Note 2 3 3 2 2 5 4" xfId="18258"/>
    <cellStyle name="Note 2 3 3 2 2 5 5" xfId="18259"/>
    <cellStyle name="Note 2 3 3 2 2 5 6" xfId="18260"/>
    <cellStyle name="Note 2 3 3 2 2 6" xfId="18261"/>
    <cellStyle name="Note 2 3 3 2 2 6 2" xfId="18262"/>
    <cellStyle name="Note 2 3 3 2 2 6 3" xfId="18263"/>
    <cellStyle name="Note 2 3 3 2 2 6 4" xfId="18264"/>
    <cellStyle name="Note 2 3 3 2 2 6 5" xfId="18265"/>
    <cellStyle name="Note 2 3 3 2 2 6 6" xfId="18266"/>
    <cellStyle name="Note 2 3 3 2 2 7" xfId="18267"/>
    <cellStyle name="Note 2 3 3 2 2 8" xfId="18268"/>
    <cellStyle name="Note 2 3 3 2 2 9" xfId="18269"/>
    <cellStyle name="Note 2 3 3 2 3" xfId="18270"/>
    <cellStyle name="Note 2 3 3 2 3 10" xfId="18271"/>
    <cellStyle name="Note 2 3 3 2 3 2" xfId="18272"/>
    <cellStyle name="Note 2 3 3 2 3 2 2" xfId="18273"/>
    <cellStyle name="Note 2 3 3 2 3 2 2 2" xfId="18274"/>
    <cellStyle name="Note 2 3 3 2 3 2 2 2 2" xfId="18275"/>
    <cellStyle name="Note 2 3 3 2 3 2 2 2 3" xfId="18276"/>
    <cellStyle name="Note 2 3 3 2 3 2 2 2 4" xfId="18277"/>
    <cellStyle name="Note 2 3 3 2 3 2 2 2 5" xfId="18278"/>
    <cellStyle name="Note 2 3 3 2 3 2 2 2 6" xfId="18279"/>
    <cellStyle name="Note 2 3 3 2 3 2 2 3" xfId="18280"/>
    <cellStyle name="Note 2 3 3 2 3 2 2 3 2" xfId="18281"/>
    <cellStyle name="Note 2 3 3 2 3 2 2 3 3" xfId="18282"/>
    <cellStyle name="Note 2 3 3 2 3 2 2 3 4" xfId="18283"/>
    <cellStyle name="Note 2 3 3 2 3 2 2 3 5" xfId="18284"/>
    <cellStyle name="Note 2 3 3 2 3 2 2 3 6" xfId="18285"/>
    <cellStyle name="Note 2 3 3 2 3 2 2 4" xfId="18286"/>
    <cellStyle name="Note 2 3 3 2 3 2 2 5" xfId="18287"/>
    <cellStyle name="Note 2 3 3 2 3 2 2 6" xfId="18288"/>
    <cellStyle name="Note 2 3 3 2 3 2 2 7" xfId="18289"/>
    <cellStyle name="Note 2 3 3 2 3 2 2 8" xfId="18290"/>
    <cellStyle name="Note 2 3 3 2 3 2 3" xfId="18291"/>
    <cellStyle name="Note 2 3 3 2 3 2 3 2" xfId="18292"/>
    <cellStyle name="Note 2 3 3 2 3 2 3 3" xfId="18293"/>
    <cellStyle name="Note 2 3 3 2 3 2 3 4" xfId="18294"/>
    <cellStyle name="Note 2 3 3 2 3 2 3 5" xfId="18295"/>
    <cellStyle name="Note 2 3 3 2 3 2 3 6" xfId="18296"/>
    <cellStyle name="Note 2 3 3 2 3 2 4" xfId="18297"/>
    <cellStyle name="Note 2 3 3 2 3 2 4 2" xfId="18298"/>
    <cellStyle name="Note 2 3 3 2 3 2 4 3" xfId="18299"/>
    <cellStyle name="Note 2 3 3 2 3 2 4 4" xfId="18300"/>
    <cellStyle name="Note 2 3 3 2 3 2 4 5" xfId="18301"/>
    <cellStyle name="Note 2 3 3 2 3 2 4 6" xfId="18302"/>
    <cellStyle name="Note 2 3 3 2 3 2 5" xfId="18303"/>
    <cellStyle name="Note 2 3 3 2 3 2 6" xfId="18304"/>
    <cellStyle name="Note 2 3 3 2 3 2 7" xfId="18305"/>
    <cellStyle name="Note 2 3 3 2 3 2 8" xfId="18306"/>
    <cellStyle name="Note 2 3 3 2 3 2 9" xfId="18307"/>
    <cellStyle name="Note 2 3 3 2 3 3" xfId="18308"/>
    <cellStyle name="Note 2 3 3 2 3 3 2" xfId="18309"/>
    <cellStyle name="Note 2 3 3 2 3 3 2 2" xfId="18310"/>
    <cellStyle name="Note 2 3 3 2 3 3 2 3" xfId="18311"/>
    <cellStyle name="Note 2 3 3 2 3 3 2 4" xfId="18312"/>
    <cellStyle name="Note 2 3 3 2 3 3 2 5" xfId="18313"/>
    <cellStyle name="Note 2 3 3 2 3 3 2 6" xfId="18314"/>
    <cellStyle name="Note 2 3 3 2 3 3 3" xfId="18315"/>
    <cellStyle name="Note 2 3 3 2 3 3 3 2" xfId="18316"/>
    <cellStyle name="Note 2 3 3 2 3 3 3 3" xfId="18317"/>
    <cellStyle name="Note 2 3 3 2 3 3 3 4" xfId="18318"/>
    <cellStyle name="Note 2 3 3 2 3 3 3 5" xfId="18319"/>
    <cellStyle name="Note 2 3 3 2 3 3 3 6" xfId="18320"/>
    <cellStyle name="Note 2 3 3 2 3 3 4" xfId="18321"/>
    <cellStyle name="Note 2 3 3 2 3 3 5" xfId="18322"/>
    <cellStyle name="Note 2 3 3 2 3 3 6" xfId="18323"/>
    <cellStyle name="Note 2 3 3 2 3 3 7" xfId="18324"/>
    <cellStyle name="Note 2 3 3 2 3 3 8" xfId="18325"/>
    <cellStyle name="Note 2 3 3 2 3 4" xfId="18326"/>
    <cellStyle name="Note 2 3 3 2 3 4 2" xfId="18327"/>
    <cellStyle name="Note 2 3 3 2 3 4 3" xfId="18328"/>
    <cellStyle name="Note 2 3 3 2 3 4 4" xfId="18329"/>
    <cellStyle name="Note 2 3 3 2 3 4 5" xfId="18330"/>
    <cellStyle name="Note 2 3 3 2 3 4 6" xfId="18331"/>
    <cellStyle name="Note 2 3 3 2 3 5" xfId="18332"/>
    <cellStyle name="Note 2 3 3 2 3 5 2" xfId="18333"/>
    <cellStyle name="Note 2 3 3 2 3 5 3" xfId="18334"/>
    <cellStyle name="Note 2 3 3 2 3 5 4" xfId="18335"/>
    <cellStyle name="Note 2 3 3 2 3 5 5" xfId="18336"/>
    <cellStyle name="Note 2 3 3 2 3 5 6" xfId="18337"/>
    <cellStyle name="Note 2 3 3 2 3 6" xfId="18338"/>
    <cellStyle name="Note 2 3 3 2 3 7" xfId="18339"/>
    <cellStyle name="Note 2 3 3 2 3 8" xfId="18340"/>
    <cellStyle name="Note 2 3 3 2 3 9" xfId="18341"/>
    <cellStyle name="Note 2 3 3 2 4" xfId="18342"/>
    <cellStyle name="Note 2 3 3 2 4 2" xfId="18343"/>
    <cellStyle name="Note 2 3 3 2 4 2 2" xfId="18344"/>
    <cellStyle name="Note 2 3 3 2 4 2 2 2" xfId="18345"/>
    <cellStyle name="Note 2 3 3 2 4 2 2 3" xfId="18346"/>
    <cellStyle name="Note 2 3 3 2 4 2 2 4" xfId="18347"/>
    <cellStyle name="Note 2 3 3 2 4 2 2 5" xfId="18348"/>
    <cellStyle name="Note 2 3 3 2 4 2 2 6" xfId="18349"/>
    <cellStyle name="Note 2 3 3 2 4 2 3" xfId="18350"/>
    <cellStyle name="Note 2 3 3 2 4 2 3 2" xfId="18351"/>
    <cellStyle name="Note 2 3 3 2 4 2 3 3" xfId="18352"/>
    <cellStyle name="Note 2 3 3 2 4 2 3 4" xfId="18353"/>
    <cellStyle name="Note 2 3 3 2 4 2 3 5" xfId="18354"/>
    <cellStyle name="Note 2 3 3 2 4 2 3 6" xfId="18355"/>
    <cellStyle name="Note 2 3 3 2 4 2 4" xfId="18356"/>
    <cellStyle name="Note 2 3 3 2 4 2 5" xfId="18357"/>
    <cellStyle name="Note 2 3 3 2 4 2 6" xfId="18358"/>
    <cellStyle name="Note 2 3 3 2 4 2 7" xfId="18359"/>
    <cellStyle name="Note 2 3 3 2 4 2 8" xfId="18360"/>
    <cellStyle name="Note 2 3 3 2 4 3" xfId="18361"/>
    <cellStyle name="Note 2 3 3 2 4 3 2" xfId="18362"/>
    <cellStyle name="Note 2 3 3 2 4 3 3" xfId="18363"/>
    <cellStyle name="Note 2 3 3 2 4 3 4" xfId="18364"/>
    <cellStyle name="Note 2 3 3 2 4 3 5" xfId="18365"/>
    <cellStyle name="Note 2 3 3 2 4 3 6" xfId="18366"/>
    <cellStyle name="Note 2 3 3 2 4 4" xfId="18367"/>
    <cellStyle name="Note 2 3 3 2 4 4 2" xfId="18368"/>
    <cellStyle name="Note 2 3 3 2 4 4 3" xfId="18369"/>
    <cellStyle name="Note 2 3 3 2 4 4 4" xfId="18370"/>
    <cellStyle name="Note 2 3 3 2 4 4 5" xfId="18371"/>
    <cellStyle name="Note 2 3 3 2 4 4 6" xfId="18372"/>
    <cellStyle name="Note 2 3 3 2 4 5" xfId="18373"/>
    <cellStyle name="Note 2 3 3 2 4 6" xfId="18374"/>
    <cellStyle name="Note 2 3 3 2 4 7" xfId="18375"/>
    <cellStyle name="Note 2 3 3 2 4 8" xfId="18376"/>
    <cellStyle name="Note 2 3 3 2 4 9" xfId="18377"/>
    <cellStyle name="Note 2 3 3 2 5" xfId="18378"/>
    <cellStyle name="Note 2 3 3 2 5 2" xfId="18379"/>
    <cellStyle name="Note 2 3 3 2 5 2 2" xfId="18380"/>
    <cellStyle name="Note 2 3 3 2 5 2 3" xfId="18381"/>
    <cellStyle name="Note 2 3 3 2 5 2 4" xfId="18382"/>
    <cellStyle name="Note 2 3 3 2 5 2 5" xfId="18383"/>
    <cellStyle name="Note 2 3 3 2 5 2 6" xfId="18384"/>
    <cellStyle name="Note 2 3 3 2 5 3" xfId="18385"/>
    <cellStyle name="Note 2 3 3 2 5 3 2" xfId="18386"/>
    <cellStyle name="Note 2 3 3 2 5 3 3" xfId="18387"/>
    <cellStyle name="Note 2 3 3 2 5 3 4" xfId="18388"/>
    <cellStyle name="Note 2 3 3 2 5 3 5" xfId="18389"/>
    <cellStyle name="Note 2 3 3 2 5 3 6" xfId="18390"/>
    <cellStyle name="Note 2 3 3 2 5 4" xfId="18391"/>
    <cellStyle name="Note 2 3 3 2 5 5" xfId="18392"/>
    <cellStyle name="Note 2 3 3 2 5 6" xfId="18393"/>
    <cellStyle name="Note 2 3 3 2 5 7" xfId="18394"/>
    <cellStyle name="Note 2 3 3 2 5 8" xfId="18395"/>
    <cellStyle name="Note 2 3 3 2 6" xfId="18396"/>
    <cellStyle name="Note 2 3 3 2 6 2" xfId="18397"/>
    <cellStyle name="Note 2 3 3 2 6 3" xfId="18398"/>
    <cellStyle name="Note 2 3 3 2 6 4" xfId="18399"/>
    <cellStyle name="Note 2 3 3 2 6 5" xfId="18400"/>
    <cellStyle name="Note 2 3 3 2 6 6" xfId="18401"/>
    <cellStyle name="Note 2 3 3 2 7" xfId="18402"/>
    <cellStyle name="Note 2 3 3 2 7 2" xfId="18403"/>
    <cellStyle name="Note 2 3 3 2 7 3" xfId="18404"/>
    <cellStyle name="Note 2 3 3 2 7 4" xfId="18405"/>
    <cellStyle name="Note 2 3 3 2 7 5" xfId="18406"/>
    <cellStyle name="Note 2 3 3 2 7 6" xfId="18407"/>
    <cellStyle name="Note 2 3 3 2 8" xfId="18408"/>
    <cellStyle name="Note 2 3 3 2 9" xfId="18409"/>
    <cellStyle name="Note 2 3 3 3" xfId="18410"/>
    <cellStyle name="Note 2 3 3 3 10" xfId="18411"/>
    <cellStyle name="Note 2 3 3 3 11" xfId="18412"/>
    <cellStyle name="Note 2 3 3 3 2" xfId="18413"/>
    <cellStyle name="Note 2 3 3 3 2 2" xfId="18414"/>
    <cellStyle name="Note 2 3 3 3 2 2 2" xfId="18415"/>
    <cellStyle name="Note 2 3 3 3 2 2 2 2" xfId="18416"/>
    <cellStyle name="Note 2 3 3 3 2 2 2 3" xfId="18417"/>
    <cellStyle name="Note 2 3 3 3 2 2 2 4" xfId="18418"/>
    <cellStyle name="Note 2 3 3 3 2 2 2 5" xfId="18419"/>
    <cellStyle name="Note 2 3 3 3 2 2 2 6" xfId="18420"/>
    <cellStyle name="Note 2 3 3 3 2 2 3" xfId="18421"/>
    <cellStyle name="Note 2 3 3 3 2 2 3 2" xfId="18422"/>
    <cellStyle name="Note 2 3 3 3 2 2 3 3" xfId="18423"/>
    <cellStyle name="Note 2 3 3 3 2 2 3 4" xfId="18424"/>
    <cellStyle name="Note 2 3 3 3 2 2 3 5" xfId="18425"/>
    <cellStyle name="Note 2 3 3 3 2 2 3 6" xfId="18426"/>
    <cellStyle name="Note 2 3 3 3 2 2 4" xfId="18427"/>
    <cellStyle name="Note 2 3 3 3 2 2 5" xfId="18428"/>
    <cellStyle name="Note 2 3 3 3 2 2 6" xfId="18429"/>
    <cellStyle name="Note 2 3 3 3 2 2 7" xfId="18430"/>
    <cellStyle name="Note 2 3 3 3 2 2 8" xfId="18431"/>
    <cellStyle name="Note 2 3 3 3 2 3" xfId="18432"/>
    <cellStyle name="Note 2 3 3 3 2 3 2" xfId="18433"/>
    <cellStyle name="Note 2 3 3 3 2 3 3" xfId="18434"/>
    <cellStyle name="Note 2 3 3 3 2 3 4" xfId="18435"/>
    <cellStyle name="Note 2 3 3 3 2 3 5" xfId="18436"/>
    <cellStyle name="Note 2 3 3 3 2 3 6" xfId="18437"/>
    <cellStyle name="Note 2 3 3 3 2 4" xfId="18438"/>
    <cellStyle name="Note 2 3 3 3 2 4 2" xfId="18439"/>
    <cellStyle name="Note 2 3 3 3 2 4 3" xfId="18440"/>
    <cellStyle name="Note 2 3 3 3 2 4 4" xfId="18441"/>
    <cellStyle name="Note 2 3 3 3 2 4 5" xfId="18442"/>
    <cellStyle name="Note 2 3 3 3 2 4 6" xfId="18443"/>
    <cellStyle name="Note 2 3 3 3 2 5" xfId="18444"/>
    <cellStyle name="Note 2 3 3 3 2 6" xfId="18445"/>
    <cellStyle name="Note 2 3 3 3 2 7" xfId="18446"/>
    <cellStyle name="Note 2 3 3 3 2 8" xfId="18447"/>
    <cellStyle name="Note 2 3 3 3 2 9" xfId="18448"/>
    <cellStyle name="Note 2 3 3 3 3" xfId="18449"/>
    <cellStyle name="Note 2 3 3 3 3 2" xfId="18450"/>
    <cellStyle name="Note 2 3 3 3 3 2 2" xfId="18451"/>
    <cellStyle name="Note 2 3 3 3 3 2 2 2" xfId="18452"/>
    <cellStyle name="Note 2 3 3 3 3 2 2 3" xfId="18453"/>
    <cellStyle name="Note 2 3 3 3 3 2 2 4" xfId="18454"/>
    <cellStyle name="Note 2 3 3 3 3 2 2 5" xfId="18455"/>
    <cellStyle name="Note 2 3 3 3 3 2 2 6" xfId="18456"/>
    <cellStyle name="Note 2 3 3 3 3 2 3" xfId="18457"/>
    <cellStyle name="Note 2 3 3 3 3 2 3 2" xfId="18458"/>
    <cellStyle name="Note 2 3 3 3 3 2 3 3" xfId="18459"/>
    <cellStyle name="Note 2 3 3 3 3 2 3 4" xfId="18460"/>
    <cellStyle name="Note 2 3 3 3 3 2 3 5" xfId="18461"/>
    <cellStyle name="Note 2 3 3 3 3 2 3 6" xfId="18462"/>
    <cellStyle name="Note 2 3 3 3 3 2 4" xfId="18463"/>
    <cellStyle name="Note 2 3 3 3 3 2 5" xfId="18464"/>
    <cellStyle name="Note 2 3 3 3 3 2 6" xfId="18465"/>
    <cellStyle name="Note 2 3 3 3 3 2 7" xfId="18466"/>
    <cellStyle name="Note 2 3 3 3 3 2 8" xfId="18467"/>
    <cellStyle name="Note 2 3 3 3 3 3" xfId="18468"/>
    <cellStyle name="Note 2 3 3 3 3 3 2" xfId="18469"/>
    <cellStyle name="Note 2 3 3 3 3 3 3" xfId="18470"/>
    <cellStyle name="Note 2 3 3 3 3 3 4" xfId="18471"/>
    <cellStyle name="Note 2 3 3 3 3 3 5" xfId="18472"/>
    <cellStyle name="Note 2 3 3 3 3 3 6" xfId="18473"/>
    <cellStyle name="Note 2 3 3 3 3 4" xfId="18474"/>
    <cellStyle name="Note 2 3 3 3 3 4 2" xfId="18475"/>
    <cellStyle name="Note 2 3 3 3 3 4 3" xfId="18476"/>
    <cellStyle name="Note 2 3 3 3 3 4 4" xfId="18477"/>
    <cellStyle name="Note 2 3 3 3 3 4 5" xfId="18478"/>
    <cellStyle name="Note 2 3 3 3 3 4 6" xfId="18479"/>
    <cellStyle name="Note 2 3 3 3 3 5" xfId="18480"/>
    <cellStyle name="Note 2 3 3 3 3 6" xfId="18481"/>
    <cellStyle name="Note 2 3 3 3 3 7" xfId="18482"/>
    <cellStyle name="Note 2 3 3 3 3 8" xfId="18483"/>
    <cellStyle name="Note 2 3 3 3 3 9" xfId="18484"/>
    <cellStyle name="Note 2 3 3 3 4" xfId="18485"/>
    <cellStyle name="Note 2 3 3 3 4 2" xfId="18486"/>
    <cellStyle name="Note 2 3 3 3 4 2 2" xfId="18487"/>
    <cellStyle name="Note 2 3 3 3 4 2 3" xfId="18488"/>
    <cellStyle name="Note 2 3 3 3 4 2 4" xfId="18489"/>
    <cellStyle name="Note 2 3 3 3 4 2 5" xfId="18490"/>
    <cellStyle name="Note 2 3 3 3 4 2 6" xfId="18491"/>
    <cellStyle name="Note 2 3 3 3 4 3" xfId="18492"/>
    <cellStyle name="Note 2 3 3 3 4 3 2" xfId="18493"/>
    <cellStyle name="Note 2 3 3 3 4 3 3" xfId="18494"/>
    <cellStyle name="Note 2 3 3 3 4 3 4" xfId="18495"/>
    <cellStyle name="Note 2 3 3 3 4 3 5" xfId="18496"/>
    <cellStyle name="Note 2 3 3 3 4 3 6" xfId="18497"/>
    <cellStyle name="Note 2 3 3 3 4 4" xfId="18498"/>
    <cellStyle name="Note 2 3 3 3 4 5" xfId="18499"/>
    <cellStyle name="Note 2 3 3 3 4 6" xfId="18500"/>
    <cellStyle name="Note 2 3 3 3 4 7" xfId="18501"/>
    <cellStyle name="Note 2 3 3 3 4 8" xfId="18502"/>
    <cellStyle name="Note 2 3 3 3 5" xfId="18503"/>
    <cellStyle name="Note 2 3 3 3 5 2" xfId="18504"/>
    <cellStyle name="Note 2 3 3 3 5 3" xfId="18505"/>
    <cellStyle name="Note 2 3 3 3 5 4" xfId="18506"/>
    <cellStyle name="Note 2 3 3 3 5 5" xfId="18507"/>
    <cellStyle name="Note 2 3 3 3 5 6" xfId="18508"/>
    <cellStyle name="Note 2 3 3 3 6" xfId="18509"/>
    <cellStyle name="Note 2 3 3 3 6 2" xfId="18510"/>
    <cellStyle name="Note 2 3 3 3 6 3" xfId="18511"/>
    <cellStyle name="Note 2 3 3 3 6 4" xfId="18512"/>
    <cellStyle name="Note 2 3 3 3 6 5" xfId="18513"/>
    <cellStyle name="Note 2 3 3 3 6 6" xfId="18514"/>
    <cellStyle name="Note 2 3 3 3 7" xfId="18515"/>
    <cellStyle name="Note 2 3 3 3 8" xfId="18516"/>
    <cellStyle name="Note 2 3 3 3 9" xfId="18517"/>
    <cellStyle name="Note 2 3 3 4" xfId="18518"/>
    <cellStyle name="Note 2 3 3 4 10" xfId="18519"/>
    <cellStyle name="Note 2 3 3 4 2" xfId="18520"/>
    <cellStyle name="Note 2 3 3 4 2 2" xfId="18521"/>
    <cellStyle name="Note 2 3 3 4 2 2 2" xfId="18522"/>
    <cellStyle name="Note 2 3 3 4 2 2 2 2" xfId="18523"/>
    <cellStyle name="Note 2 3 3 4 2 2 2 3" xfId="18524"/>
    <cellStyle name="Note 2 3 3 4 2 2 2 4" xfId="18525"/>
    <cellStyle name="Note 2 3 3 4 2 2 2 5" xfId="18526"/>
    <cellStyle name="Note 2 3 3 4 2 2 2 6" xfId="18527"/>
    <cellStyle name="Note 2 3 3 4 2 2 3" xfId="18528"/>
    <cellStyle name="Note 2 3 3 4 2 2 3 2" xfId="18529"/>
    <cellStyle name="Note 2 3 3 4 2 2 3 3" xfId="18530"/>
    <cellStyle name="Note 2 3 3 4 2 2 3 4" xfId="18531"/>
    <cellStyle name="Note 2 3 3 4 2 2 3 5" xfId="18532"/>
    <cellStyle name="Note 2 3 3 4 2 2 3 6" xfId="18533"/>
    <cellStyle name="Note 2 3 3 4 2 2 4" xfId="18534"/>
    <cellStyle name="Note 2 3 3 4 2 2 5" xfId="18535"/>
    <cellStyle name="Note 2 3 3 4 2 2 6" xfId="18536"/>
    <cellStyle name="Note 2 3 3 4 2 2 7" xfId="18537"/>
    <cellStyle name="Note 2 3 3 4 2 2 8" xfId="18538"/>
    <cellStyle name="Note 2 3 3 4 2 3" xfId="18539"/>
    <cellStyle name="Note 2 3 3 4 2 3 2" xfId="18540"/>
    <cellStyle name="Note 2 3 3 4 2 3 3" xfId="18541"/>
    <cellStyle name="Note 2 3 3 4 2 3 4" xfId="18542"/>
    <cellStyle name="Note 2 3 3 4 2 3 5" xfId="18543"/>
    <cellStyle name="Note 2 3 3 4 2 3 6" xfId="18544"/>
    <cellStyle name="Note 2 3 3 4 2 4" xfId="18545"/>
    <cellStyle name="Note 2 3 3 4 2 4 2" xfId="18546"/>
    <cellStyle name="Note 2 3 3 4 2 4 3" xfId="18547"/>
    <cellStyle name="Note 2 3 3 4 2 4 4" xfId="18548"/>
    <cellStyle name="Note 2 3 3 4 2 4 5" xfId="18549"/>
    <cellStyle name="Note 2 3 3 4 2 4 6" xfId="18550"/>
    <cellStyle name="Note 2 3 3 4 2 5" xfId="18551"/>
    <cellStyle name="Note 2 3 3 4 2 6" xfId="18552"/>
    <cellStyle name="Note 2 3 3 4 2 7" xfId="18553"/>
    <cellStyle name="Note 2 3 3 4 2 8" xfId="18554"/>
    <cellStyle name="Note 2 3 3 4 2 9" xfId="18555"/>
    <cellStyle name="Note 2 3 3 4 3" xfId="18556"/>
    <cellStyle name="Note 2 3 3 4 3 2" xfId="18557"/>
    <cellStyle name="Note 2 3 3 4 3 2 2" xfId="18558"/>
    <cellStyle name="Note 2 3 3 4 3 2 3" xfId="18559"/>
    <cellStyle name="Note 2 3 3 4 3 2 4" xfId="18560"/>
    <cellStyle name="Note 2 3 3 4 3 2 5" xfId="18561"/>
    <cellStyle name="Note 2 3 3 4 3 2 6" xfId="18562"/>
    <cellStyle name="Note 2 3 3 4 3 3" xfId="18563"/>
    <cellStyle name="Note 2 3 3 4 3 3 2" xfId="18564"/>
    <cellStyle name="Note 2 3 3 4 3 3 3" xfId="18565"/>
    <cellStyle name="Note 2 3 3 4 3 3 4" xfId="18566"/>
    <cellStyle name="Note 2 3 3 4 3 3 5" xfId="18567"/>
    <cellStyle name="Note 2 3 3 4 3 3 6" xfId="18568"/>
    <cellStyle name="Note 2 3 3 4 3 4" xfId="18569"/>
    <cellStyle name="Note 2 3 3 4 3 5" xfId="18570"/>
    <cellStyle name="Note 2 3 3 4 3 6" xfId="18571"/>
    <cellStyle name="Note 2 3 3 4 3 7" xfId="18572"/>
    <cellStyle name="Note 2 3 3 4 3 8" xfId="18573"/>
    <cellStyle name="Note 2 3 3 4 4" xfId="18574"/>
    <cellStyle name="Note 2 3 3 4 4 2" xfId="18575"/>
    <cellStyle name="Note 2 3 3 4 4 3" xfId="18576"/>
    <cellStyle name="Note 2 3 3 4 4 4" xfId="18577"/>
    <cellStyle name="Note 2 3 3 4 4 5" xfId="18578"/>
    <cellStyle name="Note 2 3 3 4 4 6" xfId="18579"/>
    <cellStyle name="Note 2 3 3 4 5" xfId="18580"/>
    <cellStyle name="Note 2 3 3 4 5 2" xfId="18581"/>
    <cellStyle name="Note 2 3 3 4 5 3" xfId="18582"/>
    <cellStyle name="Note 2 3 3 4 5 4" xfId="18583"/>
    <cellStyle name="Note 2 3 3 4 5 5" xfId="18584"/>
    <cellStyle name="Note 2 3 3 4 5 6" xfId="18585"/>
    <cellStyle name="Note 2 3 3 4 6" xfId="18586"/>
    <cellStyle name="Note 2 3 3 4 7" xfId="18587"/>
    <cellStyle name="Note 2 3 3 4 8" xfId="18588"/>
    <cellStyle name="Note 2 3 3 4 9" xfId="18589"/>
    <cellStyle name="Note 2 3 3 5" xfId="18590"/>
    <cellStyle name="Note 2 3 3 5 2" xfId="18591"/>
    <cellStyle name="Note 2 3 3 5 2 2" xfId="18592"/>
    <cellStyle name="Note 2 3 3 5 2 2 2" xfId="18593"/>
    <cellStyle name="Note 2 3 3 5 2 2 3" xfId="18594"/>
    <cellStyle name="Note 2 3 3 5 2 2 4" xfId="18595"/>
    <cellStyle name="Note 2 3 3 5 2 2 5" xfId="18596"/>
    <cellStyle name="Note 2 3 3 5 2 2 6" xfId="18597"/>
    <cellStyle name="Note 2 3 3 5 2 3" xfId="18598"/>
    <cellStyle name="Note 2 3 3 5 2 3 2" xfId="18599"/>
    <cellStyle name="Note 2 3 3 5 2 3 3" xfId="18600"/>
    <cellStyle name="Note 2 3 3 5 2 3 4" xfId="18601"/>
    <cellStyle name="Note 2 3 3 5 2 3 5" xfId="18602"/>
    <cellStyle name="Note 2 3 3 5 2 3 6" xfId="18603"/>
    <cellStyle name="Note 2 3 3 5 2 4" xfId="18604"/>
    <cellStyle name="Note 2 3 3 5 2 5" xfId="18605"/>
    <cellStyle name="Note 2 3 3 5 2 6" xfId="18606"/>
    <cellStyle name="Note 2 3 3 5 2 7" xfId="18607"/>
    <cellStyle name="Note 2 3 3 5 2 8" xfId="18608"/>
    <cellStyle name="Note 2 3 3 5 3" xfId="18609"/>
    <cellStyle name="Note 2 3 3 5 3 2" xfId="18610"/>
    <cellStyle name="Note 2 3 3 5 3 3" xfId="18611"/>
    <cellStyle name="Note 2 3 3 5 3 4" xfId="18612"/>
    <cellStyle name="Note 2 3 3 5 3 5" xfId="18613"/>
    <cellStyle name="Note 2 3 3 5 3 6" xfId="18614"/>
    <cellStyle name="Note 2 3 3 5 4" xfId="18615"/>
    <cellStyle name="Note 2 3 3 5 4 2" xfId="18616"/>
    <cellStyle name="Note 2 3 3 5 4 3" xfId="18617"/>
    <cellStyle name="Note 2 3 3 5 4 4" xfId="18618"/>
    <cellStyle name="Note 2 3 3 5 4 5" xfId="18619"/>
    <cellStyle name="Note 2 3 3 5 4 6" xfId="18620"/>
    <cellStyle name="Note 2 3 3 5 5" xfId="18621"/>
    <cellStyle name="Note 2 3 3 5 6" xfId="18622"/>
    <cellStyle name="Note 2 3 3 5 7" xfId="18623"/>
    <cellStyle name="Note 2 3 3 5 8" xfId="18624"/>
    <cellStyle name="Note 2 3 3 5 9" xfId="18625"/>
    <cellStyle name="Note 2 3 3 6" xfId="18626"/>
    <cellStyle name="Note 2 3 3 6 2" xfId="18627"/>
    <cellStyle name="Note 2 3 3 6 2 2" xfId="18628"/>
    <cellStyle name="Note 2 3 3 6 2 3" xfId="18629"/>
    <cellStyle name="Note 2 3 3 6 2 4" xfId="18630"/>
    <cellStyle name="Note 2 3 3 6 2 5" xfId="18631"/>
    <cellStyle name="Note 2 3 3 6 2 6" xfId="18632"/>
    <cellStyle name="Note 2 3 3 6 3" xfId="18633"/>
    <cellStyle name="Note 2 3 3 6 3 2" xfId="18634"/>
    <cellStyle name="Note 2 3 3 6 3 3" xfId="18635"/>
    <cellStyle name="Note 2 3 3 6 3 4" xfId="18636"/>
    <cellStyle name="Note 2 3 3 6 3 5" xfId="18637"/>
    <cellStyle name="Note 2 3 3 6 3 6" xfId="18638"/>
    <cellStyle name="Note 2 3 3 6 4" xfId="18639"/>
    <cellStyle name="Note 2 3 3 6 5" xfId="18640"/>
    <cellStyle name="Note 2 3 3 6 6" xfId="18641"/>
    <cellStyle name="Note 2 3 3 6 7" xfId="18642"/>
    <cellStyle name="Note 2 3 3 6 8" xfId="18643"/>
    <cellStyle name="Note 2 3 3 7" xfId="18644"/>
    <cellStyle name="Note 2 3 3 7 2" xfId="18645"/>
    <cellStyle name="Note 2 3 3 7 3" xfId="18646"/>
    <cellStyle name="Note 2 3 3 7 4" xfId="18647"/>
    <cellStyle name="Note 2 3 3 7 5" xfId="18648"/>
    <cellStyle name="Note 2 3 3 7 6" xfId="18649"/>
    <cellStyle name="Note 2 3 3 8" xfId="18650"/>
    <cellStyle name="Note 2 3 3 8 2" xfId="18651"/>
    <cellStyle name="Note 2 3 3 8 3" xfId="18652"/>
    <cellStyle name="Note 2 3 3 8 4" xfId="18653"/>
    <cellStyle name="Note 2 3 3 8 5" xfId="18654"/>
    <cellStyle name="Note 2 3 3 8 6" xfId="18655"/>
    <cellStyle name="Note 2 3 3 9" xfId="18656"/>
    <cellStyle name="Note 2 3 4" xfId="18657"/>
    <cellStyle name="Note 2 3 4 10" xfId="18658"/>
    <cellStyle name="Note 2 3 4 11" xfId="18659"/>
    <cellStyle name="Note 2 3 4 12" xfId="18660"/>
    <cellStyle name="Note 2 3 4 2" xfId="18661"/>
    <cellStyle name="Note 2 3 4 2 10" xfId="18662"/>
    <cellStyle name="Note 2 3 4 2 11" xfId="18663"/>
    <cellStyle name="Note 2 3 4 2 2" xfId="18664"/>
    <cellStyle name="Note 2 3 4 2 2 2" xfId="18665"/>
    <cellStyle name="Note 2 3 4 2 2 2 2" xfId="18666"/>
    <cellStyle name="Note 2 3 4 2 2 2 2 2" xfId="18667"/>
    <cellStyle name="Note 2 3 4 2 2 2 2 3" xfId="18668"/>
    <cellStyle name="Note 2 3 4 2 2 2 2 4" xfId="18669"/>
    <cellStyle name="Note 2 3 4 2 2 2 2 5" xfId="18670"/>
    <cellStyle name="Note 2 3 4 2 2 2 2 6" xfId="18671"/>
    <cellStyle name="Note 2 3 4 2 2 2 3" xfId="18672"/>
    <cellStyle name="Note 2 3 4 2 2 2 3 2" xfId="18673"/>
    <cellStyle name="Note 2 3 4 2 2 2 3 3" xfId="18674"/>
    <cellStyle name="Note 2 3 4 2 2 2 3 4" xfId="18675"/>
    <cellStyle name="Note 2 3 4 2 2 2 3 5" xfId="18676"/>
    <cellStyle name="Note 2 3 4 2 2 2 3 6" xfId="18677"/>
    <cellStyle name="Note 2 3 4 2 2 2 4" xfId="18678"/>
    <cellStyle name="Note 2 3 4 2 2 2 5" xfId="18679"/>
    <cellStyle name="Note 2 3 4 2 2 2 6" xfId="18680"/>
    <cellStyle name="Note 2 3 4 2 2 2 7" xfId="18681"/>
    <cellStyle name="Note 2 3 4 2 2 2 8" xfId="18682"/>
    <cellStyle name="Note 2 3 4 2 2 3" xfId="18683"/>
    <cellStyle name="Note 2 3 4 2 2 3 2" xfId="18684"/>
    <cellStyle name="Note 2 3 4 2 2 3 3" xfId="18685"/>
    <cellStyle name="Note 2 3 4 2 2 3 4" xfId="18686"/>
    <cellStyle name="Note 2 3 4 2 2 3 5" xfId="18687"/>
    <cellStyle name="Note 2 3 4 2 2 3 6" xfId="18688"/>
    <cellStyle name="Note 2 3 4 2 2 4" xfId="18689"/>
    <cellStyle name="Note 2 3 4 2 2 4 2" xfId="18690"/>
    <cellStyle name="Note 2 3 4 2 2 4 3" xfId="18691"/>
    <cellStyle name="Note 2 3 4 2 2 4 4" xfId="18692"/>
    <cellStyle name="Note 2 3 4 2 2 4 5" xfId="18693"/>
    <cellStyle name="Note 2 3 4 2 2 4 6" xfId="18694"/>
    <cellStyle name="Note 2 3 4 2 2 5" xfId="18695"/>
    <cellStyle name="Note 2 3 4 2 2 6" xfId="18696"/>
    <cellStyle name="Note 2 3 4 2 2 7" xfId="18697"/>
    <cellStyle name="Note 2 3 4 2 2 8" xfId="18698"/>
    <cellStyle name="Note 2 3 4 2 2 9" xfId="18699"/>
    <cellStyle name="Note 2 3 4 2 3" xfId="18700"/>
    <cellStyle name="Note 2 3 4 2 3 2" xfId="18701"/>
    <cellStyle name="Note 2 3 4 2 3 2 2" xfId="18702"/>
    <cellStyle name="Note 2 3 4 2 3 2 2 2" xfId="18703"/>
    <cellStyle name="Note 2 3 4 2 3 2 2 3" xfId="18704"/>
    <cellStyle name="Note 2 3 4 2 3 2 2 4" xfId="18705"/>
    <cellStyle name="Note 2 3 4 2 3 2 2 5" xfId="18706"/>
    <cellStyle name="Note 2 3 4 2 3 2 2 6" xfId="18707"/>
    <cellStyle name="Note 2 3 4 2 3 2 3" xfId="18708"/>
    <cellStyle name="Note 2 3 4 2 3 2 3 2" xfId="18709"/>
    <cellStyle name="Note 2 3 4 2 3 2 3 3" xfId="18710"/>
    <cellStyle name="Note 2 3 4 2 3 2 3 4" xfId="18711"/>
    <cellStyle name="Note 2 3 4 2 3 2 3 5" xfId="18712"/>
    <cellStyle name="Note 2 3 4 2 3 2 3 6" xfId="18713"/>
    <cellStyle name="Note 2 3 4 2 3 2 4" xfId="18714"/>
    <cellStyle name="Note 2 3 4 2 3 2 5" xfId="18715"/>
    <cellStyle name="Note 2 3 4 2 3 2 6" xfId="18716"/>
    <cellStyle name="Note 2 3 4 2 3 2 7" xfId="18717"/>
    <cellStyle name="Note 2 3 4 2 3 2 8" xfId="18718"/>
    <cellStyle name="Note 2 3 4 2 3 3" xfId="18719"/>
    <cellStyle name="Note 2 3 4 2 3 3 2" xfId="18720"/>
    <cellStyle name="Note 2 3 4 2 3 3 3" xfId="18721"/>
    <cellStyle name="Note 2 3 4 2 3 3 4" xfId="18722"/>
    <cellStyle name="Note 2 3 4 2 3 3 5" xfId="18723"/>
    <cellStyle name="Note 2 3 4 2 3 3 6" xfId="18724"/>
    <cellStyle name="Note 2 3 4 2 3 4" xfId="18725"/>
    <cellStyle name="Note 2 3 4 2 3 4 2" xfId="18726"/>
    <cellStyle name="Note 2 3 4 2 3 4 3" xfId="18727"/>
    <cellStyle name="Note 2 3 4 2 3 4 4" xfId="18728"/>
    <cellStyle name="Note 2 3 4 2 3 4 5" xfId="18729"/>
    <cellStyle name="Note 2 3 4 2 3 4 6" xfId="18730"/>
    <cellStyle name="Note 2 3 4 2 3 5" xfId="18731"/>
    <cellStyle name="Note 2 3 4 2 3 6" xfId="18732"/>
    <cellStyle name="Note 2 3 4 2 3 7" xfId="18733"/>
    <cellStyle name="Note 2 3 4 2 3 8" xfId="18734"/>
    <cellStyle name="Note 2 3 4 2 3 9" xfId="18735"/>
    <cellStyle name="Note 2 3 4 2 4" xfId="18736"/>
    <cellStyle name="Note 2 3 4 2 4 2" xfId="18737"/>
    <cellStyle name="Note 2 3 4 2 4 2 2" xfId="18738"/>
    <cellStyle name="Note 2 3 4 2 4 2 3" xfId="18739"/>
    <cellStyle name="Note 2 3 4 2 4 2 4" xfId="18740"/>
    <cellStyle name="Note 2 3 4 2 4 2 5" xfId="18741"/>
    <cellStyle name="Note 2 3 4 2 4 2 6" xfId="18742"/>
    <cellStyle name="Note 2 3 4 2 4 3" xfId="18743"/>
    <cellStyle name="Note 2 3 4 2 4 3 2" xfId="18744"/>
    <cellStyle name="Note 2 3 4 2 4 3 3" xfId="18745"/>
    <cellStyle name="Note 2 3 4 2 4 3 4" xfId="18746"/>
    <cellStyle name="Note 2 3 4 2 4 3 5" xfId="18747"/>
    <cellStyle name="Note 2 3 4 2 4 3 6" xfId="18748"/>
    <cellStyle name="Note 2 3 4 2 4 4" xfId="18749"/>
    <cellStyle name="Note 2 3 4 2 4 5" xfId="18750"/>
    <cellStyle name="Note 2 3 4 2 4 6" xfId="18751"/>
    <cellStyle name="Note 2 3 4 2 4 7" xfId="18752"/>
    <cellStyle name="Note 2 3 4 2 4 8" xfId="18753"/>
    <cellStyle name="Note 2 3 4 2 5" xfId="18754"/>
    <cellStyle name="Note 2 3 4 2 5 2" xfId="18755"/>
    <cellStyle name="Note 2 3 4 2 5 3" xfId="18756"/>
    <cellStyle name="Note 2 3 4 2 5 4" xfId="18757"/>
    <cellStyle name="Note 2 3 4 2 5 5" xfId="18758"/>
    <cellStyle name="Note 2 3 4 2 5 6" xfId="18759"/>
    <cellStyle name="Note 2 3 4 2 6" xfId="18760"/>
    <cellStyle name="Note 2 3 4 2 6 2" xfId="18761"/>
    <cellStyle name="Note 2 3 4 2 6 3" xfId="18762"/>
    <cellStyle name="Note 2 3 4 2 6 4" xfId="18763"/>
    <cellStyle name="Note 2 3 4 2 6 5" xfId="18764"/>
    <cellStyle name="Note 2 3 4 2 6 6" xfId="18765"/>
    <cellStyle name="Note 2 3 4 2 7" xfId="18766"/>
    <cellStyle name="Note 2 3 4 2 8" xfId="18767"/>
    <cellStyle name="Note 2 3 4 2 9" xfId="18768"/>
    <cellStyle name="Note 2 3 4 3" xfId="18769"/>
    <cellStyle name="Note 2 3 4 3 10" xfId="18770"/>
    <cellStyle name="Note 2 3 4 3 2" xfId="18771"/>
    <cellStyle name="Note 2 3 4 3 2 2" xfId="18772"/>
    <cellStyle name="Note 2 3 4 3 2 2 2" xfId="18773"/>
    <cellStyle name="Note 2 3 4 3 2 2 2 2" xfId="18774"/>
    <cellStyle name="Note 2 3 4 3 2 2 2 3" xfId="18775"/>
    <cellStyle name="Note 2 3 4 3 2 2 2 4" xfId="18776"/>
    <cellStyle name="Note 2 3 4 3 2 2 2 5" xfId="18777"/>
    <cellStyle name="Note 2 3 4 3 2 2 2 6" xfId="18778"/>
    <cellStyle name="Note 2 3 4 3 2 2 3" xfId="18779"/>
    <cellStyle name="Note 2 3 4 3 2 2 3 2" xfId="18780"/>
    <cellStyle name="Note 2 3 4 3 2 2 3 3" xfId="18781"/>
    <cellStyle name="Note 2 3 4 3 2 2 3 4" xfId="18782"/>
    <cellStyle name="Note 2 3 4 3 2 2 3 5" xfId="18783"/>
    <cellStyle name="Note 2 3 4 3 2 2 3 6" xfId="18784"/>
    <cellStyle name="Note 2 3 4 3 2 2 4" xfId="18785"/>
    <cellStyle name="Note 2 3 4 3 2 2 5" xfId="18786"/>
    <cellStyle name="Note 2 3 4 3 2 2 6" xfId="18787"/>
    <cellStyle name="Note 2 3 4 3 2 2 7" xfId="18788"/>
    <cellStyle name="Note 2 3 4 3 2 2 8" xfId="18789"/>
    <cellStyle name="Note 2 3 4 3 2 3" xfId="18790"/>
    <cellStyle name="Note 2 3 4 3 2 3 2" xfId="18791"/>
    <cellStyle name="Note 2 3 4 3 2 3 3" xfId="18792"/>
    <cellStyle name="Note 2 3 4 3 2 3 4" xfId="18793"/>
    <cellStyle name="Note 2 3 4 3 2 3 5" xfId="18794"/>
    <cellStyle name="Note 2 3 4 3 2 3 6" xfId="18795"/>
    <cellStyle name="Note 2 3 4 3 2 4" xfId="18796"/>
    <cellStyle name="Note 2 3 4 3 2 4 2" xfId="18797"/>
    <cellStyle name="Note 2 3 4 3 2 4 3" xfId="18798"/>
    <cellStyle name="Note 2 3 4 3 2 4 4" xfId="18799"/>
    <cellStyle name="Note 2 3 4 3 2 4 5" xfId="18800"/>
    <cellStyle name="Note 2 3 4 3 2 4 6" xfId="18801"/>
    <cellStyle name="Note 2 3 4 3 2 5" xfId="18802"/>
    <cellStyle name="Note 2 3 4 3 2 6" xfId="18803"/>
    <cellStyle name="Note 2 3 4 3 2 7" xfId="18804"/>
    <cellStyle name="Note 2 3 4 3 2 8" xfId="18805"/>
    <cellStyle name="Note 2 3 4 3 2 9" xfId="18806"/>
    <cellStyle name="Note 2 3 4 3 3" xfId="18807"/>
    <cellStyle name="Note 2 3 4 3 3 2" xfId="18808"/>
    <cellStyle name="Note 2 3 4 3 3 2 2" xfId="18809"/>
    <cellStyle name="Note 2 3 4 3 3 2 3" xfId="18810"/>
    <cellStyle name="Note 2 3 4 3 3 2 4" xfId="18811"/>
    <cellStyle name="Note 2 3 4 3 3 2 5" xfId="18812"/>
    <cellStyle name="Note 2 3 4 3 3 2 6" xfId="18813"/>
    <cellStyle name="Note 2 3 4 3 3 3" xfId="18814"/>
    <cellStyle name="Note 2 3 4 3 3 3 2" xfId="18815"/>
    <cellStyle name="Note 2 3 4 3 3 3 3" xfId="18816"/>
    <cellStyle name="Note 2 3 4 3 3 3 4" xfId="18817"/>
    <cellStyle name="Note 2 3 4 3 3 3 5" xfId="18818"/>
    <cellStyle name="Note 2 3 4 3 3 3 6" xfId="18819"/>
    <cellStyle name="Note 2 3 4 3 3 4" xfId="18820"/>
    <cellStyle name="Note 2 3 4 3 3 5" xfId="18821"/>
    <cellStyle name="Note 2 3 4 3 3 6" xfId="18822"/>
    <cellStyle name="Note 2 3 4 3 3 7" xfId="18823"/>
    <cellStyle name="Note 2 3 4 3 3 8" xfId="18824"/>
    <cellStyle name="Note 2 3 4 3 4" xfId="18825"/>
    <cellStyle name="Note 2 3 4 3 4 2" xfId="18826"/>
    <cellStyle name="Note 2 3 4 3 4 3" xfId="18827"/>
    <cellStyle name="Note 2 3 4 3 4 4" xfId="18828"/>
    <cellStyle name="Note 2 3 4 3 4 5" xfId="18829"/>
    <cellStyle name="Note 2 3 4 3 4 6" xfId="18830"/>
    <cellStyle name="Note 2 3 4 3 5" xfId="18831"/>
    <cellStyle name="Note 2 3 4 3 5 2" xfId="18832"/>
    <cellStyle name="Note 2 3 4 3 5 3" xfId="18833"/>
    <cellStyle name="Note 2 3 4 3 5 4" xfId="18834"/>
    <cellStyle name="Note 2 3 4 3 5 5" xfId="18835"/>
    <cellStyle name="Note 2 3 4 3 5 6" xfId="18836"/>
    <cellStyle name="Note 2 3 4 3 6" xfId="18837"/>
    <cellStyle name="Note 2 3 4 3 7" xfId="18838"/>
    <cellStyle name="Note 2 3 4 3 8" xfId="18839"/>
    <cellStyle name="Note 2 3 4 3 9" xfId="18840"/>
    <cellStyle name="Note 2 3 4 4" xfId="18841"/>
    <cellStyle name="Note 2 3 4 4 2" xfId="18842"/>
    <cellStyle name="Note 2 3 4 4 2 2" xfId="18843"/>
    <cellStyle name="Note 2 3 4 4 2 2 2" xfId="18844"/>
    <cellStyle name="Note 2 3 4 4 2 2 3" xfId="18845"/>
    <cellStyle name="Note 2 3 4 4 2 2 4" xfId="18846"/>
    <cellStyle name="Note 2 3 4 4 2 2 5" xfId="18847"/>
    <cellStyle name="Note 2 3 4 4 2 2 6" xfId="18848"/>
    <cellStyle name="Note 2 3 4 4 2 3" xfId="18849"/>
    <cellStyle name="Note 2 3 4 4 2 3 2" xfId="18850"/>
    <cellStyle name="Note 2 3 4 4 2 3 3" xfId="18851"/>
    <cellStyle name="Note 2 3 4 4 2 3 4" xfId="18852"/>
    <cellStyle name="Note 2 3 4 4 2 3 5" xfId="18853"/>
    <cellStyle name="Note 2 3 4 4 2 3 6" xfId="18854"/>
    <cellStyle name="Note 2 3 4 4 2 4" xfId="18855"/>
    <cellStyle name="Note 2 3 4 4 2 5" xfId="18856"/>
    <cellStyle name="Note 2 3 4 4 2 6" xfId="18857"/>
    <cellStyle name="Note 2 3 4 4 2 7" xfId="18858"/>
    <cellStyle name="Note 2 3 4 4 2 8" xfId="18859"/>
    <cellStyle name="Note 2 3 4 4 3" xfId="18860"/>
    <cellStyle name="Note 2 3 4 4 3 2" xfId="18861"/>
    <cellStyle name="Note 2 3 4 4 3 3" xfId="18862"/>
    <cellStyle name="Note 2 3 4 4 3 4" xfId="18863"/>
    <cellStyle name="Note 2 3 4 4 3 5" xfId="18864"/>
    <cellStyle name="Note 2 3 4 4 3 6" xfId="18865"/>
    <cellStyle name="Note 2 3 4 4 4" xfId="18866"/>
    <cellStyle name="Note 2 3 4 4 4 2" xfId="18867"/>
    <cellStyle name="Note 2 3 4 4 4 3" xfId="18868"/>
    <cellStyle name="Note 2 3 4 4 4 4" xfId="18869"/>
    <cellStyle name="Note 2 3 4 4 4 5" xfId="18870"/>
    <cellStyle name="Note 2 3 4 4 4 6" xfId="18871"/>
    <cellStyle name="Note 2 3 4 4 5" xfId="18872"/>
    <cellStyle name="Note 2 3 4 4 6" xfId="18873"/>
    <cellStyle name="Note 2 3 4 4 7" xfId="18874"/>
    <cellStyle name="Note 2 3 4 4 8" xfId="18875"/>
    <cellStyle name="Note 2 3 4 4 9" xfId="18876"/>
    <cellStyle name="Note 2 3 4 5" xfId="18877"/>
    <cellStyle name="Note 2 3 4 5 2" xfId="18878"/>
    <cellStyle name="Note 2 3 4 5 2 2" xfId="18879"/>
    <cellStyle name="Note 2 3 4 5 2 3" xfId="18880"/>
    <cellStyle name="Note 2 3 4 5 2 4" xfId="18881"/>
    <cellStyle name="Note 2 3 4 5 2 5" xfId="18882"/>
    <cellStyle name="Note 2 3 4 5 2 6" xfId="18883"/>
    <cellStyle name="Note 2 3 4 5 3" xfId="18884"/>
    <cellStyle name="Note 2 3 4 5 3 2" xfId="18885"/>
    <cellStyle name="Note 2 3 4 5 3 3" xfId="18886"/>
    <cellStyle name="Note 2 3 4 5 3 4" xfId="18887"/>
    <cellStyle name="Note 2 3 4 5 3 5" xfId="18888"/>
    <cellStyle name="Note 2 3 4 5 3 6" xfId="18889"/>
    <cellStyle name="Note 2 3 4 5 4" xfId="18890"/>
    <cellStyle name="Note 2 3 4 5 5" xfId="18891"/>
    <cellStyle name="Note 2 3 4 5 6" xfId="18892"/>
    <cellStyle name="Note 2 3 4 5 7" xfId="18893"/>
    <cellStyle name="Note 2 3 4 5 8" xfId="18894"/>
    <cellStyle name="Note 2 3 4 6" xfId="18895"/>
    <cellStyle name="Note 2 3 4 6 2" xfId="18896"/>
    <cellStyle name="Note 2 3 4 6 3" xfId="18897"/>
    <cellStyle name="Note 2 3 4 6 4" xfId="18898"/>
    <cellStyle name="Note 2 3 4 6 5" xfId="18899"/>
    <cellStyle name="Note 2 3 4 6 6" xfId="18900"/>
    <cellStyle name="Note 2 3 4 7" xfId="18901"/>
    <cellStyle name="Note 2 3 4 7 2" xfId="18902"/>
    <cellStyle name="Note 2 3 4 7 3" xfId="18903"/>
    <cellStyle name="Note 2 3 4 7 4" xfId="18904"/>
    <cellStyle name="Note 2 3 4 7 5" xfId="18905"/>
    <cellStyle name="Note 2 3 4 7 6" xfId="18906"/>
    <cellStyle name="Note 2 3 4 8" xfId="18907"/>
    <cellStyle name="Note 2 3 4 9" xfId="18908"/>
    <cellStyle name="Note 2 3 5" xfId="18909"/>
    <cellStyle name="Note 2 3 5 10" xfId="18910"/>
    <cellStyle name="Note 2 3 5 11" xfId="18911"/>
    <cellStyle name="Note 2 3 5 2" xfId="18912"/>
    <cellStyle name="Note 2 3 5 2 2" xfId="18913"/>
    <cellStyle name="Note 2 3 5 2 2 2" xfId="18914"/>
    <cellStyle name="Note 2 3 5 2 2 2 2" xfId="18915"/>
    <cellStyle name="Note 2 3 5 2 2 2 3" xfId="18916"/>
    <cellStyle name="Note 2 3 5 2 2 2 4" xfId="18917"/>
    <cellStyle name="Note 2 3 5 2 2 2 5" xfId="18918"/>
    <cellStyle name="Note 2 3 5 2 2 2 6" xfId="18919"/>
    <cellStyle name="Note 2 3 5 2 2 3" xfId="18920"/>
    <cellStyle name="Note 2 3 5 2 2 3 2" xfId="18921"/>
    <cellStyle name="Note 2 3 5 2 2 3 3" xfId="18922"/>
    <cellStyle name="Note 2 3 5 2 2 3 4" xfId="18923"/>
    <cellStyle name="Note 2 3 5 2 2 3 5" xfId="18924"/>
    <cellStyle name="Note 2 3 5 2 2 3 6" xfId="18925"/>
    <cellStyle name="Note 2 3 5 2 2 4" xfId="18926"/>
    <cellStyle name="Note 2 3 5 2 2 5" xfId="18927"/>
    <cellStyle name="Note 2 3 5 2 2 6" xfId="18928"/>
    <cellStyle name="Note 2 3 5 2 2 7" xfId="18929"/>
    <cellStyle name="Note 2 3 5 2 2 8" xfId="18930"/>
    <cellStyle name="Note 2 3 5 2 3" xfId="18931"/>
    <cellStyle name="Note 2 3 5 2 3 2" xfId="18932"/>
    <cellStyle name="Note 2 3 5 2 3 3" xfId="18933"/>
    <cellStyle name="Note 2 3 5 2 3 4" xfId="18934"/>
    <cellStyle name="Note 2 3 5 2 3 5" xfId="18935"/>
    <cellStyle name="Note 2 3 5 2 3 6" xfId="18936"/>
    <cellStyle name="Note 2 3 5 2 4" xfId="18937"/>
    <cellStyle name="Note 2 3 5 2 4 2" xfId="18938"/>
    <cellStyle name="Note 2 3 5 2 4 3" xfId="18939"/>
    <cellStyle name="Note 2 3 5 2 4 4" xfId="18940"/>
    <cellStyle name="Note 2 3 5 2 4 5" xfId="18941"/>
    <cellStyle name="Note 2 3 5 2 4 6" xfId="18942"/>
    <cellStyle name="Note 2 3 5 2 5" xfId="18943"/>
    <cellStyle name="Note 2 3 5 2 6" xfId="18944"/>
    <cellStyle name="Note 2 3 5 2 7" xfId="18945"/>
    <cellStyle name="Note 2 3 5 2 8" xfId="18946"/>
    <cellStyle name="Note 2 3 5 2 9" xfId="18947"/>
    <cellStyle name="Note 2 3 5 3" xfId="18948"/>
    <cellStyle name="Note 2 3 5 3 2" xfId="18949"/>
    <cellStyle name="Note 2 3 5 3 2 2" xfId="18950"/>
    <cellStyle name="Note 2 3 5 3 2 2 2" xfId="18951"/>
    <cellStyle name="Note 2 3 5 3 2 2 3" xfId="18952"/>
    <cellStyle name="Note 2 3 5 3 2 2 4" xfId="18953"/>
    <cellStyle name="Note 2 3 5 3 2 2 5" xfId="18954"/>
    <cellStyle name="Note 2 3 5 3 2 2 6" xfId="18955"/>
    <cellStyle name="Note 2 3 5 3 2 3" xfId="18956"/>
    <cellStyle name="Note 2 3 5 3 2 3 2" xfId="18957"/>
    <cellStyle name="Note 2 3 5 3 2 3 3" xfId="18958"/>
    <cellStyle name="Note 2 3 5 3 2 3 4" xfId="18959"/>
    <cellStyle name="Note 2 3 5 3 2 3 5" xfId="18960"/>
    <cellStyle name="Note 2 3 5 3 2 3 6" xfId="18961"/>
    <cellStyle name="Note 2 3 5 3 2 4" xfId="18962"/>
    <cellStyle name="Note 2 3 5 3 2 5" xfId="18963"/>
    <cellStyle name="Note 2 3 5 3 2 6" xfId="18964"/>
    <cellStyle name="Note 2 3 5 3 2 7" xfId="18965"/>
    <cellStyle name="Note 2 3 5 3 2 8" xfId="18966"/>
    <cellStyle name="Note 2 3 5 3 3" xfId="18967"/>
    <cellStyle name="Note 2 3 5 3 3 2" xfId="18968"/>
    <cellStyle name="Note 2 3 5 3 3 3" xfId="18969"/>
    <cellStyle name="Note 2 3 5 3 3 4" xfId="18970"/>
    <cellStyle name="Note 2 3 5 3 3 5" xfId="18971"/>
    <cellStyle name="Note 2 3 5 3 3 6" xfId="18972"/>
    <cellStyle name="Note 2 3 5 3 4" xfId="18973"/>
    <cellStyle name="Note 2 3 5 3 4 2" xfId="18974"/>
    <cellStyle name="Note 2 3 5 3 4 3" xfId="18975"/>
    <cellStyle name="Note 2 3 5 3 4 4" xfId="18976"/>
    <cellStyle name="Note 2 3 5 3 4 5" xfId="18977"/>
    <cellStyle name="Note 2 3 5 3 4 6" xfId="18978"/>
    <cellStyle name="Note 2 3 5 3 5" xfId="18979"/>
    <cellStyle name="Note 2 3 5 3 6" xfId="18980"/>
    <cellStyle name="Note 2 3 5 3 7" xfId="18981"/>
    <cellStyle name="Note 2 3 5 3 8" xfId="18982"/>
    <cellStyle name="Note 2 3 5 3 9" xfId="18983"/>
    <cellStyle name="Note 2 3 5 4" xfId="18984"/>
    <cellStyle name="Note 2 3 5 4 2" xfId="18985"/>
    <cellStyle name="Note 2 3 5 4 2 2" xfId="18986"/>
    <cellStyle name="Note 2 3 5 4 2 3" xfId="18987"/>
    <cellStyle name="Note 2 3 5 4 2 4" xfId="18988"/>
    <cellStyle name="Note 2 3 5 4 2 5" xfId="18989"/>
    <cellStyle name="Note 2 3 5 4 2 6" xfId="18990"/>
    <cellStyle name="Note 2 3 5 4 3" xfId="18991"/>
    <cellStyle name="Note 2 3 5 4 3 2" xfId="18992"/>
    <cellStyle name="Note 2 3 5 4 3 3" xfId="18993"/>
    <cellStyle name="Note 2 3 5 4 3 4" xfId="18994"/>
    <cellStyle name="Note 2 3 5 4 3 5" xfId="18995"/>
    <cellStyle name="Note 2 3 5 4 3 6" xfId="18996"/>
    <cellStyle name="Note 2 3 5 4 4" xfId="18997"/>
    <cellStyle name="Note 2 3 5 4 5" xfId="18998"/>
    <cellStyle name="Note 2 3 5 4 6" xfId="18999"/>
    <cellStyle name="Note 2 3 5 4 7" xfId="19000"/>
    <cellStyle name="Note 2 3 5 4 8" xfId="19001"/>
    <cellStyle name="Note 2 3 5 5" xfId="19002"/>
    <cellStyle name="Note 2 3 5 5 2" xfId="19003"/>
    <cellStyle name="Note 2 3 5 5 3" xfId="19004"/>
    <cellStyle name="Note 2 3 5 5 4" xfId="19005"/>
    <cellStyle name="Note 2 3 5 5 5" xfId="19006"/>
    <cellStyle name="Note 2 3 5 5 6" xfId="19007"/>
    <cellStyle name="Note 2 3 5 6" xfId="19008"/>
    <cellStyle name="Note 2 3 5 6 2" xfId="19009"/>
    <cellStyle name="Note 2 3 5 6 3" xfId="19010"/>
    <cellStyle name="Note 2 3 5 6 4" xfId="19011"/>
    <cellStyle name="Note 2 3 5 6 5" xfId="19012"/>
    <cellStyle name="Note 2 3 5 6 6" xfId="19013"/>
    <cellStyle name="Note 2 3 5 7" xfId="19014"/>
    <cellStyle name="Note 2 3 5 8" xfId="19015"/>
    <cellStyle name="Note 2 3 5 9" xfId="19016"/>
    <cellStyle name="Note 2 3 6" xfId="19017"/>
    <cellStyle name="Note 2 3 6 10" xfId="19018"/>
    <cellStyle name="Note 2 3 6 2" xfId="19019"/>
    <cellStyle name="Note 2 3 6 2 2" xfId="19020"/>
    <cellStyle name="Note 2 3 6 2 2 2" xfId="19021"/>
    <cellStyle name="Note 2 3 6 2 2 2 2" xfId="19022"/>
    <cellStyle name="Note 2 3 6 2 2 2 3" xfId="19023"/>
    <cellStyle name="Note 2 3 6 2 2 2 4" xfId="19024"/>
    <cellStyle name="Note 2 3 6 2 2 2 5" xfId="19025"/>
    <cellStyle name="Note 2 3 6 2 2 2 6" xfId="19026"/>
    <cellStyle name="Note 2 3 6 2 2 3" xfId="19027"/>
    <cellStyle name="Note 2 3 6 2 2 3 2" xfId="19028"/>
    <cellStyle name="Note 2 3 6 2 2 3 3" xfId="19029"/>
    <cellStyle name="Note 2 3 6 2 2 3 4" xfId="19030"/>
    <cellStyle name="Note 2 3 6 2 2 3 5" xfId="19031"/>
    <cellStyle name="Note 2 3 6 2 2 3 6" xfId="19032"/>
    <cellStyle name="Note 2 3 6 2 2 4" xfId="19033"/>
    <cellStyle name="Note 2 3 6 2 2 5" xfId="19034"/>
    <cellStyle name="Note 2 3 6 2 2 6" xfId="19035"/>
    <cellStyle name="Note 2 3 6 2 2 7" xfId="19036"/>
    <cellStyle name="Note 2 3 6 2 2 8" xfId="19037"/>
    <cellStyle name="Note 2 3 6 2 3" xfId="19038"/>
    <cellStyle name="Note 2 3 6 2 3 2" xfId="19039"/>
    <cellStyle name="Note 2 3 6 2 3 3" xfId="19040"/>
    <cellStyle name="Note 2 3 6 2 3 4" xfId="19041"/>
    <cellStyle name="Note 2 3 6 2 3 5" xfId="19042"/>
    <cellStyle name="Note 2 3 6 2 3 6" xfId="19043"/>
    <cellStyle name="Note 2 3 6 2 4" xfId="19044"/>
    <cellStyle name="Note 2 3 6 2 4 2" xfId="19045"/>
    <cellStyle name="Note 2 3 6 2 4 3" xfId="19046"/>
    <cellStyle name="Note 2 3 6 2 4 4" xfId="19047"/>
    <cellStyle name="Note 2 3 6 2 4 5" xfId="19048"/>
    <cellStyle name="Note 2 3 6 2 4 6" xfId="19049"/>
    <cellStyle name="Note 2 3 6 2 5" xfId="19050"/>
    <cellStyle name="Note 2 3 6 2 6" xfId="19051"/>
    <cellStyle name="Note 2 3 6 2 7" xfId="19052"/>
    <cellStyle name="Note 2 3 6 2 8" xfId="19053"/>
    <cellStyle name="Note 2 3 6 2 9" xfId="19054"/>
    <cellStyle name="Note 2 3 6 3" xfId="19055"/>
    <cellStyle name="Note 2 3 6 3 2" xfId="19056"/>
    <cellStyle name="Note 2 3 6 3 2 2" xfId="19057"/>
    <cellStyle name="Note 2 3 6 3 2 3" xfId="19058"/>
    <cellStyle name="Note 2 3 6 3 2 4" xfId="19059"/>
    <cellStyle name="Note 2 3 6 3 2 5" xfId="19060"/>
    <cellStyle name="Note 2 3 6 3 2 6" xfId="19061"/>
    <cellStyle name="Note 2 3 6 3 3" xfId="19062"/>
    <cellStyle name="Note 2 3 6 3 3 2" xfId="19063"/>
    <cellStyle name="Note 2 3 6 3 3 3" xfId="19064"/>
    <cellStyle name="Note 2 3 6 3 3 4" xfId="19065"/>
    <cellStyle name="Note 2 3 6 3 3 5" xfId="19066"/>
    <cellStyle name="Note 2 3 6 3 3 6" xfId="19067"/>
    <cellStyle name="Note 2 3 6 3 4" xfId="19068"/>
    <cellStyle name="Note 2 3 6 3 5" xfId="19069"/>
    <cellStyle name="Note 2 3 6 3 6" xfId="19070"/>
    <cellStyle name="Note 2 3 6 3 7" xfId="19071"/>
    <cellStyle name="Note 2 3 6 3 8" xfId="19072"/>
    <cellStyle name="Note 2 3 6 4" xfId="19073"/>
    <cellStyle name="Note 2 3 6 4 2" xfId="19074"/>
    <cellStyle name="Note 2 3 6 4 3" xfId="19075"/>
    <cellStyle name="Note 2 3 6 4 4" xfId="19076"/>
    <cellStyle name="Note 2 3 6 4 5" xfId="19077"/>
    <cellStyle name="Note 2 3 6 4 6" xfId="19078"/>
    <cellStyle name="Note 2 3 6 5" xfId="19079"/>
    <cellStyle name="Note 2 3 6 5 2" xfId="19080"/>
    <cellStyle name="Note 2 3 6 5 3" xfId="19081"/>
    <cellStyle name="Note 2 3 6 5 4" xfId="19082"/>
    <cellStyle name="Note 2 3 6 5 5" xfId="19083"/>
    <cellStyle name="Note 2 3 6 5 6" xfId="19084"/>
    <cellStyle name="Note 2 3 6 6" xfId="19085"/>
    <cellStyle name="Note 2 3 6 7" xfId="19086"/>
    <cellStyle name="Note 2 3 6 8" xfId="19087"/>
    <cellStyle name="Note 2 3 6 9" xfId="19088"/>
    <cellStyle name="Note 2 3 7" xfId="19089"/>
    <cellStyle name="Note 2 3 7 2" xfId="19090"/>
    <cellStyle name="Note 2 3 7 2 2" xfId="19091"/>
    <cellStyle name="Note 2 3 7 2 2 2" xfId="19092"/>
    <cellStyle name="Note 2 3 7 2 2 3" xfId="19093"/>
    <cellStyle name="Note 2 3 7 2 2 4" xfId="19094"/>
    <cellStyle name="Note 2 3 7 2 2 5" xfId="19095"/>
    <cellStyle name="Note 2 3 7 2 2 6" xfId="19096"/>
    <cellStyle name="Note 2 3 7 2 3" xfId="19097"/>
    <cellStyle name="Note 2 3 7 2 3 2" xfId="19098"/>
    <cellStyle name="Note 2 3 7 2 3 3" xfId="19099"/>
    <cellStyle name="Note 2 3 7 2 3 4" xfId="19100"/>
    <cellStyle name="Note 2 3 7 2 3 5" xfId="19101"/>
    <cellStyle name="Note 2 3 7 2 3 6" xfId="19102"/>
    <cellStyle name="Note 2 3 7 2 4" xfId="19103"/>
    <cellStyle name="Note 2 3 7 2 5" xfId="19104"/>
    <cellStyle name="Note 2 3 7 2 6" xfId="19105"/>
    <cellStyle name="Note 2 3 7 2 7" xfId="19106"/>
    <cellStyle name="Note 2 3 7 2 8" xfId="19107"/>
    <cellStyle name="Note 2 3 7 3" xfId="19108"/>
    <cellStyle name="Note 2 3 7 3 2" xfId="19109"/>
    <cellStyle name="Note 2 3 7 3 3" xfId="19110"/>
    <cellStyle name="Note 2 3 7 3 4" xfId="19111"/>
    <cellStyle name="Note 2 3 7 3 5" xfId="19112"/>
    <cellStyle name="Note 2 3 7 3 6" xfId="19113"/>
    <cellStyle name="Note 2 3 7 4" xfId="19114"/>
    <cellStyle name="Note 2 3 7 4 2" xfId="19115"/>
    <cellStyle name="Note 2 3 7 4 3" xfId="19116"/>
    <cellStyle name="Note 2 3 7 4 4" xfId="19117"/>
    <cellStyle name="Note 2 3 7 4 5" xfId="19118"/>
    <cellStyle name="Note 2 3 7 4 6" xfId="19119"/>
    <cellStyle name="Note 2 3 7 5" xfId="19120"/>
    <cellStyle name="Note 2 3 7 6" xfId="19121"/>
    <cellStyle name="Note 2 3 7 7" xfId="19122"/>
    <cellStyle name="Note 2 3 7 8" xfId="19123"/>
    <cellStyle name="Note 2 3 7 9" xfId="19124"/>
    <cellStyle name="Note 2 3 8" xfId="19125"/>
    <cellStyle name="Note 2 3 8 2" xfId="19126"/>
    <cellStyle name="Note 2 3 8 2 2" xfId="19127"/>
    <cellStyle name="Note 2 3 8 2 3" xfId="19128"/>
    <cellStyle name="Note 2 3 8 2 4" xfId="19129"/>
    <cellStyle name="Note 2 3 8 2 5" xfId="19130"/>
    <cellStyle name="Note 2 3 8 2 6" xfId="19131"/>
    <cellStyle name="Note 2 3 8 3" xfId="19132"/>
    <cellStyle name="Note 2 3 8 3 2" xfId="19133"/>
    <cellStyle name="Note 2 3 8 3 3" xfId="19134"/>
    <cellStyle name="Note 2 3 8 3 4" xfId="19135"/>
    <cellStyle name="Note 2 3 8 3 5" xfId="19136"/>
    <cellStyle name="Note 2 3 8 3 6" xfId="19137"/>
    <cellStyle name="Note 2 3 8 4" xfId="19138"/>
    <cellStyle name="Note 2 3 8 5" xfId="19139"/>
    <cellStyle name="Note 2 3 8 6" xfId="19140"/>
    <cellStyle name="Note 2 3 8 7" xfId="19141"/>
    <cellStyle name="Note 2 3 8 8" xfId="19142"/>
    <cellStyle name="Note 2 3 9" xfId="19143"/>
    <cellStyle name="Note 2 3 9 2" xfId="19144"/>
    <cellStyle name="Note 2 3 9 3" xfId="19145"/>
    <cellStyle name="Note 2 3 9 4" xfId="19146"/>
    <cellStyle name="Note 2 3 9 5" xfId="19147"/>
    <cellStyle name="Note 2 3 9 6" xfId="19148"/>
    <cellStyle name="Note 2 4" xfId="19149"/>
    <cellStyle name="Note 2 4 10" xfId="19150"/>
    <cellStyle name="Note 2 4 11" xfId="19151"/>
    <cellStyle name="Note 2 4 12" xfId="19152"/>
    <cellStyle name="Note 2 4 13" xfId="19153"/>
    <cellStyle name="Note 2 4 14" xfId="19154"/>
    <cellStyle name="Note 2 4 2" xfId="19155"/>
    <cellStyle name="Note 2 4 2 10" xfId="19156"/>
    <cellStyle name="Note 2 4 2 11" xfId="19157"/>
    <cellStyle name="Note 2 4 2 12" xfId="19158"/>
    <cellStyle name="Note 2 4 2 13" xfId="19159"/>
    <cellStyle name="Note 2 4 2 2" xfId="19160"/>
    <cellStyle name="Note 2 4 2 2 10" xfId="19161"/>
    <cellStyle name="Note 2 4 2 2 11" xfId="19162"/>
    <cellStyle name="Note 2 4 2 2 12" xfId="19163"/>
    <cellStyle name="Note 2 4 2 2 2" xfId="19164"/>
    <cellStyle name="Note 2 4 2 2 2 10" xfId="19165"/>
    <cellStyle name="Note 2 4 2 2 2 11" xfId="19166"/>
    <cellStyle name="Note 2 4 2 2 2 2" xfId="19167"/>
    <cellStyle name="Note 2 4 2 2 2 2 2" xfId="19168"/>
    <cellStyle name="Note 2 4 2 2 2 2 2 2" xfId="19169"/>
    <cellStyle name="Note 2 4 2 2 2 2 2 2 2" xfId="19170"/>
    <cellStyle name="Note 2 4 2 2 2 2 2 2 3" xfId="19171"/>
    <cellStyle name="Note 2 4 2 2 2 2 2 2 4" xfId="19172"/>
    <cellStyle name="Note 2 4 2 2 2 2 2 2 5" xfId="19173"/>
    <cellStyle name="Note 2 4 2 2 2 2 2 2 6" xfId="19174"/>
    <cellStyle name="Note 2 4 2 2 2 2 2 3" xfId="19175"/>
    <cellStyle name="Note 2 4 2 2 2 2 2 3 2" xfId="19176"/>
    <cellStyle name="Note 2 4 2 2 2 2 2 3 3" xfId="19177"/>
    <cellStyle name="Note 2 4 2 2 2 2 2 3 4" xfId="19178"/>
    <cellStyle name="Note 2 4 2 2 2 2 2 3 5" xfId="19179"/>
    <cellStyle name="Note 2 4 2 2 2 2 2 3 6" xfId="19180"/>
    <cellStyle name="Note 2 4 2 2 2 2 2 4" xfId="19181"/>
    <cellStyle name="Note 2 4 2 2 2 2 2 5" xfId="19182"/>
    <cellStyle name="Note 2 4 2 2 2 2 2 6" xfId="19183"/>
    <cellStyle name="Note 2 4 2 2 2 2 2 7" xfId="19184"/>
    <cellStyle name="Note 2 4 2 2 2 2 2 8" xfId="19185"/>
    <cellStyle name="Note 2 4 2 2 2 2 3" xfId="19186"/>
    <cellStyle name="Note 2 4 2 2 2 2 3 2" xfId="19187"/>
    <cellStyle name="Note 2 4 2 2 2 2 3 3" xfId="19188"/>
    <cellStyle name="Note 2 4 2 2 2 2 3 4" xfId="19189"/>
    <cellStyle name="Note 2 4 2 2 2 2 3 5" xfId="19190"/>
    <cellStyle name="Note 2 4 2 2 2 2 3 6" xfId="19191"/>
    <cellStyle name="Note 2 4 2 2 2 2 4" xfId="19192"/>
    <cellStyle name="Note 2 4 2 2 2 2 4 2" xfId="19193"/>
    <cellStyle name="Note 2 4 2 2 2 2 4 3" xfId="19194"/>
    <cellStyle name="Note 2 4 2 2 2 2 4 4" xfId="19195"/>
    <cellStyle name="Note 2 4 2 2 2 2 4 5" xfId="19196"/>
    <cellStyle name="Note 2 4 2 2 2 2 4 6" xfId="19197"/>
    <cellStyle name="Note 2 4 2 2 2 2 5" xfId="19198"/>
    <cellStyle name="Note 2 4 2 2 2 2 6" xfId="19199"/>
    <cellStyle name="Note 2 4 2 2 2 2 7" xfId="19200"/>
    <cellStyle name="Note 2 4 2 2 2 2 8" xfId="19201"/>
    <cellStyle name="Note 2 4 2 2 2 2 9" xfId="19202"/>
    <cellStyle name="Note 2 4 2 2 2 3" xfId="19203"/>
    <cellStyle name="Note 2 4 2 2 2 3 2" xfId="19204"/>
    <cellStyle name="Note 2 4 2 2 2 3 2 2" xfId="19205"/>
    <cellStyle name="Note 2 4 2 2 2 3 2 2 2" xfId="19206"/>
    <cellStyle name="Note 2 4 2 2 2 3 2 2 3" xfId="19207"/>
    <cellStyle name="Note 2 4 2 2 2 3 2 2 4" xfId="19208"/>
    <cellStyle name="Note 2 4 2 2 2 3 2 2 5" xfId="19209"/>
    <cellStyle name="Note 2 4 2 2 2 3 2 2 6" xfId="19210"/>
    <cellStyle name="Note 2 4 2 2 2 3 2 3" xfId="19211"/>
    <cellStyle name="Note 2 4 2 2 2 3 2 3 2" xfId="19212"/>
    <cellStyle name="Note 2 4 2 2 2 3 2 3 3" xfId="19213"/>
    <cellStyle name="Note 2 4 2 2 2 3 2 3 4" xfId="19214"/>
    <cellStyle name="Note 2 4 2 2 2 3 2 3 5" xfId="19215"/>
    <cellStyle name="Note 2 4 2 2 2 3 2 3 6" xfId="19216"/>
    <cellStyle name="Note 2 4 2 2 2 3 2 4" xfId="19217"/>
    <cellStyle name="Note 2 4 2 2 2 3 2 5" xfId="19218"/>
    <cellStyle name="Note 2 4 2 2 2 3 2 6" xfId="19219"/>
    <cellStyle name="Note 2 4 2 2 2 3 2 7" xfId="19220"/>
    <cellStyle name="Note 2 4 2 2 2 3 2 8" xfId="19221"/>
    <cellStyle name="Note 2 4 2 2 2 3 3" xfId="19222"/>
    <cellStyle name="Note 2 4 2 2 2 3 3 2" xfId="19223"/>
    <cellStyle name="Note 2 4 2 2 2 3 3 3" xfId="19224"/>
    <cellStyle name="Note 2 4 2 2 2 3 3 4" xfId="19225"/>
    <cellStyle name="Note 2 4 2 2 2 3 3 5" xfId="19226"/>
    <cellStyle name="Note 2 4 2 2 2 3 3 6" xfId="19227"/>
    <cellStyle name="Note 2 4 2 2 2 3 4" xfId="19228"/>
    <cellStyle name="Note 2 4 2 2 2 3 4 2" xfId="19229"/>
    <cellStyle name="Note 2 4 2 2 2 3 4 3" xfId="19230"/>
    <cellStyle name="Note 2 4 2 2 2 3 4 4" xfId="19231"/>
    <cellStyle name="Note 2 4 2 2 2 3 4 5" xfId="19232"/>
    <cellStyle name="Note 2 4 2 2 2 3 4 6" xfId="19233"/>
    <cellStyle name="Note 2 4 2 2 2 3 5" xfId="19234"/>
    <cellStyle name="Note 2 4 2 2 2 3 6" xfId="19235"/>
    <cellStyle name="Note 2 4 2 2 2 3 7" xfId="19236"/>
    <cellStyle name="Note 2 4 2 2 2 3 8" xfId="19237"/>
    <cellStyle name="Note 2 4 2 2 2 3 9" xfId="19238"/>
    <cellStyle name="Note 2 4 2 2 2 4" xfId="19239"/>
    <cellStyle name="Note 2 4 2 2 2 4 2" xfId="19240"/>
    <cellStyle name="Note 2 4 2 2 2 4 2 2" xfId="19241"/>
    <cellStyle name="Note 2 4 2 2 2 4 2 3" xfId="19242"/>
    <cellStyle name="Note 2 4 2 2 2 4 2 4" xfId="19243"/>
    <cellStyle name="Note 2 4 2 2 2 4 2 5" xfId="19244"/>
    <cellStyle name="Note 2 4 2 2 2 4 2 6" xfId="19245"/>
    <cellStyle name="Note 2 4 2 2 2 4 3" xfId="19246"/>
    <cellStyle name="Note 2 4 2 2 2 4 3 2" xfId="19247"/>
    <cellStyle name="Note 2 4 2 2 2 4 3 3" xfId="19248"/>
    <cellStyle name="Note 2 4 2 2 2 4 3 4" xfId="19249"/>
    <cellStyle name="Note 2 4 2 2 2 4 3 5" xfId="19250"/>
    <cellStyle name="Note 2 4 2 2 2 4 3 6" xfId="19251"/>
    <cellStyle name="Note 2 4 2 2 2 4 4" xfId="19252"/>
    <cellStyle name="Note 2 4 2 2 2 4 5" xfId="19253"/>
    <cellStyle name="Note 2 4 2 2 2 4 6" xfId="19254"/>
    <cellStyle name="Note 2 4 2 2 2 4 7" xfId="19255"/>
    <cellStyle name="Note 2 4 2 2 2 4 8" xfId="19256"/>
    <cellStyle name="Note 2 4 2 2 2 5" xfId="19257"/>
    <cellStyle name="Note 2 4 2 2 2 5 2" xfId="19258"/>
    <cellStyle name="Note 2 4 2 2 2 5 3" xfId="19259"/>
    <cellStyle name="Note 2 4 2 2 2 5 4" xfId="19260"/>
    <cellStyle name="Note 2 4 2 2 2 5 5" xfId="19261"/>
    <cellStyle name="Note 2 4 2 2 2 5 6" xfId="19262"/>
    <cellStyle name="Note 2 4 2 2 2 6" xfId="19263"/>
    <cellStyle name="Note 2 4 2 2 2 6 2" xfId="19264"/>
    <cellStyle name="Note 2 4 2 2 2 6 3" xfId="19265"/>
    <cellStyle name="Note 2 4 2 2 2 6 4" xfId="19266"/>
    <cellStyle name="Note 2 4 2 2 2 6 5" xfId="19267"/>
    <cellStyle name="Note 2 4 2 2 2 6 6" xfId="19268"/>
    <cellStyle name="Note 2 4 2 2 2 7" xfId="19269"/>
    <cellStyle name="Note 2 4 2 2 2 8" xfId="19270"/>
    <cellStyle name="Note 2 4 2 2 2 9" xfId="19271"/>
    <cellStyle name="Note 2 4 2 2 3" xfId="19272"/>
    <cellStyle name="Note 2 4 2 2 3 10" xfId="19273"/>
    <cellStyle name="Note 2 4 2 2 3 2" xfId="19274"/>
    <cellStyle name="Note 2 4 2 2 3 2 2" xfId="19275"/>
    <cellStyle name="Note 2 4 2 2 3 2 2 2" xfId="19276"/>
    <cellStyle name="Note 2 4 2 2 3 2 2 2 2" xfId="19277"/>
    <cellStyle name="Note 2 4 2 2 3 2 2 2 3" xfId="19278"/>
    <cellStyle name="Note 2 4 2 2 3 2 2 2 4" xfId="19279"/>
    <cellStyle name="Note 2 4 2 2 3 2 2 2 5" xfId="19280"/>
    <cellStyle name="Note 2 4 2 2 3 2 2 2 6" xfId="19281"/>
    <cellStyle name="Note 2 4 2 2 3 2 2 3" xfId="19282"/>
    <cellStyle name="Note 2 4 2 2 3 2 2 3 2" xfId="19283"/>
    <cellStyle name="Note 2 4 2 2 3 2 2 3 3" xfId="19284"/>
    <cellStyle name="Note 2 4 2 2 3 2 2 3 4" xfId="19285"/>
    <cellStyle name="Note 2 4 2 2 3 2 2 3 5" xfId="19286"/>
    <cellStyle name="Note 2 4 2 2 3 2 2 3 6" xfId="19287"/>
    <cellStyle name="Note 2 4 2 2 3 2 2 4" xfId="19288"/>
    <cellStyle name="Note 2 4 2 2 3 2 2 5" xfId="19289"/>
    <cellStyle name="Note 2 4 2 2 3 2 2 6" xfId="19290"/>
    <cellStyle name="Note 2 4 2 2 3 2 2 7" xfId="19291"/>
    <cellStyle name="Note 2 4 2 2 3 2 2 8" xfId="19292"/>
    <cellStyle name="Note 2 4 2 2 3 2 3" xfId="19293"/>
    <cellStyle name="Note 2 4 2 2 3 2 3 2" xfId="19294"/>
    <cellStyle name="Note 2 4 2 2 3 2 3 3" xfId="19295"/>
    <cellStyle name="Note 2 4 2 2 3 2 3 4" xfId="19296"/>
    <cellStyle name="Note 2 4 2 2 3 2 3 5" xfId="19297"/>
    <cellStyle name="Note 2 4 2 2 3 2 3 6" xfId="19298"/>
    <cellStyle name="Note 2 4 2 2 3 2 4" xfId="19299"/>
    <cellStyle name="Note 2 4 2 2 3 2 4 2" xfId="19300"/>
    <cellStyle name="Note 2 4 2 2 3 2 4 3" xfId="19301"/>
    <cellStyle name="Note 2 4 2 2 3 2 4 4" xfId="19302"/>
    <cellStyle name="Note 2 4 2 2 3 2 4 5" xfId="19303"/>
    <cellStyle name="Note 2 4 2 2 3 2 4 6" xfId="19304"/>
    <cellStyle name="Note 2 4 2 2 3 2 5" xfId="19305"/>
    <cellStyle name="Note 2 4 2 2 3 2 6" xfId="19306"/>
    <cellStyle name="Note 2 4 2 2 3 2 7" xfId="19307"/>
    <cellStyle name="Note 2 4 2 2 3 2 8" xfId="19308"/>
    <cellStyle name="Note 2 4 2 2 3 2 9" xfId="19309"/>
    <cellStyle name="Note 2 4 2 2 3 3" xfId="19310"/>
    <cellStyle name="Note 2 4 2 2 3 3 2" xfId="19311"/>
    <cellStyle name="Note 2 4 2 2 3 3 2 2" xfId="19312"/>
    <cellStyle name="Note 2 4 2 2 3 3 2 3" xfId="19313"/>
    <cellStyle name="Note 2 4 2 2 3 3 2 4" xfId="19314"/>
    <cellStyle name="Note 2 4 2 2 3 3 2 5" xfId="19315"/>
    <cellStyle name="Note 2 4 2 2 3 3 2 6" xfId="19316"/>
    <cellStyle name="Note 2 4 2 2 3 3 3" xfId="19317"/>
    <cellStyle name="Note 2 4 2 2 3 3 3 2" xfId="19318"/>
    <cellStyle name="Note 2 4 2 2 3 3 3 3" xfId="19319"/>
    <cellStyle name="Note 2 4 2 2 3 3 3 4" xfId="19320"/>
    <cellStyle name="Note 2 4 2 2 3 3 3 5" xfId="19321"/>
    <cellStyle name="Note 2 4 2 2 3 3 3 6" xfId="19322"/>
    <cellStyle name="Note 2 4 2 2 3 3 4" xfId="19323"/>
    <cellStyle name="Note 2 4 2 2 3 3 5" xfId="19324"/>
    <cellStyle name="Note 2 4 2 2 3 3 6" xfId="19325"/>
    <cellStyle name="Note 2 4 2 2 3 3 7" xfId="19326"/>
    <cellStyle name="Note 2 4 2 2 3 3 8" xfId="19327"/>
    <cellStyle name="Note 2 4 2 2 3 4" xfId="19328"/>
    <cellStyle name="Note 2 4 2 2 3 4 2" xfId="19329"/>
    <cellStyle name="Note 2 4 2 2 3 4 3" xfId="19330"/>
    <cellStyle name="Note 2 4 2 2 3 4 4" xfId="19331"/>
    <cellStyle name="Note 2 4 2 2 3 4 5" xfId="19332"/>
    <cellStyle name="Note 2 4 2 2 3 4 6" xfId="19333"/>
    <cellStyle name="Note 2 4 2 2 3 5" xfId="19334"/>
    <cellStyle name="Note 2 4 2 2 3 5 2" xfId="19335"/>
    <cellStyle name="Note 2 4 2 2 3 5 3" xfId="19336"/>
    <cellStyle name="Note 2 4 2 2 3 5 4" xfId="19337"/>
    <cellStyle name="Note 2 4 2 2 3 5 5" xfId="19338"/>
    <cellStyle name="Note 2 4 2 2 3 5 6" xfId="19339"/>
    <cellStyle name="Note 2 4 2 2 3 6" xfId="19340"/>
    <cellStyle name="Note 2 4 2 2 3 7" xfId="19341"/>
    <cellStyle name="Note 2 4 2 2 3 8" xfId="19342"/>
    <cellStyle name="Note 2 4 2 2 3 9" xfId="19343"/>
    <cellStyle name="Note 2 4 2 2 4" xfId="19344"/>
    <cellStyle name="Note 2 4 2 2 4 2" xfId="19345"/>
    <cellStyle name="Note 2 4 2 2 4 2 2" xfId="19346"/>
    <cellStyle name="Note 2 4 2 2 4 2 2 2" xfId="19347"/>
    <cellStyle name="Note 2 4 2 2 4 2 2 3" xfId="19348"/>
    <cellStyle name="Note 2 4 2 2 4 2 2 4" xfId="19349"/>
    <cellStyle name="Note 2 4 2 2 4 2 2 5" xfId="19350"/>
    <cellStyle name="Note 2 4 2 2 4 2 2 6" xfId="19351"/>
    <cellStyle name="Note 2 4 2 2 4 2 3" xfId="19352"/>
    <cellStyle name="Note 2 4 2 2 4 2 3 2" xfId="19353"/>
    <cellStyle name="Note 2 4 2 2 4 2 3 3" xfId="19354"/>
    <cellStyle name="Note 2 4 2 2 4 2 3 4" xfId="19355"/>
    <cellStyle name="Note 2 4 2 2 4 2 3 5" xfId="19356"/>
    <cellStyle name="Note 2 4 2 2 4 2 3 6" xfId="19357"/>
    <cellStyle name="Note 2 4 2 2 4 2 4" xfId="19358"/>
    <cellStyle name="Note 2 4 2 2 4 2 5" xfId="19359"/>
    <cellStyle name="Note 2 4 2 2 4 2 6" xfId="19360"/>
    <cellStyle name="Note 2 4 2 2 4 2 7" xfId="19361"/>
    <cellStyle name="Note 2 4 2 2 4 2 8" xfId="19362"/>
    <cellStyle name="Note 2 4 2 2 4 3" xfId="19363"/>
    <cellStyle name="Note 2 4 2 2 4 3 2" xfId="19364"/>
    <cellStyle name="Note 2 4 2 2 4 3 3" xfId="19365"/>
    <cellStyle name="Note 2 4 2 2 4 3 4" xfId="19366"/>
    <cellStyle name="Note 2 4 2 2 4 3 5" xfId="19367"/>
    <cellStyle name="Note 2 4 2 2 4 3 6" xfId="19368"/>
    <cellStyle name="Note 2 4 2 2 4 4" xfId="19369"/>
    <cellStyle name="Note 2 4 2 2 4 4 2" xfId="19370"/>
    <cellStyle name="Note 2 4 2 2 4 4 3" xfId="19371"/>
    <cellStyle name="Note 2 4 2 2 4 4 4" xfId="19372"/>
    <cellStyle name="Note 2 4 2 2 4 4 5" xfId="19373"/>
    <cellStyle name="Note 2 4 2 2 4 4 6" xfId="19374"/>
    <cellStyle name="Note 2 4 2 2 4 5" xfId="19375"/>
    <cellStyle name="Note 2 4 2 2 4 6" xfId="19376"/>
    <cellStyle name="Note 2 4 2 2 4 7" xfId="19377"/>
    <cellStyle name="Note 2 4 2 2 4 8" xfId="19378"/>
    <cellStyle name="Note 2 4 2 2 4 9" xfId="19379"/>
    <cellStyle name="Note 2 4 2 2 5" xfId="19380"/>
    <cellStyle name="Note 2 4 2 2 5 2" xfId="19381"/>
    <cellStyle name="Note 2 4 2 2 5 2 2" xfId="19382"/>
    <cellStyle name="Note 2 4 2 2 5 2 3" xfId="19383"/>
    <cellStyle name="Note 2 4 2 2 5 2 4" xfId="19384"/>
    <cellStyle name="Note 2 4 2 2 5 2 5" xfId="19385"/>
    <cellStyle name="Note 2 4 2 2 5 2 6" xfId="19386"/>
    <cellStyle name="Note 2 4 2 2 5 3" xfId="19387"/>
    <cellStyle name="Note 2 4 2 2 5 3 2" xfId="19388"/>
    <cellStyle name="Note 2 4 2 2 5 3 3" xfId="19389"/>
    <cellStyle name="Note 2 4 2 2 5 3 4" xfId="19390"/>
    <cellStyle name="Note 2 4 2 2 5 3 5" xfId="19391"/>
    <cellStyle name="Note 2 4 2 2 5 3 6" xfId="19392"/>
    <cellStyle name="Note 2 4 2 2 5 4" xfId="19393"/>
    <cellStyle name="Note 2 4 2 2 5 5" xfId="19394"/>
    <cellStyle name="Note 2 4 2 2 5 6" xfId="19395"/>
    <cellStyle name="Note 2 4 2 2 5 7" xfId="19396"/>
    <cellStyle name="Note 2 4 2 2 5 8" xfId="19397"/>
    <cellStyle name="Note 2 4 2 2 6" xfId="19398"/>
    <cellStyle name="Note 2 4 2 2 6 2" xfId="19399"/>
    <cellStyle name="Note 2 4 2 2 6 3" xfId="19400"/>
    <cellStyle name="Note 2 4 2 2 6 4" xfId="19401"/>
    <cellStyle name="Note 2 4 2 2 6 5" xfId="19402"/>
    <cellStyle name="Note 2 4 2 2 6 6" xfId="19403"/>
    <cellStyle name="Note 2 4 2 2 7" xfId="19404"/>
    <cellStyle name="Note 2 4 2 2 7 2" xfId="19405"/>
    <cellStyle name="Note 2 4 2 2 7 3" xfId="19406"/>
    <cellStyle name="Note 2 4 2 2 7 4" xfId="19407"/>
    <cellStyle name="Note 2 4 2 2 7 5" xfId="19408"/>
    <cellStyle name="Note 2 4 2 2 7 6" xfId="19409"/>
    <cellStyle name="Note 2 4 2 2 8" xfId="19410"/>
    <cellStyle name="Note 2 4 2 2 9" xfId="19411"/>
    <cellStyle name="Note 2 4 2 3" xfId="19412"/>
    <cellStyle name="Note 2 4 2 3 10" xfId="19413"/>
    <cellStyle name="Note 2 4 2 3 11" xfId="19414"/>
    <cellStyle name="Note 2 4 2 3 2" xfId="19415"/>
    <cellStyle name="Note 2 4 2 3 2 2" xfId="19416"/>
    <cellStyle name="Note 2 4 2 3 2 2 2" xfId="19417"/>
    <cellStyle name="Note 2 4 2 3 2 2 2 2" xfId="19418"/>
    <cellStyle name="Note 2 4 2 3 2 2 2 3" xfId="19419"/>
    <cellStyle name="Note 2 4 2 3 2 2 2 4" xfId="19420"/>
    <cellStyle name="Note 2 4 2 3 2 2 2 5" xfId="19421"/>
    <cellStyle name="Note 2 4 2 3 2 2 2 6" xfId="19422"/>
    <cellStyle name="Note 2 4 2 3 2 2 3" xfId="19423"/>
    <cellStyle name="Note 2 4 2 3 2 2 3 2" xfId="19424"/>
    <cellStyle name="Note 2 4 2 3 2 2 3 3" xfId="19425"/>
    <cellStyle name="Note 2 4 2 3 2 2 3 4" xfId="19426"/>
    <cellStyle name="Note 2 4 2 3 2 2 3 5" xfId="19427"/>
    <cellStyle name="Note 2 4 2 3 2 2 3 6" xfId="19428"/>
    <cellStyle name="Note 2 4 2 3 2 2 4" xfId="19429"/>
    <cellStyle name="Note 2 4 2 3 2 2 5" xfId="19430"/>
    <cellStyle name="Note 2 4 2 3 2 2 6" xfId="19431"/>
    <cellStyle name="Note 2 4 2 3 2 2 7" xfId="19432"/>
    <cellStyle name="Note 2 4 2 3 2 2 8" xfId="19433"/>
    <cellStyle name="Note 2 4 2 3 2 3" xfId="19434"/>
    <cellStyle name="Note 2 4 2 3 2 3 2" xfId="19435"/>
    <cellStyle name="Note 2 4 2 3 2 3 3" xfId="19436"/>
    <cellStyle name="Note 2 4 2 3 2 3 4" xfId="19437"/>
    <cellStyle name="Note 2 4 2 3 2 3 5" xfId="19438"/>
    <cellStyle name="Note 2 4 2 3 2 3 6" xfId="19439"/>
    <cellStyle name="Note 2 4 2 3 2 4" xfId="19440"/>
    <cellStyle name="Note 2 4 2 3 2 4 2" xfId="19441"/>
    <cellStyle name="Note 2 4 2 3 2 4 3" xfId="19442"/>
    <cellStyle name="Note 2 4 2 3 2 4 4" xfId="19443"/>
    <cellStyle name="Note 2 4 2 3 2 4 5" xfId="19444"/>
    <cellStyle name="Note 2 4 2 3 2 4 6" xfId="19445"/>
    <cellStyle name="Note 2 4 2 3 2 5" xfId="19446"/>
    <cellStyle name="Note 2 4 2 3 2 6" xfId="19447"/>
    <cellStyle name="Note 2 4 2 3 2 7" xfId="19448"/>
    <cellStyle name="Note 2 4 2 3 2 8" xfId="19449"/>
    <cellStyle name="Note 2 4 2 3 2 9" xfId="19450"/>
    <cellStyle name="Note 2 4 2 3 3" xfId="19451"/>
    <cellStyle name="Note 2 4 2 3 3 2" xfId="19452"/>
    <cellStyle name="Note 2 4 2 3 3 2 2" xfId="19453"/>
    <cellStyle name="Note 2 4 2 3 3 2 2 2" xfId="19454"/>
    <cellStyle name="Note 2 4 2 3 3 2 2 3" xfId="19455"/>
    <cellStyle name="Note 2 4 2 3 3 2 2 4" xfId="19456"/>
    <cellStyle name="Note 2 4 2 3 3 2 2 5" xfId="19457"/>
    <cellStyle name="Note 2 4 2 3 3 2 2 6" xfId="19458"/>
    <cellStyle name="Note 2 4 2 3 3 2 3" xfId="19459"/>
    <cellStyle name="Note 2 4 2 3 3 2 3 2" xfId="19460"/>
    <cellStyle name="Note 2 4 2 3 3 2 3 3" xfId="19461"/>
    <cellStyle name="Note 2 4 2 3 3 2 3 4" xfId="19462"/>
    <cellStyle name="Note 2 4 2 3 3 2 3 5" xfId="19463"/>
    <cellStyle name="Note 2 4 2 3 3 2 3 6" xfId="19464"/>
    <cellStyle name="Note 2 4 2 3 3 2 4" xfId="19465"/>
    <cellStyle name="Note 2 4 2 3 3 2 5" xfId="19466"/>
    <cellStyle name="Note 2 4 2 3 3 2 6" xfId="19467"/>
    <cellStyle name="Note 2 4 2 3 3 2 7" xfId="19468"/>
    <cellStyle name="Note 2 4 2 3 3 2 8" xfId="19469"/>
    <cellStyle name="Note 2 4 2 3 3 3" xfId="19470"/>
    <cellStyle name="Note 2 4 2 3 3 3 2" xfId="19471"/>
    <cellStyle name="Note 2 4 2 3 3 3 3" xfId="19472"/>
    <cellStyle name="Note 2 4 2 3 3 3 4" xfId="19473"/>
    <cellStyle name="Note 2 4 2 3 3 3 5" xfId="19474"/>
    <cellStyle name="Note 2 4 2 3 3 3 6" xfId="19475"/>
    <cellStyle name="Note 2 4 2 3 3 4" xfId="19476"/>
    <cellStyle name="Note 2 4 2 3 3 4 2" xfId="19477"/>
    <cellStyle name="Note 2 4 2 3 3 4 3" xfId="19478"/>
    <cellStyle name="Note 2 4 2 3 3 4 4" xfId="19479"/>
    <cellStyle name="Note 2 4 2 3 3 4 5" xfId="19480"/>
    <cellStyle name="Note 2 4 2 3 3 4 6" xfId="19481"/>
    <cellStyle name="Note 2 4 2 3 3 5" xfId="19482"/>
    <cellStyle name="Note 2 4 2 3 3 6" xfId="19483"/>
    <cellStyle name="Note 2 4 2 3 3 7" xfId="19484"/>
    <cellStyle name="Note 2 4 2 3 3 8" xfId="19485"/>
    <cellStyle name="Note 2 4 2 3 3 9" xfId="19486"/>
    <cellStyle name="Note 2 4 2 3 4" xfId="19487"/>
    <cellStyle name="Note 2 4 2 3 4 2" xfId="19488"/>
    <cellStyle name="Note 2 4 2 3 4 2 2" xfId="19489"/>
    <cellStyle name="Note 2 4 2 3 4 2 3" xfId="19490"/>
    <cellStyle name="Note 2 4 2 3 4 2 4" xfId="19491"/>
    <cellStyle name="Note 2 4 2 3 4 2 5" xfId="19492"/>
    <cellStyle name="Note 2 4 2 3 4 2 6" xfId="19493"/>
    <cellStyle name="Note 2 4 2 3 4 3" xfId="19494"/>
    <cellStyle name="Note 2 4 2 3 4 3 2" xfId="19495"/>
    <cellStyle name="Note 2 4 2 3 4 3 3" xfId="19496"/>
    <cellStyle name="Note 2 4 2 3 4 3 4" xfId="19497"/>
    <cellStyle name="Note 2 4 2 3 4 3 5" xfId="19498"/>
    <cellStyle name="Note 2 4 2 3 4 3 6" xfId="19499"/>
    <cellStyle name="Note 2 4 2 3 4 4" xfId="19500"/>
    <cellStyle name="Note 2 4 2 3 4 5" xfId="19501"/>
    <cellStyle name="Note 2 4 2 3 4 6" xfId="19502"/>
    <cellStyle name="Note 2 4 2 3 4 7" xfId="19503"/>
    <cellStyle name="Note 2 4 2 3 4 8" xfId="19504"/>
    <cellStyle name="Note 2 4 2 3 5" xfId="19505"/>
    <cellStyle name="Note 2 4 2 3 5 2" xfId="19506"/>
    <cellStyle name="Note 2 4 2 3 5 3" xfId="19507"/>
    <cellStyle name="Note 2 4 2 3 5 4" xfId="19508"/>
    <cellStyle name="Note 2 4 2 3 5 5" xfId="19509"/>
    <cellStyle name="Note 2 4 2 3 5 6" xfId="19510"/>
    <cellStyle name="Note 2 4 2 3 6" xfId="19511"/>
    <cellStyle name="Note 2 4 2 3 6 2" xfId="19512"/>
    <cellStyle name="Note 2 4 2 3 6 3" xfId="19513"/>
    <cellStyle name="Note 2 4 2 3 6 4" xfId="19514"/>
    <cellStyle name="Note 2 4 2 3 6 5" xfId="19515"/>
    <cellStyle name="Note 2 4 2 3 6 6" xfId="19516"/>
    <cellStyle name="Note 2 4 2 3 7" xfId="19517"/>
    <cellStyle name="Note 2 4 2 3 8" xfId="19518"/>
    <cellStyle name="Note 2 4 2 3 9" xfId="19519"/>
    <cellStyle name="Note 2 4 2 4" xfId="19520"/>
    <cellStyle name="Note 2 4 2 4 10" xfId="19521"/>
    <cellStyle name="Note 2 4 2 4 2" xfId="19522"/>
    <cellStyle name="Note 2 4 2 4 2 2" xfId="19523"/>
    <cellStyle name="Note 2 4 2 4 2 2 2" xfId="19524"/>
    <cellStyle name="Note 2 4 2 4 2 2 2 2" xfId="19525"/>
    <cellStyle name="Note 2 4 2 4 2 2 2 3" xfId="19526"/>
    <cellStyle name="Note 2 4 2 4 2 2 2 4" xfId="19527"/>
    <cellStyle name="Note 2 4 2 4 2 2 2 5" xfId="19528"/>
    <cellStyle name="Note 2 4 2 4 2 2 2 6" xfId="19529"/>
    <cellStyle name="Note 2 4 2 4 2 2 3" xfId="19530"/>
    <cellStyle name="Note 2 4 2 4 2 2 3 2" xfId="19531"/>
    <cellStyle name="Note 2 4 2 4 2 2 3 3" xfId="19532"/>
    <cellStyle name="Note 2 4 2 4 2 2 3 4" xfId="19533"/>
    <cellStyle name="Note 2 4 2 4 2 2 3 5" xfId="19534"/>
    <cellStyle name="Note 2 4 2 4 2 2 3 6" xfId="19535"/>
    <cellStyle name="Note 2 4 2 4 2 2 4" xfId="19536"/>
    <cellStyle name="Note 2 4 2 4 2 2 5" xfId="19537"/>
    <cellStyle name="Note 2 4 2 4 2 2 6" xfId="19538"/>
    <cellStyle name="Note 2 4 2 4 2 2 7" xfId="19539"/>
    <cellStyle name="Note 2 4 2 4 2 2 8" xfId="19540"/>
    <cellStyle name="Note 2 4 2 4 2 3" xfId="19541"/>
    <cellStyle name="Note 2 4 2 4 2 3 2" xfId="19542"/>
    <cellStyle name="Note 2 4 2 4 2 3 3" xfId="19543"/>
    <cellStyle name="Note 2 4 2 4 2 3 4" xfId="19544"/>
    <cellStyle name="Note 2 4 2 4 2 3 5" xfId="19545"/>
    <cellStyle name="Note 2 4 2 4 2 3 6" xfId="19546"/>
    <cellStyle name="Note 2 4 2 4 2 4" xfId="19547"/>
    <cellStyle name="Note 2 4 2 4 2 4 2" xfId="19548"/>
    <cellStyle name="Note 2 4 2 4 2 4 3" xfId="19549"/>
    <cellStyle name="Note 2 4 2 4 2 4 4" xfId="19550"/>
    <cellStyle name="Note 2 4 2 4 2 4 5" xfId="19551"/>
    <cellStyle name="Note 2 4 2 4 2 4 6" xfId="19552"/>
    <cellStyle name="Note 2 4 2 4 2 5" xfId="19553"/>
    <cellStyle name="Note 2 4 2 4 2 6" xfId="19554"/>
    <cellStyle name="Note 2 4 2 4 2 7" xfId="19555"/>
    <cellStyle name="Note 2 4 2 4 2 8" xfId="19556"/>
    <cellStyle name="Note 2 4 2 4 2 9" xfId="19557"/>
    <cellStyle name="Note 2 4 2 4 3" xfId="19558"/>
    <cellStyle name="Note 2 4 2 4 3 2" xfId="19559"/>
    <cellStyle name="Note 2 4 2 4 3 2 2" xfId="19560"/>
    <cellStyle name="Note 2 4 2 4 3 2 3" xfId="19561"/>
    <cellStyle name="Note 2 4 2 4 3 2 4" xfId="19562"/>
    <cellStyle name="Note 2 4 2 4 3 2 5" xfId="19563"/>
    <cellStyle name="Note 2 4 2 4 3 2 6" xfId="19564"/>
    <cellStyle name="Note 2 4 2 4 3 3" xfId="19565"/>
    <cellStyle name="Note 2 4 2 4 3 3 2" xfId="19566"/>
    <cellStyle name="Note 2 4 2 4 3 3 3" xfId="19567"/>
    <cellStyle name="Note 2 4 2 4 3 3 4" xfId="19568"/>
    <cellStyle name="Note 2 4 2 4 3 3 5" xfId="19569"/>
    <cellStyle name="Note 2 4 2 4 3 3 6" xfId="19570"/>
    <cellStyle name="Note 2 4 2 4 3 4" xfId="19571"/>
    <cellStyle name="Note 2 4 2 4 3 5" xfId="19572"/>
    <cellStyle name="Note 2 4 2 4 3 6" xfId="19573"/>
    <cellStyle name="Note 2 4 2 4 3 7" xfId="19574"/>
    <cellStyle name="Note 2 4 2 4 3 8" xfId="19575"/>
    <cellStyle name="Note 2 4 2 4 4" xfId="19576"/>
    <cellStyle name="Note 2 4 2 4 4 2" xfId="19577"/>
    <cellStyle name="Note 2 4 2 4 4 3" xfId="19578"/>
    <cellStyle name="Note 2 4 2 4 4 4" xfId="19579"/>
    <cellStyle name="Note 2 4 2 4 4 5" xfId="19580"/>
    <cellStyle name="Note 2 4 2 4 4 6" xfId="19581"/>
    <cellStyle name="Note 2 4 2 4 5" xfId="19582"/>
    <cellStyle name="Note 2 4 2 4 5 2" xfId="19583"/>
    <cellStyle name="Note 2 4 2 4 5 3" xfId="19584"/>
    <cellStyle name="Note 2 4 2 4 5 4" xfId="19585"/>
    <cellStyle name="Note 2 4 2 4 5 5" xfId="19586"/>
    <cellStyle name="Note 2 4 2 4 5 6" xfId="19587"/>
    <cellStyle name="Note 2 4 2 4 6" xfId="19588"/>
    <cellStyle name="Note 2 4 2 4 7" xfId="19589"/>
    <cellStyle name="Note 2 4 2 4 8" xfId="19590"/>
    <cellStyle name="Note 2 4 2 4 9" xfId="19591"/>
    <cellStyle name="Note 2 4 2 5" xfId="19592"/>
    <cellStyle name="Note 2 4 2 5 2" xfId="19593"/>
    <cellStyle name="Note 2 4 2 5 2 2" xfId="19594"/>
    <cellStyle name="Note 2 4 2 5 2 2 2" xfId="19595"/>
    <cellStyle name="Note 2 4 2 5 2 2 3" xfId="19596"/>
    <cellStyle name="Note 2 4 2 5 2 2 4" xfId="19597"/>
    <cellStyle name="Note 2 4 2 5 2 2 5" xfId="19598"/>
    <cellStyle name="Note 2 4 2 5 2 2 6" xfId="19599"/>
    <cellStyle name="Note 2 4 2 5 2 3" xfId="19600"/>
    <cellStyle name="Note 2 4 2 5 2 3 2" xfId="19601"/>
    <cellStyle name="Note 2 4 2 5 2 3 3" xfId="19602"/>
    <cellStyle name="Note 2 4 2 5 2 3 4" xfId="19603"/>
    <cellStyle name="Note 2 4 2 5 2 3 5" xfId="19604"/>
    <cellStyle name="Note 2 4 2 5 2 3 6" xfId="19605"/>
    <cellStyle name="Note 2 4 2 5 2 4" xfId="19606"/>
    <cellStyle name="Note 2 4 2 5 2 5" xfId="19607"/>
    <cellStyle name="Note 2 4 2 5 2 6" xfId="19608"/>
    <cellStyle name="Note 2 4 2 5 2 7" xfId="19609"/>
    <cellStyle name="Note 2 4 2 5 2 8" xfId="19610"/>
    <cellStyle name="Note 2 4 2 5 3" xfId="19611"/>
    <cellStyle name="Note 2 4 2 5 3 2" xfId="19612"/>
    <cellStyle name="Note 2 4 2 5 3 3" xfId="19613"/>
    <cellStyle name="Note 2 4 2 5 3 4" xfId="19614"/>
    <cellStyle name="Note 2 4 2 5 3 5" xfId="19615"/>
    <cellStyle name="Note 2 4 2 5 3 6" xfId="19616"/>
    <cellStyle name="Note 2 4 2 5 4" xfId="19617"/>
    <cellStyle name="Note 2 4 2 5 4 2" xfId="19618"/>
    <cellStyle name="Note 2 4 2 5 4 3" xfId="19619"/>
    <cellStyle name="Note 2 4 2 5 4 4" xfId="19620"/>
    <cellStyle name="Note 2 4 2 5 4 5" xfId="19621"/>
    <cellStyle name="Note 2 4 2 5 4 6" xfId="19622"/>
    <cellStyle name="Note 2 4 2 5 5" xfId="19623"/>
    <cellStyle name="Note 2 4 2 5 6" xfId="19624"/>
    <cellStyle name="Note 2 4 2 5 7" xfId="19625"/>
    <cellStyle name="Note 2 4 2 5 8" xfId="19626"/>
    <cellStyle name="Note 2 4 2 5 9" xfId="19627"/>
    <cellStyle name="Note 2 4 2 6" xfId="19628"/>
    <cellStyle name="Note 2 4 2 6 2" xfId="19629"/>
    <cellStyle name="Note 2 4 2 6 2 2" xfId="19630"/>
    <cellStyle name="Note 2 4 2 6 2 3" xfId="19631"/>
    <cellStyle name="Note 2 4 2 6 2 4" xfId="19632"/>
    <cellStyle name="Note 2 4 2 6 2 5" xfId="19633"/>
    <cellStyle name="Note 2 4 2 6 2 6" xfId="19634"/>
    <cellStyle name="Note 2 4 2 6 3" xfId="19635"/>
    <cellStyle name="Note 2 4 2 6 3 2" xfId="19636"/>
    <cellStyle name="Note 2 4 2 6 3 3" xfId="19637"/>
    <cellStyle name="Note 2 4 2 6 3 4" xfId="19638"/>
    <cellStyle name="Note 2 4 2 6 3 5" xfId="19639"/>
    <cellStyle name="Note 2 4 2 6 3 6" xfId="19640"/>
    <cellStyle name="Note 2 4 2 6 4" xfId="19641"/>
    <cellStyle name="Note 2 4 2 6 5" xfId="19642"/>
    <cellStyle name="Note 2 4 2 6 6" xfId="19643"/>
    <cellStyle name="Note 2 4 2 6 7" xfId="19644"/>
    <cellStyle name="Note 2 4 2 6 8" xfId="19645"/>
    <cellStyle name="Note 2 4 2 7" xfId="19646"/>
    <cellStyle name="Note 2 4 2 7 2" xfId="19647"/>
    <cellStyle name="Note 2 4 2 7 3" xfId="19648"/>
    <cellStyle name="Note 2 4 2 7 4" xfId="19649"/>
    <cellStyle name="Note 2 4 2 7 5" xfId="19650"/>
    <cellStyle name="Note 2 4 2 7 6" xfId="19651"/>
    <cellStyle name="Note 2 4 2 8" xfId="19652"/>
    <cellStyle name="Note 2 4 2 8 2" xfId="19653"/>
    <cellStyle name="Note 2 4 2 8 3" xfId="19654"/>
    <cellStyle name="Note 2 4 2 8 4" xfId="19655"/>
    <cellStyle name="Note 2 4 2 8 5" xfId="19656"/>
    <cellStyle name="Note 2 4 2 8 6" xfId="19657"/>
    <cellStyle name="Note 2 4 2 9" xfId="19658"/>
    <cellStyle name="Note 2 4 3" xfId="19659"/>
    <cellStyle name="Note 2 4 3 10" xfId="19660"/>
    <cellStyle name="Note 2 4 3 11" xfId="19661"/>
    <cellStyle name="Note 2 4 3 12" xfId="19662"/>
    <cellStyle name="Note 2 4 3 2" xfId="19663"/>
    <cellStyle name="Note 2 4 3 2 10" xfId="19664"/>
    <cellStyle name="Note 2 4 3 2 11" xfId="19665"/>
    <cellStyle name="Note 2 4 3 2 2" xfId="19666"/>
    <cellStyle name="Note 2 4 3 2 2 2" xfId="19667"/>
    <cellStyle name="Note 2 4 3 2 2 2 2" xfId="19668"/>
    <cellStyle name="Note 2 4 3 2 2 2 2 2" xfId="19669"/>
    <cellStyle name="Note 2 4 3 2 2 2 2 3" xfId="19670"/>
    <cellStyle name="Note 2 4 3 2 2 2 2 4" xfId="19671"/>
    <cellStyle name="Note 2 4 3 2 2 2 2 5" xfId="19672"/>
    <cellStyle name="Note 2 4 3 2 2 2 2 6" xfId="19673"/>
    <cellStyle name="Note 2 4 3 2 2 2 3" xfId="19674"/>
    <cellStyle name="Note 2 4 3 2 2 2 3 2" xfId="19675"/>
    <cellStyle name="Note 2 4 3 2 2 2 3 3" xfId="19676"/>
    <cellStyle name="Note 2 4 3 2 2 2 3 4" xfId="19677"/>
    <cellStyle name="Note 2 4 3 2 2 2 3 5" xfId="19678"/>
    <cellStyle name="Note 2 4 3 2 2 2 3 6" xfId="19679"/>
    <cellStyle name="Note 2 4 3 2 2 2 4" xfId="19680"/>
    <cellStyle name="Note 2 4 3 2 2 2 5" xfId="19681"/>
    <cellStyle name="Note 2 4 3 2 2 2 6" xfId="19682"/>
    <cellStyle name="Note 2 4 3 2 2 2 7" xfId="19683"/>
    <cellStyle name="Note 2 4 3 2 2 2 8" xfId="19684"/>
    <cellStyle name="Note 2 4 3 2 2 3" xfId="19685"/>
    <cellStyle name="Note 2 4 3 2 2 3 2" xfId="19686"/>
    <cellStyle name="Note 2 4 3 2 2 3 3" xfId="19687"/>
    <cellStyle name="Note 2 4 3 2 2 3 4" xfId="19688"/>
    <cellStyle name="Note 2 4 3 2 2 3 5" xfId="19689"/>
    <cellStyle name="Note 2 4 3 2 2 3 6" xfId="19690"/>
    <cellStyle name="Note 2 4 3 2 2 4" xfId="19691"/>
    <cellStyle name="Note 2 4 3 2 2 4 2" xfId="19692"/>
    <cellStyle name="Note 2 4 3 2 2 4 3" xfId="19693"/>
    <cellStyle name="Note 2 4 3 2 2 4 4" xfId="19694"/>
    <cellStyle name="Note 2 4 3 2 2 4 5" xfId="19695"/>
    <cellStyle name="Note 2 4 3 2 2 4 6" xfId="19696"/>
    <cellStyle name="Note 2 4 3 2 2 5" xfId="19697"/>
    <cellStyle name="Note 2 4 3 2 2 6" xfId="19698"/>
    <cellStyle name="Note 2 4 3 2 2 7" xfId="19699"/>
    <cellStyle name="Note 2 4 3 2 2 8" xfId="19700"/>
    <cellStyle name="Note 2 4 3 2 2 9" xfId="19701"/>
    <cellStyle name="Note 2 4 3 2 3" xfId="19702"/>
    <cellStyle name="Note 2 4 3 2 3 2" xfId="19703"/>
    <cellStyle name="Note 2 4 3 2 3 2 2" xfId="19704"/>
    <cellStyle name="Note 2 4 3 2 3 2 2 2" xfId="19705"/>
    <cellStyle name="Note 2 4 3 2 3 2 2 3" xfId="19706"/>
    <cellStyle name="Note 2 4 3 2 3 2 2 4" xfId="19707"/>
    <cellStyle name="Note 2 4 3 2 3 2 2 5" xfId="19708"/>
    <cellStyle name="Note 2 4 3 2 3 2 2 6" xfId="19709"/>
    <cellStyle name="Note 2 4 3 2 3 2 3" xfId="19710"/>
    <cellStyle name="Note 2 4 3 2 3 2 3 2" xfId="19711"/>
    <cellStyle name="Note 2 4 3 2 3 2 3 3" xfId="19712"/>
    <cellStyle name="Note 2 4 3 2 3 2 3 4" xfId="19713"/>
    <cellStyle name="Note 2 4 3 2 3 2 3 5" xfId="19714"/>
    <cellStyle name="Note 2 4 3 2 3 2 3 6" xfId="19715"/>
    <cellStyle name="Note 2 4 3 2 3 2 4" xfId="19716"/>
    <cellStyle name="Note 2 4 3 2 3 2 5" xfId="19717"/>
    <cellStyle name="Note 2 4 3 2 3 2 6" xfId="19718"/>
    <cellStyle name="Note 2 4 3 2 3 2 7" xfId="19719"/>
    <cellStyle name="Note 2 4 3 2 3 2 8" xfId="19720"/>
    <cellStyle name="Note 2 4 3 2 3 3" xfId="19721"/>
    <cellStyle name="Note 2 4 3 2 3 3 2" xfId="19722"/>
    <cellStyle name="Note 2 4 3 2 3 3 3" xfId="19723"/>
    <cellStyle name="Note 2 4 3 2 3 3 4" xfId="19724"/>
    <cellStyle name="Note 2 4 3 2 3 3 5" xfId="19725"/>
    <cellStyle name="Note 2 4 3 2 3 3 6" xfId="19726"/>
    <cellStyle name="Note 2 4 3 2 3 4" xfId="19727"/>
    <cellStyle name="Note 2 4 3 2 3 4 2" xfId="19728"/>
    <cellStyle name="Note 2 4 3 2 3 4 3" xfId="19729"/>
    <cellStyle name="Note 2 4 3 2 3 4 4" xfId="19730"/>
    <cellStyle name="Note 2 4 3 2 3 4 5" xfId="19731"/>
    <cellStyle name="Note 2 4 3 2 3 4 6" xfId="19732"/>
    <cellStyle name="Note 2 4 3 2 3 5" xfId="19733"/>
    <cellStyle name="Note 2 4 3 2 3 6" xfId="19734"/>
    <cellStyle name="Note 2 4 3 2 3 7" xfId="19735"/>
    <cellStyle name="Note 2 4 3 2 3 8" xfId="19736"/>
    <cellStyle name="Note 2 4 3 2 3 9" xfId="19737"/>
    <cellStyle name="Note 2 4 3 2 4" xfId="19738"/>
    <cellStyle name="Note 2 4 3 2 4 2" xfId="19739"/>
    <cellStyle name="Note 2 4 3 2 4 2 2" xfId="19740"/>
    <cellStyle name="Note 2 4 3 2 4 2 3" xfId="19741"/>
    <cellStyle name="Note 2 4 3 2 4 2 4" xfId="19742"/>
    <cellStyle name="Note 2 4 3 2 4 2 5" xfId="19743"/>
    <cellStyle name="Note 2 4 3 2 4 2 6" xfId="19744"/>
    <cellStyle name="Note 2 4 3 2 4 3" xfId="19745"/>
    <cellStyle name="Note 2 4 3 2 4 3 2" xfId="19746"/>
    <cellStyle name="Note 2 4 3 2 4 3 3" xfId="19747"/>
    <cellStyle name="Note 2 4 3 2 4 3 4" xfId="19748"/>
    <cellStyle name="Note 2 4 3 2 4 3 5" xfId="19749"/>
    <cellStyle name="Note 2 4 3 2 4 3 6" xfId="19750"/>
    <cellStyle name="Note 2 4 3 2 4 4" xfId="19751"/>
    <cellStyle name="Note 2 4 3 2 4 5" xfId="19752"/>
    <cellStyle name="Note 2 4 3 2 4 6" xfId="19753"/>
    <cellStyle name="Note 2 4 3 2 4 7" xfId="19754"/>
    <cellStyle name="Note 2 4 3 2 4 8" xfId="19755"/>
    <cellStyle name="Note 2 4 3 2 5" xfId="19756"/>
    <cellStyle name="Note 2 4 3 2 5 2" xfId="19757"/>
    <cellStyle name="Note 2 4 3 2 5 3" xfId="19758"/>
    <cellStyle name="Note 2 4 3 2 5 4" xfId="19759"/>
    <cellStyle name="Note 2 4 3 2 5 5" xfId="19760"/>
    <cellStyle name="Note 2 4 3 2 5 6" xfId="19761"/>
    <cellStyle name="Note 2 4 3 2 6" xfId="19762"/>
    <cellStyle name="Note 2 4 3 2 6 2" xfId="19763"/>
    <cellStyle name="Note 2 4 3 2 6 3" xfId="19764"/>
    <cellStyle name="Note 2 4 3 2 6 4" xfId="19765"/>
    <cellStyle name="Note 2 4 3 2 6 5" xfId="19766"/>
    <cellStyle name="Note 2 4 3 2 6 6" xfId="19767"/>
    <cellStyle name="Note 2 4 3 2 7" xfId="19768"/>
    <cellStyle name="Note 2 4 3 2 8" xfId="19769"/>
    <cellStyle name="Note 2 4 3 2 9" xfId="19770"/>
    <cellStyle name="Note 2 4 3 3" xfId="19771"/>
    <cellStyle name="Note 2 4 3 3 10" xfId="19772"/>
    <cellStyle name="Note 2 4 3 3 2" xfId="19773"/>
    <cellStyle name="Note 2 4 3 3 2 2" xfId="19774"/>
    <cellStyle name="Note 2 4 3 3 2 2 2" xfId="19775"/>
    <cellStyle name="Note 2 4 3 3 2 2 2 2" xfId="19776"/>
    <cellStyle name="Note 2 4 3 3 2 2 2 3" xfId="19777"/>
    <cellStyle name="Note 2 4 3 3 2 2 2 4" xfId="19778"/>
    <cellStyle name="Note 2 4 3 3 2 2 2 5" xfId="19779"/>
    <cellStyle name="Note 2 4 3 3 2 2 2 6" xfId="19780"/>
    <cellStyle name="Note 2 4 3 3 2 2 3" xfId="19781"/>
    <cellStyle name="Note 2 4 3 3 2 2 3 2" xfId="19782"/>
    <cellStyle name="Note 2 4 3 3 2 2 3 3" xfId="19783"/>
    <cellStyle name="Note 2 4 3 3 2 2 3 4" xfId="19784"/>
    <cellStyle name="Note 2 4 3 3 2 2 3 5" xfId="19785"/>
    <cellStyle name="Note 2 4 3 3 2 2 3 6" xfId="19786"/>
    <cellStyle name="Note 2 4 3 3 2 2 4" xfId="19787"/>
    <cellStyle name="Note 2 4 3 3 2 2 5" xfId="19788"/>
    <cellStyle name="Note 2 4 3 3 2 2 6" xfId="19789"/>
    <cellStyle name="Note 2 4 3 3 2 2 7" xfId="19790"/>
    <cellStyle name="Note 2 4 3 3 2 2 8" xfId="19791"/>
    <cellStyle name="Note 2 4 3 3 2 3" xfId="19792"/>
    <cellStyle name="Note 2 4 3 3 2 3 2" xfId="19793"/>
    <cellStyle name="Note 2 4 3 3 2 3 3" xfId="19794"/>
    <cellStyle name="Note 2 4 3 3 2 3 4" xfId="19795"/>
    <cellStyle name="Note 2 4 3 3 2 3 5" xfId="19796"/>
    <cellStyle name="Note 2 4 3 3 2 3 6" xfId="19797"/>
    <cellStyle name="Note 2 4 3 3 2 4" xfId="19798"/>
    <cellStyle name="Note 2 4 3 3 2 4 2" xfId="19799"/>
    <cellStyle name="Note 2 4 3 3 2 4 3" xfId="19800"/>
    <cellStyle name="Note 2 4 3 3 2 4 4" xfId="19801"/>
    <cellStyle name="Note 2 4 3 3 2 4 5" xfId="19802"/>
    <cellStyle name="Note 2 4 3 3 2 4 6" xfId="19803"/>
    <cellStyle name="Note 2 4 3 3 2 5" xfId="19804"/>
    <cellStyle name="Note 2 4 3 3 2 6" xfId="19805"/>
    <cellStyle name="Note 2 4 3 3 2 7" xfId="19806"/>
    <cellStyle name="Note 2 4 3 3 2 8" xfId="19807"/>
    <cellStyle name="Note 2 4 3 3 2 9" xfId="19808"/>
    <cellStyle name="Note 2 4 3 3 3" xfId="19809"/>
    <cellStyle name="Note 2 4 3 3 3 2" xfId="19810"/>
    <cellStyle name="Note 2 4 3 3 3 2 2" xfId="19811"/>
    <cellStyle name="Note 2 4 3 3 3 2 3" xfId="19812"/>
    <cellStyle name="Note 2 4 3 3 3 2 4" xfId="19813"/>
    <cellStyle name="Note 2 4 3 3 3 2 5" xfId="19814"/>
    <cellStyle name="Note 2 4 3 3 3 2 6" xfId="19815"/>
    <cellStyle name="Note 2 4 3 3 3 3" xfId="19816"/>
    <cellStyle name="Note 2 4 3 3 3 3 2" xfId="19817"/>
    <cellStyle name="Note 2 4 3 3 3 3 3" xfId="19818"/>
    <cellStyle name="Note 2 4 3 3 3 3 4" xfId="19819"/>
    <cellStyle name="Note 2 4 3 3 3 3 5" xfId="19820"/>
    <cellStyle name="Note 2 4 3 3 3 3 6" xfId="19821"/>
    <cellStyle name="Note 2 4 3 3 3 4" xfId="19822"/>
    <cellStyle name="Note 2 4 3 3 3 5" xfId="19823"/>
    <cellStyle name="Note 2 4 3 3 3 6" xfId="19824"/>
    <cellStyle name="Note 2 4 3 3 3 7" xfId="19825"/>
    <cellStyle name="Note 2 4 3 3 3 8" xfId="19826"/>
    <cellStyle name="Note 2 4 3 3 4" xfId="19827"/>
    <cellStyle name="Note 2 4 3 3 4 2" xfId="19828"/>
    <cellStyle name="Note 2 4 3 3 4 3" xfId="19829"/>
    <cellStyle name="Note 2 4 3 3 4 4" xfId="19830"/>
    <cellStyle name="Note 2 4 3 3 4 5" xfId="19831"/>
    <cellStyle name="Note 2 4 3 3 4 6" xfId="19832"/>
    <cellStyle name="Note 2 4 3 3 5" xfId="19833"/>
    <cellStyle name="Note 2 4 3 3 5 2" xfId="19834"/>
    <cellStyle name="Note 2 4 3 3 5 3" xfId="19835"/>
    <cellStyle name="Note 2 4 3 3 5 4" xfId="19836"/>
    <cellStyle name="Note 2 4 3 3 5 5" xfId="19837"/>
    <cellStyle name="Note 2 4 3 3 5 6" xfId="19838"/>
    <cellStyle name="Note 2 4 3 3 6" xfId="19839"/>
    <cellStyle name="Note 2 4 3 3 7" xfId="19840"/>
    <cellStyle name="Note 2 4 3 3 8" xfId="19841"/>
    <cellStyle name="Note 2 4 3 3 9" xfId="19842"/>
    <cellStyle name="Note 2 4 3 4" xfId="19843"/>
    <cellStyle name="Note 2 4 3 4 2" xfId="19844"/>
    <cellStyle name="Note 2 4 3 4 2 2" xfId="19845"/>
    <cellStyle name="Note 2 4 3 4 2 2 2" xfId="19846"/>
    <cellStyle name="Note 2 4 3 4 2 2 3" xfId="19847"/>
    <cellStyle name="Note 2 4 3 4 2 2 4" xfId="19848"/>
    <cellStyle name="Note 2 4 3 4 2 2 5" xfId="19849"/>
    <cellStyle name="Note 2 4 3 4 2 2 6" xfId="19850"/>
    <cellStyle name="Note 2 4 3 4 2 3" xfId="19851"/>
    <cellStyle name="Note 2 4 3 4 2 3 2" xfId="19852"/>
    <cellStyle name="Note 2 4 3 4 2 3 3" xfId="19853"/>
    <cellStyle name="Note 2 4 3 4 2 3 4" xfId="19854"/>
    <cellStyle name="Note 2 4 3 4 2 3 5" xfId="19855"/>
    <cellStyle name="Note 2 4 3 4 2 3 6" xfId="19856"/>
    <cellStyle name="Note 2 4 3 4 2 4" xfId="19857"/>
    <cellStyle name="Note 2 4 3 4 2 5" xfId="19858"/>
    <cellStyle name="Note 2 4 3 4 2 6" xfId="19859"/>
    <cellStyle name="Note 2 4 3 4 2 7" xfId="19860"/>
    <cellStyle name="Note 2 4 3 4 2 8" xfId="19861"/>
    <cellStyle name="Note 2 4 3 4 3" xfId="19862"/>
    <cellStyle name="Note 2 4 3 4 3 2" xfId="19863"/>
    <cellStyle name="Note 2 4 3 4 3 3" xfId="19864"/>
    <cellStyle name="Note 2 4 3 4 3 4" xfId="19865"/>
    <cellStyle name="Note 2 4 3 4 3 5" xfId="19866"/>
    <cellStyle name="Note 2 4 3 4 3 6" xfId="19867"/>
    <cellStyle name="Note 2 4 3 4 4" xfId="19868"/>
    <cellStyle name="Note 2 4 3 4 4 2" xfId="19869"/>
    <cellStyle name="Note 2 4 3 4 4 3" xfId="19870"/>
    <cellStyle name="Note 2 4 3 4 4 4" xfId="19871"/>
    <cellStyle name="Note 2 4 3 4 4 5" xfId="19872"/>
    <cellStyle name="Note 2 4 3 4 4 6" xfId="19873"/>
    <cellStyle name="Note 2 4 3 4 5" xfId="19874"/>
    <cellStyle name="Note 2 4 3 4 6" xfId="19875"/>
    <cellStyle name="Note 2 4 3 4 7" xfId="19876"/>
    <cellStyle name="Note 2 4 3 4 8" xfId="19877"/>
    <cellStyle name="Note 2 4 3 4 9" xfId="19878"/>
    <cellStyle name="Note 2 4 3 5" xfId="19879"/>
    <cellStyle name="Note 2 4 3 5 2" xfId="19880"/>
    <cellStyle name="Note 2 4 3 5 2 2" xfId="19881"/>
    <cellStyle name="Note 2 4 3 5 2 3" xfId="19882"/>
    <cellStyle name="Note 2 4 3 5 2 4" xfId="19883"/>
    <cellStyle name="Note 2 4 3 5 2 5" xfId="19884"/>
    <cellStyle name="Note 2 4 3 5 2 6" xfId="19885"/>
    <cellStyle name="Note 2 4 3 5 3" xfId="19886"/>
    <cellStyle name="Note 2 4 3 5 3 2" xfId="19887"/>
    <cellStyle name="Note 2 4 3 5 3 3" xfId="19888"/>
    <cellStyle name="Note 2 4 3 5 3 4" xfId="19889"/>
    <cellStyle name="Note 2 4 3 5 3 5" xfId="19890"/>
    <cellStyle name="Note 2 4 3 5 3 6" xfId="19891"/>
    <cellStyle name="Note 2 4 3 5 4" xfId="19892"/>
    <cellStyle name="Note 2 4 3 5 5" xfId="19893"/>
    <cellStyle name="Note 2 4 3 5 6" xfId="19894"/>
    <cellStyle name="Note 2 4 3 5 7" xfId="19895"/>
    <cellStyle name="Note 2 4 3 5 8" xfId="19896"/>
    <cellStyle name="Note 2 4 3 6" xfId="19897"/>
    <cellStyle name="Note 2 4 3 6 2" xfId="19898"/>
    <cellStyle name="Note 2 4 3 6 3" xfId="19899"/>
    <cellStyle name="Note 2 4 3 6 4" xfId="19900"/>
    <cellStyle name="Note 2 4 3 6 5" xfId="19901"/>
    <cellStyle name="Note 2 4 3 6 6" xfId="19902"/>
    <cellStyle name="Note 2 4 3 7" xfId="19903"/>
    <cellStyle name="Note 2 4 3 7 2" xfId="19904"/>
    <cellStyle name="Note 2 4 3 7 3" xfId="19905"/>
    <cellStyle name="Note 2 4 3 7 4" xfId="19906"/>
    <cellStyle name="Note 2 4 3 7 5" xfId="19907"/>
    <cellStyle name="Note 2 4 3 7 6" xfId="19908"/>
    <cellStyle name="Note 2 4 3 8" xfId="19909"/>
    <cellStyle name="Note 2 4 3 9" xfId="19910"/>
    <cellStyle name="Note 2 4 4" xfId="19911"/>
    <cellStyle name="Note 2 4 4 10" xfId="19912"/>
    <cellStyle name="Note 2 4 4 11" xfId="19913"/>
    <cellStyle name="Note 2 4 4 2" xfId="19914"/>
    <cellStyle name="Note 2 4 4 2 2" xfId="19915"/>
    <cellStyle name="Note 2 4 4 2 2 2" xfId="19916"/>
    <cellStyle name="Note 2 4 4 2 2 2 2" xfId="19917"/>
    <cellStyle name="Note 2 4 4 2 2 2 3" xfId="19918"/>
    <cellStyle name="Note 2 4 4 2 2 2 4" xfId="19919"/>
    <cellStyle name="Note 2 4 4 2 2 2 5" xfId="19920"/>
    <cellStyle name="Note 2 4 4 2 2 2 6" xfId="19921"/>
    <cellStyle name="Note 2 4 4 2 2 3" xfId="19922"/>
    <cellStyle name="Note 2 4 4 2 2 3 2" xfId="19923"/>
    <cellStyle name="Note 2 4 4 2 2 3 3" xfId="19924"/>
    <cellStyle name="Note 2 4 4 2 2 3 4" xfId="19925"/>
    <cellStyle name="Note 2 4 4 2 2 3 5" xfId="19926"/>
    <cellStyle name="Note 2 4 4 2 2 3 6" xfId="19927"/>
    <cellStyle name="Note 2 4 4 2 2 4" xfId="19928"/>
    <cellStyle name="Note 2 4 4 2 2 5" xfId="19929"/>
    <cellStyle name="Note 2 4 4 2 2 6" xfId="19930"/>
    <cellStyle name="Note 2 4 4 2 2 7" xfId="19931"/>
    <cellStyle name="Note 2 4 4 2 2 8" xfId="19932"/>
    <cellStyle name="Note 2 4 4 2 3" xfId="19933"/>
    <cellStyle name="Note 2 4 4 2 3 2" xfId="19934"/>
    <cellStyle name="Note 2 4 4 2 3 3" xfId="19935"/>
    <cellStyle name="Note 2 4 4 2 3 4" xfId="19936"/>
    <cellStyle name="Note 2 4 4 2 3 5" xfId="19937"/>
    <cellStyle name="Note 2 4 4 2 3 6" xfId="19938"/>
    <cellStyle name="Note 2 4 4 2 4" xfId="19939"/>
    <cellStyle name="Note 2 4 4 2 4 2" xfId="19940"/>
    <cellStyle name="Note 2 4 4 2 4 3" xfId="19941"/>
    <cellStyle name="Note 2 4 4 2 4 4" xfId="19942"/>
    <cellStyle name="Note 2 4 4 2 4 5" xfId="19943"/>
    <cellStyle name="Note 2 4 4 2 4 6" xfId="19944"/>
    <cellStyle name="Note 2 4 4 2 5" xfId="19945"/>
    <cellStyle name="Note 2 4 4 2 6" xfId="19946"/>
    <cellStyle name="Note 2 4 4 2 7" xfId="19947"/>
    <cellStyle name="Note 2 4 4 2 8" xfId="19948"/>
    <cellStyle name="Note 2 4 4 2 9" xfId="19949"/>
    <cellStyle name="Note 2 4 4 3" xfId="19950"/>
    <cellStyle name="Note 2 4 4 3 2" xfId="19951"/>
    <cellStyle name="Note 2 4 4 3 2 2" xfId="19952"/>
    <cellStyle name="Note 2 4 4 3 2 2 2" xfId="19953"/>
    <cellStyle name="Note 2 4 4 3 2 2 3" xfId="19954"/>
    <cellStyle name="Note 2 4 4 3 2 2 4" xfId="19955"/>
    <cellStyle name="Note 2 4 4 3 2 2 5" xfId="19956"/>
    <cellStyle name="Note 2 4 4 3 2 2 6" xfId="19957"/>
    <cellStyle name="Note 2 4 4 3 2 3" xfId="19958"/>
    <cellStyle name="Note 2 4 4 3 2 3 2" xfId="19959"/>
    <cellStyle name="Note 2 4 4 3 2 3 3" xfId="19960"/>
    <cellStyle name="Note 2 4 4 3 2 3 4" xfId="19961"/>
    <cellStyle name="Note 2 4 4 3 2 3 5" xfId="19962"/>
    <cellStyle name="Note 2 4 4 3 2 3 6" xfId="19963"/>
    <cellStyle name="Note 2 4 4 3 2 4" xfId="19964"/>
    <cellStyle name="Note 2 4 4 3 2 5" xfId="19965"/>
    <cellStyle name="Note 2 4 4 3 2 6" xfId="19966"/>
    <cellStyle name="Note 2 4 4 3 2 7" xfId="19967"/>
    <cellStyle name="Note 2 4 4 3 2 8" xfId="19968"/>
    <cellStyle name="Note 2 4 4 3 3" xfId="19969"/>
    <cellStyle name="Note 2 4 4 3 3 2" xfId="19970"/>
    <cellStyle name="Note 2 4 4 3 3 3" xfId="19971"/>
    <cellStyle name="Note 2 4 4 3 3 4" xfId="19972"/>
    <cellStyle name="Note 2 4 4 3 3 5" xfId="19973"/>
    <cellStyle name="Note 2 4 4 3 3 6" xfId="19974"/>
    <cellStyle name="Note 2 4 4 3 4" xfId="19975"/>
    <cellStyle name="Note 2 4 4 3 4 2" xfId="19976"/>
    <cellStyle name="Note 2 4 4 3 4 3" xfId="19977"/>
    <cellStyle name="Note 2 4 4 3 4 4" xfId="19978"/>
    <cellStyle name="Note 2 4 4 3 4 5" xfId="19979"/>
    <cellStyle name="Note 2 4 4 3 4 6" xfId="19980"/>
    <cellStyle name="Note 2 4 4 3 5" xfId="19981"/>
    <cellStyle name="Note 2 4 4 3 6" xfId="19982"/>
    <cellStyle name="Note 2 4 4 3 7" xfId="19983"/>
    <cellStyle name="Note 2 4 4 3 8" xfId="19984"/>
    <cellStyle name="Note 2 4 4 3 9" xfId="19985"/>
    <cellStyle name="Note 2 4 4 4" xfId="19986"/>
    <cellStyle name="Note 2 4 4 4 2" xfId="19987"/>
    <cellStyle name="Note 2 4 4 4 2 2" xfId="19988"/>
    <cellStyle name="Note 2 4 4 4 2 3" xfId="19989"/>
    <cellStyle name="Note 2 4 4 4 2 4" xfId="19990"/>
    <cellStyle name="Note 2 4 4 4 2 5" xfId="19991"/>
    <cellStyle name="Note 2 4 4 4 2 6" xfId="19992"/>
    <cellStyle name="Note 2 4 4 4 3" xfId="19993"/>
    <cellStyle name="Note 2 4 4 4 3 2" xfId="19994"/>
    <cellStyle name="Note 2 4 4 4 3 3" xfId="19995"/>
    <cellStyle name="Note 2 4 4 4 3 4" xfId="19996"/>
    <cellStyle name="Note 2 4 4 4 3 5" xfId="19997"/>
    <cellStyle name="Note 2 4 4 4 3 6" xfId="19998"/>
    <cellStyle name="Note 2 4 4 4 4" xfId="19999"/>
    <cellStyle name="Note 2 4 4 4 5" xfId="20000"/>
    <cellStyle name="Note 2 4 4 4 6" xfId="20001"/>
    <cellStyle name="Note 2 4 4 4 7" xfId="20002"/>
    <cellStyle name="Note 2 4 4 4 8" xfId="20003"/>
    <cellStyle name="Note 2 4 4 5" xfId="20004"/>
    <cellStyle name="Note 2 4 4 5 2" xfId="20005"/>
    <cellStyle name="Note 2 4 4 5 3" xfId="20006"/>
    <cellStyle name="Note 2 4 4 5 4" xfId="20007"/>
    <cellStyle name="Note 2 4 4 5 5" xfId="20008"/>
    <cellStyle name="Note 2 4 4 5 6" xfId="20009"/>
    <cellStyle name="Note 2 4 4 6" xfId="20010"/>
    <cellStyle name="Note 2 4 4 6 2" xfId="20011"/>
    <cellStyle name="Note 2 4 4 6 3" xfId="20012"/>
    <cellStyle name="Note 2 4 4 6 4" xfId="20013"/>
    <cellStyle name="Note 2 4 4 6 5" xfId="20014"/>
    <cellStyle name="Note 2 4 4 6 6" xfId="20015"/>
    <cellStyle name="Note 2 4 4 7" xfId="20016"/>
    <cellStyle name="Note 2 4 4 8" xfId="20017"/>
    <cellStyle name="Note 2 4 4 9" xfId="20018"/>
    <cellStyle name="Note 2 4 5" xfId="20019"/>
    <cellStyle name="Note 2 4 5 10" xfId="20020"/>
    <cellStyle name="Note 2 4 5 2" xfId="20021"/>
    <cellStyle name="Note 2 4 5 2 2" xfId="20022"/>
    <cellStyle name="Note 2 4 5 2 2 2" xfId="20023"/>
    <cellStyle name="Note 2 4 5 2 2 2 2" xfId="20024"/>
    <cellStyle name="Note 2 4 5 2 2 2 3" xfId="20025"/>
    <cellStyle name="Note 2 4 5 2 2 2 4" xfId="20026"/>
    <cellStyle name="Note 2 4 5 2 2 2 5" xfId="20027"/>
    <cellStyle name="Note 2 4 5 2 2 2 6" xfId="20028"/>
    <cellStyle name="Note 2 4 5 2 2 3" xfId="20029"/>
    <cellStyle name="Note 2 4 5 2 2 3 2" xfId="20030"/>
    <cellStyle name="Note 2 4 5 2 2 3 3" xfId="20031"/>
    <cellStyle name="Note 2 4 5 2 2 3 4" xfId="20032"/>
    <cellStyle name="Note 2 4 5 2 2 3 5" xfId="20033"/>
    <cellStyle name="Note 2 4 5 2 2 3 6" xfId="20034"/>
    <cellStyle name="Note 2 4 5 2 2 4" xfId="20035"/>
    <cellStyle name="Note 2 4 5 2 2 5" xfId="20036"/>
    <cellStyle name="Note 2 4 5 2 2 6" xfId="20037"/>
    <cellStyle name="Note 2 4 5 2 2 7" xfId="20038"/>
    <cellStyle name="Note 2 4 5 2 2 8" xfId="20039"/>
    <cellStyle name="Note 2 4 5 2 3" xfId="20040"/>
    <cellStyle name="Note 2 4 5 2 3 2" xfId="20041"/>
    <cellStyle name="Note 2 4 5 2 3 3" xfId="20042"/>
    <cellStyle name="Note 2 4 5 2 3 4" xfId="20043"/>
    <cellStyle name="Note 2 4 5 2 3 5" xfId="20044"/>
    <cellStyle name="Note 2 4 5 2 3 6" xfId="20045"/>
    <cellStyle name="Note 2 4 5 2 4" xfId="20046"/>
    <cellStyle name="Note 2 4 5 2 4 2" xfId="20047"/>
    <cellStyle name="Note 2 4 5 2 4 3" xfId="20048"/>
    <cellStyle name="Note 2 4 5 2 4 4" xfId="20049"/>
    <cellStyle name="Note 2 4 5 2 4 5" xfId="20050"/>
    <cellStyle name="Note 2 4 5 2 4 6" xfId="20051"/>
    <cellStyle name="Note 2 4 5 2 5" xfId="20052"/>
    <cellStyle name="Note 2 4 5 2 6" xfId="20053"/>
    <cellStyle name="Note 2 4 5 2 7" xfId="20054"/>
    <cellStyle name="Note 2 4 5 2 8" xfId="20055"/>
    <cellStyle name="Note 2 4 5 2 9" xfId="20056"/>
    <cellStyle name="Note 2 4 5 3" xfId="20057"/>
    <cellStyle name="Note 2 4 5 3 2" xfId="20058"/>
    <cellStyle name="Note 2 4 5 3 2 2" xfId="20059"/>
    <cellStyle name="Note 2 4 5 3 2 3" xfId="20060"/>
    <cellStyle name="Note 2 4 5 3 2 4" xfId="20061"/>
    <cellStyle name="Note 2 4 5 3 2 5" xfId="20062"/>
    <cellStyle name="Note 2 4 5 3 2 6" xfId="20063"/>
    <cellStyle name="Note 2 4 5 3 3" xfId="20064"/>
    <cellStyle name="Note 2 4 5 3 3 2" xfId="20065"/>
    <cellStyle name="Note 2 4 5 3 3 3" xfId="20066"/>
    <cellStyle name="Note 2 4 5 3 3 4" xfId="20067"/>
    <cellStyle name="Note 2 4 5 3 3 5" xfId="20068"/>
    <cellStyle name="Note 2 4 5 3 3 6" xfId="20069"/>
    <cellStyle name="Note 2 4 5 3 4" xfId="20070"/>
    <cellStyle name="Note 2 4 5 3 5" xfId="20071"/>
    <cellStyle name="Note 2 4 5 3 6" xfId="20072"/>
    <cellStyle name="Note 2 4 5 3 7" xfId="20073"/>
    <cellStyle name="Note 2 4 5 3 8" xfId="20074"/>
    <cellStyle name="Note 2 4 5 4" xfId="20075"/>
    <cellStyle name="Note 2 4 5 4 2" xfId="20076"/>
    <cellStyle name="Note 2 4 5 4 3" xfId="20077"/>
    <cellStyle name="Note 2 4 5 4 4" xfId="20078"/>
    <cellStyle name="Note 2 4 5 4 5" xfId="20079"/>
    <cellStyle name="Note 2 4 5 4 6" xfId="20080"/>
    <cellStyle name="Note 2 4 5 5" xfId="20081"/>
    <cellStyle name="Note 2 4 5 5 2" xfId="20082"/>
    <cellStyle name="Note 2 4 5 5 3" xfId="20083"/>
    <cellStyle name="Note 2 4 5 5 4" xfId="20084"/>
    <cellStyle name="Note 2 4 5 5 5" xfId="20085"/>
    <cellStyle name="Note 2 4 5 5 6" xfId="20086"/>
    <cellStyle name="Note 2 4 5 6" xfId="20087"/>
    <cellStyle name="Note 2 4 5 7" xfId="20088"/>
    <cellStyle name="Note 2 4 5 8" xfId="20089"/>
    <cellStyle name="Note 2 4 5 9" xfId="20090"/>
    <cellStyle name="Note 2 4 6" xfId="20091"/>
    <cellStyle name="Note 2 4 6 2" xfId="20092"/>
    <cellStyle name="Note 2 4 6 2 2" xfId="20093"/>
    <cellStyle name="Note 2 4 6 2 2 2" xfId="20094"/>
    <cellStyle name="Note 2 4 6 2 2 3" xfId="20095"/>
    <cellStyle name="Note 2 4 6 2 2 4" xfId="20096"/>
    <cellStyle name="Note 2 4 6 2 2 5" xfId="20097"/>
    <cellStyle name="Note 2 4 6 2 2 6" xfId="20098"/>
    <cellStyle name="Note 2 4 6 2 3" xfId="20099"/>
    <cellStyle name="Note 2 4 6 2 3 2" xfId="20100"/>
    <cellStyle name="Note 2 4 6 2 3 3" xfId="20101"/>
    <cellStyle name="Note 2 4 6 2 3 4" xfId="20102"/>
    <cellStyle name="Note 2 4 6 2 3 5" xfId="20103"/>
    <cellStyle name="Note 2 4 6 2 3 6" xfId="20104"/>
    <cellStyle name="Note 2 4 6 2 4" xfId="20105"/>
    <cellStyle name="Note 2 4 6 2 5" xfId="20106"/>
    <cellStyle name="Note 2 4 6 2 6" xfId="20107"/>
    <cellStyle name="Note 2 4 6 2 7" xfId="20108"/>
    <cellStyle name="Note 2 4 6 2 8" xfId="20109"/>
    <cellStyle name="Note 2 4 6 3" xfId="20110"/>
    <cellStyle name="Note 2 4 6 3 2" xfId="20111"/>
    <cellStyle name="Note 2 4 6 3 3" xfId="20112"/>
    <cellStyle name="Note 2 4 6 3 4" xfId="20113"/>
    <cellStyle name="Note 2 4 6 3 5" xfId="20114"/>
    <cellStyle name="Note 2 4 6 3 6" xfId="20115"/>
    <cellStyle name="Note 2 4 6 4" xfId="20116"/>
    <cellStyle name="Note 2 4 6 4 2" xfId="20117"/>
    <cellStyle name="Note 2 4 6 4 3" xfId="20118"/>
    <cellStyle name="Note 2 4 6 4 4" xfId="20119"/>
    <cellStyle name="Note 2 4 6 4 5" xfId="20120"/>
    <cellStyle name="Note 2 4 6 4 6" xfId="20121"/>
    <cellStyle name="Note 2 4 6 5" xfId="20122"/>
    <cellStyle name="Note 2 4 6 6" xfId="20123"/>
    <cellStyle name="Note 2 4 6 7" xfId="20124"/>
    <cellStyle name="Note 2 4 6 8" xfId="20125"/>
    <cellStyle name="Note 2 4 6 9" xfId="20126"/>
    <cellStyle name="Note 2 4 7" xfId="20127"/>
    <cellStyle name="Note 2 4 7 2" xfId="20128"/>
    <cellStyle name="Note 2 4 7 2 2" xfId="20129"/>
    <cellStyle name="Note 2 4 7 2 3" xfId="20130"/>
    <cellStyle name="Note 2 4 7 2 4" xfId="20131"/>
    <cellStyle name="Note 2 4 7 2 5" xfId="20132"/>
    <cellStyle name="Note 2 4 7 2 6" xfId="20133"/>
    <cellStyle name="Note 2 4 7 3" xfId="20134"/>
    <cellStyle name="Note 2 4 7 3 2" xfId="20135"/>
    <cellStyle name="Note 2 4 7 3 3" xfId="20136"/>
    <cellStyle name="Note 2 4 7 3 4" xfId="20137"/>
    <cellStyle name="Note 2 4 7 3 5" xfId="20138"/>
    <cellStyle name="Note 2 4 7 3 6" xfId="20139"/>
    <cellStyle name="Note 2 4 7 4" xfId="20140"/>
    <cellStyle name="Note 2 4 7 5" xfId="20141"/>
    <cellStyle name="Note 2 4 7 6" xfId="20142"/>
    <cellStyle name="Note 2 4 7 7" xfId="20143"/>
    <cellStyle name="Note 2 4 7 8" xfId="20144"/>
    <cellStyle name="Note 2 4 8" xfId="20145"/>
    <cellStyle name="Note 2 4 8 2" xfId="20146"/>
    <cellStyle name="Note 2 4 8 3" xfId="20147"/>
    <cellStyle name="Note 2 4 8 4" xfId="20148"/>
    <cellStyle name="Note 2 4 8 5" xfId="20149"/>
    <cellStyle name="Note 2 4 8 6" xfId="20150"/>
    <cellStyle name="Note 2 4 9" xfId="20151"/>
    <cellStyle name="Note 2 4 9 2" xfId="20152"/>
    <cellStyle name="Note 2 4 9 3" xfId="20153"/>
    <cellStyle name="Note 2 4 9 4" xfId="20154"/>
    <cellStyle name="Note 2 4 9 5" xfId="20155"/>
    <cellStyle name="Note 2 4 9 6" xfId="20156"/>
    <cellStyle name="Note 2 5" xfId="20157"/>
    <cellStyle name="Note 2 5 10" xfId="20158"/>
    <cellStyle name="Note 2 5 11" xfId="20159"/>
    <cellStyle name="Note 2 5 12" xfId="20160"/>
    <cellStyle name="Note 2 5 13" xfId="20161"/>
    <cellStyle name="Note 2 5 2" xfId="20162"/>
    <cellStyle name="Note 2 5 2 10" xfId="20163"/>
    <cellStyle name="Note 2 5 2 11" xfId="20164"/>
    <cellStyle name="Note 2 5 2 12" xfId="20165"/>
    <cellStyle name="Note 2 5 2 2" xfId="20166"/>
    <cellStyle name="Note 2 5 2 2 10" xfId="20167"/>
    <cellStyle name="Note 2 5 2 2 11" xfId="20168"/>
    <cellStyle name="Note 2 5 2 2 2" xfId="20169"/>
    <cellStyle name="Note 2 5 2 2 2 2" xfId="20170"/>
    <cellStyle name="Note 2 5 2 2 2 2 2" xfId="20171"/>
    <cellStyle name="Note 2 5 2 2 2 2 2 2" xfId="20172"/>
    <cellStyle name="Note 2 5 2 2 2 2 2 3" xfId="20173"/>
    <cellStyle name="Note 2 5 2 2 2 2 2 4" xfId="20174"/>
    <cellStyle name="Note 2 5 2 2 2 2 2 5" xfId="20175"/>
    <cellStyle name="Note 2 5 2 2 2 2 2 6" xfId="20176"/>
    <cellStyle name="Note 2 5 2 2 2 2 3" xfId="20177"/>
    <cellStyle name="Note 2 5 2 2 2 2 3 2" xfId="20178"/>
    <cellStyle name="Note 2 5 2 2 2 2 3 3" xfId="20179"/>
    <cellStyle name="Note 2 5 2 2 2 2 3 4" xfId="20180"/>
    <cellStyle name="Note 2 5 2 2 2 2 3 5" xfId="20181"/>
    <cellStyle name="Note 2 5 2 2 2 2 3 6" xfId="20182"/>
    <cellStyle name="Note 2 5 2 2 2 2 4" xfId="20183"/>
    <cellStyle name="Note 2 5 2 2 2 2 5" xfId="20184"/>
    <cellStyle name="Note 2 5 2 2 2 2 6" xfId="20185"/>
    <cellStyle name="Note 2 5 2 2 2 2 7" xfId="20186"/>
    <cellStyle name="Note 2 5 2 2 2 2 8" xfId="20187"/>
    <cellStyle name="Note 2 5 2 2 2 3" xfId="20188"/>
    <cellStyle name="Note 2 5 2 2 2 3 2" xfId="20189"/>
    <cellStyle name="Note 2 5 2 2 2 3 3" xfId="20190"/>
    <cellStyle name="Note 2 5 2 2 2 3 4" xfId="20191"/>
    <cellStyle name="Note 2 5 2 2 2 3 5" xfId="20192"/>
    <cellStyle name="Note 2 5 2 2 2 3 6" xfId="20193"/>
    <cellStyle name="Note 2 5 2 2 2 4" xfId="20194"/>
    <cellStyle name="Note 2 5 2 2 2 4 2" xfId="20195"/>
    <cellStyle name="Note 2 5 2 2 2 4 3" xfId="20196"/>
    <cellStyle name="Note 2 5 2 2 2 4 4" xfId="20197"/>
    <cellStyle name="Note 2 5 2 2 2 4 5" xfId="20198"/>
    <cellStyle name="Note 2 5 2 2 2 4 6" xfId="20199"/>
    <cellStyle name="Note 2 5 2 2 2 5" xfId="20200"/>
    <cellStyle name="Note 2 5 2 2 2 6" xfId="20201"/>
    <cellStyle name="Note 2 5 2 2 2 7" xfId="20202"/>
    <cellStyle name="Note 2 5 2 2 2 8" xfId="20203"/>
    <cellStyle name="Note 2 5 2 2 2 9" xfId="20204"/>
    <cellStyle name="Note 2 5 2 2 3" xfId="20205"/>
    <cellStyle name="Note 2 5 2 2 3 2" xfId="20206"/>
    <cellStyle name="Note 2 5 2 2 3 2 2" xfId="20207"/>
    <cellStyle name="Note 2 5 2 2 3 2 2 2" xfId="20208"/>
    <cellStyle name="Note 2 5 2 2 3 2 2 3" xfId="20209"/>
    <cellStyle name="Note 2 5 2 2 3 2 2 4" xfId="20210"/>
    <cellStyle name="Note 2 5 2 2 3 2 2 5" xfId="20211"/>
    <cellStyle name="Note 2 5 2 2 3 2 2 6" xfId="20212"/>
    <cellStyle name="Note 2 5 2 2 3 2 3" xfId="20213"/>
    <cellStyle name="Note 2 5 2 2 3 2 3 2" xfId="20214"/>
    <cellStyle name="Note 2 5 2 2 3 2 3 3" xfId="20215"/>
    <cellStyle name="Note 2 5 2 2 3 2 3 4" xfId="20216"/>
    <cellStyle name="Note 2 5 2 2 3 2 3 5" xfId="20217"/>
    <cellStyle name="Note 2 5 2 2 3 2 3 6" xfId="20218"/>
    <cellStyle name="Note 2 5 2 2 3 2 4" xfId="20219"/>
    <cellStyle name="Note 2 5 2 2 3 2 5" xfId="20220"/>
    <cellStyle name="Note 2 5 2 2 3 2 6" xfId="20221"/>
    <cellStyle name="Note 2 5 2 2 3 2 7" xfId="20222"/>
    <cellStyle name="Note 2 5 2 2 3 2 8" xfId="20223"/>
    <cellStyle name="Note 2 5 2 2 3 3" xfId="20224"/>
    <cellStyle name="Note 2 5 2 2 3 3 2" xfId="20225"/>
    <cellStyle name="Note 2 5 2 2 3 3 3" xfId="20226"/>
    <cellStyle name="Note 2 5 2 2 3 3 4" xfId="20227"/>
    <cellStyle name="Note 2 5 2 2 3 3 5" xfId="20228"/>
    <cellStyle name="Note 2 5 2 2 3 3 6" xfId="20229"/>
    <cellStyle name="Note 2 5 2 2 3 4" xfId="20230"/>
    <cellStyle name="Note 2 5 2 2 3 4 2" xfId="20231"/>
    <cellStyle name="Note 2 5 2 2 3 4 3" xfId="20232"/>
    <cellStyle name="Note 2 5 2 2 3 4 4" xfId="20233"/>
    <cellStyle name="Note 2 5 2 2 3 4 5" xfId="20234"/>
    <cellStyle name="Note 2 5 2 2 3 4 6" xfId="20235"/>
    <cellStyle name="Note 2 5 2 2 3 5" xfId="20236"/>
    <cellStyle name="Note 2 5 2 2 3 6" xfId="20237"/>
    <cellStyle name="Note 2 5 2 2 3 7" xfId="20238"/>
    <cellStyle name="Note 2 5 2 2 3 8" xfId="20239"/>
    <cellStyle name="Note 2 5 2 2 3 9" xfId="20240"/>
    <cellStyle name="Note 2 5 2 2 4" xfId="20241"/>
    <cellStyle name="Note 2 5 2 2 4 2" xfId="20242"/>
    <cellStyle name="Note 2 5 2 2 4 2 2" xfId="20243"/>
    <cellStyle name="Note 2 5 2 2 4 2 3" xfId="20244"/>
    <cellStyle name="Note 2 5 2 2 4 2 4" xfId="20245"/>
    <cellStyle name="Note 2 5 2 2 4 2 5" xfId="20246"/>
    <cellStyle name="Note 2 5 2 2 4 2 6" xfId="20247"/>
    <cellStyle name="Note 2 5 2 2 4 3" xfId="20248"/>
    <cellStyle name="Note 2 5 2 2 4 3 2" xfId="20249"/>
    <cellStyle name="Note 2 5 2 2 4 3 3" xfId="20250"/>
    <cellStyle name="Note 2 5 2 2 4 3 4" xfId="20251"/>
    <cellStyle name="Note 2 5 2 2 4 3 5" xfId="20252"/>
    <cellStyle name="Note 2 5 2 2 4 3 6" xfId="20253"/>
    <cellStyle name="Note 2 5 2 2 4 4" xfId="20254"/>
    <cellStyle name="Note 2 5 2 2 4 5" xfId="20255"/>
    <cellStyle name="Note 2 5 2 2 4 6" xfId="20256"/>
    <cellStyle name="Note 2 5 2 2 4 7" xfId="20257"/>
    <cellStyle name="Note 2 5 2 2 4 8" xfId="20258"/>
    <cellStyle name="Note 2 5 2 2 5" xfId="20259"/>
    <cellStyle name="Note 2 5 2 2 5 2" xfId="20260"/>
    <cellStyle name="Note 2 5 2 2 5 3" xfId="20261"/>
    <cellStyle name="Note 2 5 2 2 5 4" xfId="20262"/>
    <cellStyle name="Note 2 5 2 2 5 5" xfId="20263"/>
    <cellStyle name="Note 2 5 2 2 5 6" xfId="20264"/>
    <cellStyle name="Note 2 5 2 2 6" xfId="20265"/>
    <cellStyle name="Note 2 5 2 2 6 2" xfId="20266"/>
    <cellStyle name="Note 2 5 2 2 6 3" xfId="20267"/>
    <cellStyle name="Note 2 5 2 2 6 4" xfId="20268"/>
    <cellStyle name="Note 2 5 2 2 6 5" xfId="20269"/>
    <cellStyle name="Note 2 5 2 2 6 6" xfId="20270"/>
    <cellStyle name="Note 2 5 2 2 7" xfId="20271"/>
    <cellStyle name="Note 2 5 2 2 8" xfId="20272"/>
    <cellStyle name="Note 2 5 2 2 9" xfId="20273"/>
    <cellStyle name="Note 2 5 2 3" xfId="20274"/>
    <cellStyle name="Note 2 5 2 3 10" xfId="20275"/>
    <cellStyle name="Note 2 5 2 3 2" xfId="20276"/>
    <cellStyle name="Note 2 5 2 3 2 2" xfId="20277"/>
    <cellStyle name="Note 2 5 2 3 2 2 2" xfId="20278"/>
    <cellStyle name="Note 2 5 2 3 2 2 2 2" xfId="20279"/>
    <cellStyle name="Note 2 5 2 3 2 2 2 3" xfId="20280"/>
    <cellStyle name="Note 2 5 2 3 2 2 2 4" xfId="20281"/>
    <cellStyle name="Note 2 5 2 3 2 2 2 5" xfId="20282"/>
    <cellStyle name="Note 2 5 2 3 2 2 2 6" xfId="20283"/>
    <cellStyle name="Note 2 5 2 3 2 2 3" xfId="20284"/>
    <cellStyle name="Note 2 5 2 3 2 2 3 2" xfId="20285"/>
    <cellStyle name="Note 2 5 2 3 2 2 3 3" xfId="20286"/>
    <cellStyle name="Note 2 5 2 3 2 2 3 4" xfId="20287"/>
    <cellStyle name="Note 2 5 2 3 2 2 3 5" xfId="20288"/>
    <cellStyle name="Note 2 5 2 3 2 2 3 6" xfId="20289"/>
    <cellStyle name="Note 2 5 2 3 2 2 4" xfId="20290"/>
    <cellStyle name="Note 2 5 2 3 2 2 5" xfId="20291"/>
    <cellStyle name="Note 2 5 2 3 2 2 6" xfId="20292"/>
    <cellStyle name="Note 2 5 2 3 2 2 7" xfId="20293"/>
    <cellStyle name="Note 2 5 2 3 2 2 8" xfId="20294"/>
    <cellStyle name="Note 2 5 2 3 2 3" xfId="20295"/>
    <cellStyle name="Note 2 5 2 3 2 3 2" xfId="20296"/>
    <cellStyle name="Note 2 5 2 3 2 3 3" xfId="20297"/>
    <cellStyle name="Note 2 5 2 3 2 3 4" xfId="20298"/>
    <cellStyle name="Note 2 5 2 3 2 3 5" xfId="20299"/>
    <cellStyle name="Note 2 5 2 3 2 3 6" xfId="20300"/>
    <cellStyle name="Note 2 5 2 3 2 4" xfId="20301"/>
    <cellStyle name="Note 2 5 2 3 2 4 2" xfId="20302"/>
    <cellStyle name="Note 2 5 2 3 2 4 3" xfId="20303"/>
    <cellStyle name="Note 2 5 2 3 2 4 4" xfId="20304"/>
    <cellStyle name="Note 2 5 2 3 2 4 5" xfId="20305"/>
    <cellStyle name="Note 2 5 2 3 2 4 6" xfId="20306"/>
    <cellStyle name="Note 2 5 2 3 2 5" xfId="20307"/>
    <cellStyle name="Note 2 5 2 3 2 6" xfId="20308"/>
    <cellStyle name="Note 2 5 2 3 2 7" xfId="20309"/>
    <cellStyle name="Note 2 5 2 3 2 8" xfId="20310"/>
    <cellStyle name="Note 2 5 2 3 2 9" xfId="20311"/>
    <cellStyle name="Note 2 5 2 3 3" xfId="20312"/>
    <cellStyle name="Note 2 5 2 3 3 2" xfId="20313"/>
    <cellStyle name="Note 2 5 2 3 3 2 2" xfId="20314"/>
    <cellStyle name="Note 2 5 2 3 3 2 3" xfId="20315"/>
    <cellStyle name="Note 2 5 2 3 3 2 4" xfId="20316"/>
    <cellStyle name="Note 2 5 2 3 3 2 5" xfId="20317"/>
    <cellStyle name="Note 2 5 2 3 3 2 6" xfId="20318"/>
    <cellStyle name="Note 2 5 2 3 3 3" xfId="20319"/>
    <cellStyle name="Note 2 5 2 3 3 3 2" xfId="20320"/>
    <cellStyle name="Note 2 5 2 3 3 3 3" xfId="20321"/>
    <cellStyle name="Note 2 5 2 3 3 3 4" xfId="20322"/>
    <cellStyle name="Note 2 5 2 3 3 3 5" xfId="20323"/>
    <cellStyle name="Note 2 5 2 3 3 3 6" xfId="20324"/>
    <cellStyle name="Note 2 5 2 3 3 4" xfId="20325"/>
    <cellStyle name="Note 2 5 2 3 3 5" xfId="20326"/>
    <cellStyle name="Note 2 5 2 3 3 6" xfId="20327"/>
    <cellStyle name="Note 2 5 2 3 3 7" xfId="20328"/>
    <cellStyle name="Note 2 5 2 3 3 8" xfId="20329"/>
    <cellStyle name="Note 2 5 2 3 4" xfId="20330"/>
    <cellStyle name="Note 2 5 2 3 4 2" xfId="20331"/>
    <cellStyle name="Note 2 5 2 3 4 3" xfId="20332"/>
    <cellStyle name="Note 2 5 2 3 4 4" xfId="20333"/>
    <cellStyle name="Note 2 5 2 3 4 5" xfId="20334"/>
    <cellStyle name="Note 2 5 2 3 4 6" xfId="20335"/>
    <cellStyle name="Note 2 5 2 3 5" xfId="20336"/>
    <cellStyle name="Note 2 5 2 3 5 2" xfId="20337"/>
    <cellStyle name="Note 2 5 2 3 5 3" xfId="20338"/>
    <cellStyle name="Note 2 5 2 3 5 4" xfId="20339"/>
    <cellStyle name="Note 2 5 2 3 5 5" xfId="20340"/>
    <cellStyle name="Note 2 5 2 3 5 6" xfId="20341"/>
    <cellStyle name="Note 2 5 2 3 6" xfId="20342"/>
    <cellStyle name="Note 2 5 2 3 7" xfId="20343"/>
    <cellStyle name="Note 2 5 2 3 8" xfId="20344"/>
    <cellStyle name="Note 2 5 2 3 9" xfId="20345"/>
    <cellStyle name="Note 2 5 2 4" xfId="20346"/>
    <cellStyle name="Note 2 5 2 4 2" xfId="20347"/>
    <cellStyle name="Note 2 5 2 4 2 2" xfId="20348"/>
    <cellStyle name="Note 2 5 2 4 2 2 2" xfId="20349"/>
    <cellStyle name="Note 2 5 2 4 2 2 3" xfId="20350"/>
    <cellStyle name="Note 2 5 2 4 2 2 4" xfId="20351"/>
    <cellStyle name="Note 2 5 2 4 2 2 5" xfId="20352"/>
    <cellStyle name="Note 2 5 2 4 2 2 6" xfId="20353"/>
    <cellStyle name="Note 2 5 2 4 2 3" xfId="20354"/>
    <cellStyle name="Note 2 5 2 4 2 3 2" xfId="20355"/>
    <cellStyle name="Note 2 5 2 4 2 3 3" xfId="20356"/>
    <cellStyle name="Note 2 5 2 4 2 3 4" xfId="20357"/>
    <cellStyle name="Note 2 5 2 4 2 3 5" xfId="20358"/>
    <cellStyle name="Note 2 5 2 4 2 3 6" xfId="20359"/>
    <cellStyle name="Note 2 5 2 4 2 4" xfId="20360"/>
    <cellStyle name="Note 2 5 2 4 2 5" xfId="20361"/>
    <cellStyle name="Note 2 5 2 4 2 6" xfId="20362"/>
    <cellStyle name="Note 2 5 2 4 2 7" xfId="20363"/>
    <cellStyle name="Note 2 5 2 4 2 8" xfId="20364"/>
    <cellStyle name="Note 2 5 2 4 3" xfId="20365"/>
    <cellStyle name="Note 2 5 2 4 3 2" xfId="20366"/>
    <cellStyle name="Note 2 5 2 4 3 3" xfId="20367"/>
    <cellStyle name="Note 2 5 2 4 3 4" xfId="20368"/>
    <cellStyle name="Note 2 5 2 4 3 5" xfId="20369"/>
    <cellStyle name="Note 2 5 2 4 3 6" xfId="20370"/>
    <cellStyle name="Note 2 5 2 4 4" xfId="20371"/>
    <cellStyle name="Note 2 5 2 4 4 2" xfId="20372"/>
    <cellStyle name="Note 2 5 2 4 4 3" xfId="20373"/>
    <cellStyle name="Note 2 5 2 4 4 4" xfId="20374"/>
    <cellStyle name="Note 2 5 2 4 4 5" xfId="20375"/>
    <cellStyle name="Note 2 5 2 4 4 6" xfId="20376"/>
    <cellStyle name="Note 2 5 2 4 5" xfId="20377"/>
    <cellStyle name="Note 2 5 2 4 6" xfId="20378"/>
    <cellStyle name="Note 2 5 2 4 7" xfId="20379"/>
    <cellStyle name="Note 2 5 2 4 8" xfId="20380"/>
    <cellStyle name="Note 2 5 2 4 9" xfId="20381"/>
    <cellStyle name="Note 2 5 2 5" xfId="20382"/>
    <cellStyle name="Note 2 5 2 5 2" xfId="20383"/>
    <cellStyle name="Note 2 5 2 5 2 2" xfId="20384"/>
    <cellStyle name="Note 2 5 2 5 2 3" xfId="20385"/>
    <cellStyle name="Note 2 5 2 5 2 4" xfId="20386"/>
    <cellStyle name="Note 2 5 2 5 2 5" xfId="20387"/>
    <cellStyle name="Note 2 5 2 5 2 6" xfId="20388"/>
    <cellStyle name="Note 2 5 2 5 3" xfId="20389"/>
    <cellStyle name="Note 2 5 2 5 3 2" xfId="20390"/>
    <cellStyle name="Note 2 5 2 5 3 3" xfId="20391"/>
    <cellStyle name="Note 2 5 2 5 3 4" xfId="20392"/>
    <cellStyle name="Note 2 5 2 5 3 5" xfId="20393"/>
    <cellStyle name="Note 2 5 2 5 3 6" xfId="20394"/>
    <cellStyle name="Note 2 5 2 5 4" xfId="20395"/>
    <cellStyle name="Note 2 5 2 5 5" xfId="20396"/>
    <cellStyle name="Note 2 5 2 5 6" xfId="20397"/>
    <cellStyle name="Note 2 5 2 5 7" xfId="20398"/>
    <cellStyle name="Note 2 5 2 5 8" xfId="20399"/>
    <cellStyle name="Note 2 5 2 6" xfId="20400"/>
    <cellStyle name="Note 2 5 2 6 2" xfId="20401"/>
    <cellStyle name="Note 2 5 2 6 3" xfId="20402"/>
    <cellStyle name="Note 2 5 2 6 4" xfId="20403"/>
    <cellStyle name="Note 2 5 2 6 5" xfId="20404"/>
    <cellStyle name="Note 2 5 2 6 6" xfId="20405"/>
    <cellStyle name="Note 2 5 2 7" xfId="20406"/>
    <cellStyle name="Note 2 5 2 7 2" xfId="20407"/>
    <cellStyle name="Note 2 5 2 7 3" xfId="20408"/>
    <cellStyle name="Note 2 5 2 7 4" xfId="20409"/>
    <cellStyle name="Note 2 5 2 7 5" xfId="20410"/>
    <cellStyle name="Note 2 5 2 7 6" xfId="20411"/>
    <cellStyle name="Note 2 5 2 8" xfId="20412"/>
    <cellStyle name="Note 2 5 2 9" xfId="20413"/>
    <cellStyle name="Note 2 5 3" xfId="20414"/>
    <cellStyle name="Note 2 5 3 10" xfId="20415"/>
    <cellStyle name="Note 2 5 3 11" xfId="20416"/>
    <cellStyle name="Note 2 5 3 2" xfId="20417"/>
    <cellStyle name="Note 2 5 3 2 2" xfId="20418"/>
    <cellStyle name="Note 2 5 3 2 2 2" xfId="20419"/>
    <cellStyle name="Note 2 5 3 2 2 2 2" xfId="20420"/>
    <cellStyle name="Note 2 5 3 2 2 2 3" xfId="20421"/>
    <cellStyle name="Note 2 5 3 2 2 2 4" xfId="20422"/>
    <cellStyle name="Note 2 5 3 2 2 2 5" xfId="20423"/>
    <cellStyle name="Note 2 5 3 2 2 2 6" xfId="20424"/>
    <cellStyle name="Note 2 5 3 2 2 3" xfId="20425"/>
    <cellStyle name="Note 2 5 3 2 2 3 2" xfId="20426"/>
    <cellStyle name="Note 2 5 3 2 2 3 3" xfId="20427"/>
    <cellStyle name="Note 2 5 3 2 2 3 4" xfId="20428"/>
    <cellStyle name="Note 2 5 3 2 2 3 5" xfId="20429"/>
    <cellStyle name="Note 2 5 3 2 2 3 6" xfId="20430"/>
    <cellStyle name="Note 2 5 3 2 2 4" xfId="20431"/>
    <cellStyle name="Note 2 5 3 2 2 5" xfId="20432"/>
    <cellStyle name="Note 2 5 3 2 2 6" xfId="20433"/>
    <cellStyle name="Note 2 5 3 2 2 7" xfId="20434"/>
    <cellStyle name="Note 2 5 3 2 2 8" xfId="20435"/>
    <cellStyle name="Note 2 5 3 2 3" xfId="20436"/>
    <cellStyle name="Note 2 5 3 2 3 2" xfId="20437"/>
    <cellStyle name="Note 2 5 3 2 3 3" xfId="20438"/>
    <cellStyle name="Note 2 5 3 2 3 4" xfId="20439"/>
    <cellStyle name="Note 2 5 3 2 3 5" xfId="20440"/>
    <cellStyle name="Note 2 5 3 2 3 6" xfId="20441"/>
    <cellStyle name="Note 2 5 3 2 4" xfId="20442"/>
    <cellStyle name="Note 2 5 3 2 4 2" xfId="20443"/>
    <cellStyle name="Note 2 5 3 2 4 3" xfId="20444"/>
    <cellStyle name="Note 2 5 3 2 4 4" xfId="20445"/>
    <cellStyle name="Note 2 5 3 2 4 5" xfId="20446"/>
    <cellStyle name="Note 2 5 3 2 4 6" xfId="20447"/>
    <cellStyle name="Note 2 5 3 2 5" xfId="20448"/>
    <cellStyle name="Note 2 5 3 2 6" xfId="20449"/>
    <cellStyle name="Note 2 5 3 2 7" xfId="20450"/>
    <cellStyle name="Note 2 5 3 2 8" xfId="20451"/>
    <cellStyle name="Note 2 5 3 2 9" xfId="20452"/>
    <cellStyle name="Note 2 5 3 3" xfId="20453"/>
    <cellStyle name="Note 2 5 3 3 2" xfId="20454"/>
    <cellStyle name="Note 2 5 3 3 2 2" xfId="20455"/>
    <cellStyle name="Note 2 5 3 3 2 2 2" xfId="20456"/>
    <cellStyle name="Note 2 5 3 3 2 2 3" xfId="20457"/>
    <cellStyle name="Note 2 5 3 3 2 2 4" xfId="20458"/>
    <cellStyle name="Note 2 5 3 3 2 2 5" xfId="20459"/>
    <cellStyle name="Note 2 5 3 3 2 2 6" xfId="20460"/>
    <cellStyle name="Note 2 5 3 3 2 3" xfId="20461"/>
    <cellStyle name="Note 2 5 3 3 2 3 2" xfId="20462"/>
    <cellStyle name="Note 2 5 3 3 2 3 3" xfId="20463"/>
    <cellStyle name="Note 2 5 3 3 2 3 4" xfId="20464"/>
    <cellStyle name="Note 2 5 3 3 2 3 5" xfId="20465"/>
    <cellStyle name="Note 2 5 3 3 2 3 6" xfId="20466"/>
    <cellStyle name="Note 2 5 3 3 2 4" xfId="20467"/>
    <cellStyle name="Note 2 5 3 3 2 5" xfId="20468"/>
    <cellStyle name="Note 2 5 3 3 2 6" xfId="20469"/>
    <cellStyle name="Note 2 5 3 3 2 7" xfId="20470"/>
    <cellStyle name="Note 2 5 3 3 2 8" xfId="20471"/>
    <cellStyle name="Note 2 5 3 3 3" xfId="20472"/>
    <cellStyle name="Note 2 5 3 3 3 2" xfId="20473"/>
    <cellStyle name="Note 2 5 3 3 3 3" xfId="20474"/>
    <cellStyle name="Note 2 5 3 3 3 4" xfId="20475"/>
    <cellStyle name="Note 2 5 3 3 3 5" xfId="20476"/>
    <cellStyle name="Note 2 5 3 3 3 6" xfId="20477"/>
    <cellStyle name="Note 2 5 3 3 4" xfId="20478"/>
    <cellStyle name="Note 2 5 3 3 4 2" xfId="20479"/>
    <cellStyle name="Note 2 5 3 3 4 3" xfId="20480"/>
    <cellStyle name="Note 2 5 3 3 4 4" xfId="20481"/>
    <cellStyle name="Note 2 5 3 3 4 5" xfId="20482"/>
    <cellStyle name="Note 2 5 3 3 4 6" xfId="20483"/>
    <cellStyle name="Note 2 5 3 3 5" xfId="20484"/>
    <cellStyle name="Note 2 5 3 3 6" xfId="20485"/>
    <cellStyle name="Note 2 5 3 3 7" xfId="20486"/>
    <cellStyle name="Note 2 5 3 3 8" xfId="20487"/>
    <cellStyle name="Note 2 5 3 3 9" xfId="20488"/>
    <cellStyle name="Note 2 5 3 4" xfId="20489"/>
    <cellStyle name="Note 2 5 3 4 2" xfId="20490"/>
    <cellStyle name="Note 2 5 3 4 2 2" xfId="20491"/>
    <cellStyle name="Note 2 5 3 4 2 3" xfId="20492"/>
    <cellStyle name="Note 2 5 3 4 2 4" xfId="20493"/>
    <cellStyle name="Note 2 5 3 4 2 5" xfId="20494"/>
    <cellStyle name="Note 2 5 3 4 2 6" xfId="20495"/>
    <cellStyle name="Note 2 5 3 4 3" xfId="20496"/>
    <cellStyle name="Note 2 5 3 4 3 2" xfId="20497"/>
    <cellStyle name="Note 2 5 3 4 3 3" xfId="20498"/>
    <cellStyle name="Note 2 5 3 4 3 4" xfId="20499"/>
    <cellStyle name="Note 2 5 3 4 3 5" xfId="20500"/>
    <cellStyle name="Note 2 5 3 4 3 6" xfId="20501"/>
    <cellStyle name="Note 2 5 3 4 4" xfId="20502"/>
    <cellStyle name="Note 2 5 3 4 5" xfId="20503"/>
    <cellStyle name="Note 2 5 3 4 6" xfId="20504"/>
    <cellStyle name="Note 2 5 3 4 7" xfId="20505"/>
    <cellStyle name="Note 2 5 3 4 8" xfId="20506"/>
    <cellStyle name="Note 2 5 3 5" xfId="20507"/>
    <cellStyle name="Note 2 5 3 5 2" xfId="20508"/>
    <cellStyle name="Note 2 5 3 5 3" xfId="20509"/>
    <cellStyle name="Note 2 5 3 5 4" xfId="20510"/>
    <cellStyle name="Note 2 5 3 5 5" xfId="20511"/>
    <cellStyle name="Note 2 5 3 5 6" xfId="20512"/>
    <cellStyle name="Note 2 5 3 6" xfId="20513"/>
    <cellStyle name="Note 2 5 3 6 2" xfId="20514"/>
    <cellStyle name="Note 2 5 3 6 3" xfId="20515"/>
    <cellStyle name="Note 2 5 3 6 4" xfId="20516"/>
    <cellStyle name="Note 2 5 3 6 5" xfId="20517"/>
    <cellStyle name="Note 2 5 3 6 6" xfId="20518"/>
    <cellStyle name="Note 2 5 3 7" xfId="20519"/>
    <cellStyle name="Note 2 5 3 8" xfId="20520"/>
    <cellStyle name="Note 2 5 3 9" xfId="20521"/>
    <cellStyle name="Note 2 5 4" xfId="20522"/>
    <cellStyle name="Note 2 5 4 10" xfId="20523"/>
    <cellStyle name="Note 2 5 4 2" xfId="20524"/>
    <cellStyle name="Note 2 5 4 2 2" xfId="20525"/>
    <cellStyle name="Note 2 5 4 2 2 2" xfId="20526"/>
    <cellStyle name="Note 2 5 4 2 2 2 2" xfId="20527"/>
    <cellStyle name="Note 2 5 4 2 2 2 3" xfId="20528"/>
    <cellStyle name="Note 2 5 4 2 2 2 4" xfId="20529"/>
    <cellStyle name="Note 2 5 4 2 2 2 5" xfId="20530"/>
    <cellStyle name="Note 2 5 4 2 2 2 6" xfId="20531"/>
    <cellStyle name="Note 2 5 4 2 2 3" xfId="20532"/>
    <cellStyle name="Note 2 5 4 2 2 3 2" xfId="20533"/>
    <cellStyle name="Note 2 5 4 2 2 3 3" xfId="20534"/>
    <cellStyle name="Note 2 5 4 2 2 3 4" xfId="20535"/>
    <cellStyle name="Note 2 5 4 2 2 3 5" xfId="20536"/>
    <cellStyle name="Note 2 5 4 2 2 3 6" xfId="20537"/>
    <cellStyle name="Note 2 5 4 2 2 4" xfId="20538"/>
    <cellStyle name="Note 2 5 4 2 2 5" xfId="20539"/>
    <cellStyle name="Note 2 5 4 2 2 6" xfId="20540"/>
    <cellStyle name="Note 2 5 4 2 2 7" xfId="20541"/>
    <cellStyle name="Note 2 5 4 2 2 8" xfId="20542"/>
    <cellStyle name="Note 2 5 4 2 3" xfId="20543"/>
    <cellStyle name="Note 2 5 4 2 3 2" xfId="20544"/>
    <cellStyle name="Note 2 5 4 2 3 3" xfId="20545"/>
    <cellStyle name="Note 2 5 4 2 3 4" xfId="20546"/>
    <cellStyle name="Note 2 5 4 2 3 5" xfId="20547"/>
    <cellStyle name="Note 2 5 4 2 3 6" xfId="20548"/>
    <cellStyle name="Note 2 5 4 2 4" xfId="20549"/>
    <cellStyle name="Note 2 5 4 2 4 2" xfId="20550"/>
    <cellStyle name="Note 2 5 4 2 4 3" xfId="20551"/>
    <cellStyle name="Note 2 5 4 2 4 4" xfId="20552"/>
    <cellStyle name="Note 2 5 4 2 4 5" xfId="20553"/>
    <cellStyle name="Note 2 5 4 2 4 6" xfId="20554"/>
    <cellStyle name="Note 2 5 4 2 5" xfId="20555"/>
    <cellStyle name="Note 2 5 4 2 6" xfId="20556"/>
    <cellStyle name="Note 2 5 4 2 7" xfId="20557"/>
    <cellStyle name="Note 2 5 4 2 8" xfId="20558"/>
    <cellStyle name="Note 2 5 4 2 9" xfId="20559"/>
    <cellStyle name="Note 2 5 4 3" xfId="20560"/>
    <cellStyle name="Note 2 5 4 3 2" xfId="20561"/>
    <cellStyle name="Note 2 5 4 3 2 2" xfId="20562"/>
    <cellStyle name="Note 2 5 4 3 2 3" xfId="20563"/>
    <cellStyle name="Note 2 5 4 3 2 4" xfId="20564"/>
    <cellStyle name="Note 2 5 4 3 2 5" xfId="20565"/>
    <cellStyle name="Note 2 5 4 3 2 6" xfId="20566"/>
    <cellStyle name="Note 2 5 4 3 3" xfId="20567"/>
    <cellStyle name="Note 2 5 4 3 3 2" xfId="20568"/>
    <cellStyle name="Note 2 5 4 3 3 3" xfId="20569"/>
    <cellStyle name="Note 2 5 4 3 3 4" xfId="20570"/>
    <cellStyle name="Note 2 5 4 3 3 5" xfId="20571"/>
    <cellStyle name="Note 2 5 4 3 3 6" xfId="20572"/>
    <cellStyle name="Note 2 5 4 3 4" xfId="20573"/>
    <cellStyle name="Note 2 5 4 3 5" xfId="20574"/>
    <cellStyle name="Note 2 5 4 3 6" xfId="20575"/>
    <cellStyle name="Note 2 5 4 3 7" xfId="20576"/>
    <cellStyle name="Note 2 5 4 3 8" xfId="20577"/>
    <cellStyle name="Note 2 5 4 4" xfId="20578"/>
    <cellStyle name="Note 2 5 4 4 2" xfId="20579"/>
    <cellStyle name="Note 2 5 4 4 3" xfId="20580"/>
    <cellStyle name="Note 2 5 4 4 4" xfId="20581"/>
    <cellStyle name="Note 2 5 4 4 5" xfId="20582"/>
    <cellStyle name="Note 2 5 4 4 6" xfId="20583"/>
    <cellStyle name="Note 2 5 4 5" xfId="20584"/>
    <cellStyle name="Note 2 5 4 5 2" xfId="20585"/>
    <cellStyle name="Note 2 5 4 5 3" xfId="20586"/>
    <cellStyle name="Note 2 5 4 5 4" xfId="20587"/>
    <cellStyle name="Note 2 5 4 5 5" xfId="20588"/>
    <cellStyle name="Note 2 5 4 5 6" xfId="20589"/>
    <cellStyle name="Note 2 5 4 6" xfId="20590"/>
    <cellStyle name="Note 2 5 4 7" xfId="20591"/>
    <cellStyle name="Note 2 5 4 8" xfId="20592"/>
    <cellStyle name="Note 2 5 4 9" xfId="20593"/>
    <cellStyle name="Note 2 5 5" xfId="20594"/>
    <cellStyle name="Note 2 5 5 2" xfId="20595"/>
    <cellStyle name="Note 2 5 5 2 2" xfId="20596"/>
    <cellStyle name="Note 2 5 5 2 2 2" xfId="20597"/>
    <cellStyle name="Note 2 5 5 2 2 3" xfId="20598"/>
    <cellStyle name="Note 2 5 5 2 2 4" xfId="20599"/>
    <cellStyle name="Note 2 5 5 2 2 5" xfId="20600"/>
    <cellStyle name="Note 2 5 5 2 2 6" xfId="20601"/>
    <cellStyle name="Note 2 5 5 2 3" xfId="20602"/>
    <cellStyle name="Note 2 5 5 2 3 2" xfId="20603"/>
    <cellStyle name="Note 2 5 5 2 3 3" xfId="20604"/>
    <cellStyle name="Note 2 5 5 2 3 4" xfId="20605"/>
    <cellStyle name="Note 2 5 5 2 3 5" xfId="20606"/>
    <cellStyle name="Note 2 5 5 2 3 6" xfId="20607"/>
    <cellStyle name="Note 2 5 5 2 4" xfId="20608"/>
    <cellStyle name="Note 2 5 5 2 5" xfId="20609"/>
    <cellStyle name="Note 2 5 5 2 6" xfId="20610"/>
    <cellStyle name="Note 2 5 5 2 7" xfId="20611"/>
    <cellStyle name="Note 2 5 5 2 8" xfId="20612"/>
    <cellStyle name="Note 2 5 5 3" xfId="20613"/>
    <cellStyle name="Note 2 5 5 3 2" xfId="20614"/>
    <cellStyle name="Note 2 5 5 3 3" xfId="20615"/>
    <cellStyle name="Note 2 5 5 3 4" xfId="20616"/>
    <cellStyle name="Note 2 5 5 3 5" xfId="20617"/>
    <cellStyle name="Note 2 5 5 3 6" xfId="20618"/>
    <cellStyle name="Note 2 5 5 4" xfId="20619"/>
    <cellStyle name="Note 2 5 5 4 2" xfId="20620"/>
    <cellStyle name="Note 2 5 5 4 3" xfId="20621"/>
    <cellStyle name="Note 2 5 5 4 4" xfId="20622"/>
    <cellStyle name="Note 2 5 5 4 5" xfId="20623"/>
    <cellStyle name="Note 2 5 5 4 6" xfId="20624"/>
    <cellStyle name="Note 2 5 5 5" xfId="20625"/>
    <cellStyle name="Note 2 5 5 6" xfId="20626"/>
    <cellStyle name="Note 2 5 5 7" xfId="20627"/>
    <cellStyle name="Note 2 5 5 8" xfId="20628"/>
    <cellStyle name="Note 2 5 5 9" xfId="20629"/>
    <cellStyle name="Note 2 5 6" xfId="20630"/>
    <cellStyle name="Note 2 5 6 2" xfId="20631"/>
    <cellStyle name="Note 2 5 6 2 2" xfId="20632"/>
    <cellStyle name="Note 2 5 6 2 3" xfId="20633"/>
    <cellStyle name="Note 2 5 6 2 4" xfId="20634"/>
    <cellStyle name="Note 2 5 6 2 5" xfId="20635"/>
    <cellStyle name="Note 2 5 6 2 6" xfId="20636"/>
    <cellStyle name="Note 2 5 6 3" xfId="20637"/>
    <cellStyle name="Note 2 5 6 3 2" xfId="20638"/>
    <cellStyle name="Note 2 5 6 3 3" xfId="20639"/>
    <cellStyle name="Note 2 5 6 3 4" xfId="20640"/>
    <cellStyle name="Note 2 5 6 3 5" xfId="20641"/>
    <cellStyle name="Note 2 5 6 3 6" xfId="20642"/>
    <cellStyle name="Note 2 5 6 4" xfId="20643"/>
    <cellStyle name="Note 2 5 6 5" xfId="20644"/>
    <cellStyle name="Note 2 5 6 6" xfId="20645"/>
    <cellStyle name="Note 2 5 6 7" xfId="20646"/>
    <cellStyle name="Note 2 5 6 8" xfId="20647"/>
    <cellStyle name="Note 2 5 7" xfId="20648"/>
    <cellStyle name="Note 2 5 7 2" xfId="20649"/>
    <cellStyle name="Note 2 5 7 3" xfId="20650"/>
    <cellStyle name="Note 2 5 7 4" xfId="20651"/>
    <cellStyle name="Note 2 5 7 5" xfId="20652"/>
    <cellStyle name="Note 2 5 7 6" xfId="20653"/>
    <cellStyle name="Note 2 5 8" xfId="20654"/>
    <cellStyle name="Note 2 5 8 2" xfId="20655"/>
    <cellStyle name="Note 2 5 8 3" xfId="20656"/>
    <cellStyle name="Note 2 5 8 4" xfId="20657"/>
    <cellStyle name="Note 2 5 8 5" xfId="20658"/>
    <cellStyle name="Note 2 5 8 6" xfId="20659"/>
    <cellStyle name="Note 2 5 9" xfId="20660"/>
    <cellStyle name="Note 2 6" xfId="20661"/>
    <cellStyle name="Note 2 6 10" xfId="20662"/>
    <cellStyle name="Note 2 6 11" xfId="20663"/>
    <cellStyle name="Note 2 6 12" xfId="20664"/>
    <cellStyle name="Note 2 6 2" xfId="20665"/>
    <cellStyle name="Note 2 6 2 10" xfId="20666"/>
    <cellStyle name="Note 2 6 2 11" xfId="20667"/>
    <cellStyle name="Note 2 6 2 2" xfId="20668"/>
    <cellStyle name="Note 2 6 2 2 2" xfId="20669"/>
    <cellStyle name="Note 2 6 2 2 2 2" xfId="20670"/>
    <cellStyle name="Note 2 6 2 2 2 2 2" xfId="20671"/>
    <cellStyle name="Note 2 6 2 2 2 2 3" xfId="20672"/>
    <cellStyle name="Note 2 6 2 2 2 2 4" xfId="20673"/>
    <cellStyle name="Note 2 6 2 2 2 2 5" xfId="20674"/>
    <cellStyle name="Note 2 6 2 2 2 2 6" xfId="20675"/>
    <cellStyle name="Note 2 6 2 2 2 3" xfId="20676"/>
    <cellStyle name="Note 2 6 2 2 2 3 2" xfId="20677"/>
    <cellStyle name="Note 2 6 2 2 2 3 3" xfId="20678"/>
    <cellStyle name="Note 2 6 2 2 2 3 4" xfId="20679"/>
    <cellStyle name="Note 2 6 2 2 2 3 5" xfId="20680"/>
    <cellStyle name="Note 2 6 2 2 2 3 6" xfId="20681"/>
    <cellStyle name="Note 2 6 2 2 2 4" xfId="20682"/>
    <cellStyle name="Note 2 6 2 2 2 5" xfId="20683"/>
    <cellStyle name="Note 2 6 2 2 2 6" xfId="20684"/>
    <cellStyle name="Note 2 6 2 2 2 7" xfId="20685"/>
    <cellStyle name="Note 2 6 2 2 2 8" xfId="20686"/>
    <cellStyle name="Note 2 6 2 2 3" xfId="20687"/>
    <cellStyle name="Note 2 6 2 2 3 2" xfId="20688"/>
    <cellStyle name="Note 2 6 2 2 3 3" xfId="20689"/>
    <cellStyle name="Note 2 6 2 2 3 4" xfId="20690"/>
    <cellStyle name="Note 2 6 2 2 3 5" xfId="20691"/>
    <cellStyle name="Note 2 6 2 2 3 6" xfId="20692"/>
    <cellStyle name="Note 2 6 2 2 4" xfId="20693"/>
    <cellStyle name="Note 2 6 2 2 4 2" xfId="20694"/>
    <cellStyle name="Note 2 6 2 2 4 3" xfId="20695"/>
    <cellStyle name="Note 2 6 2 2 4 4" xfId="20696"/>
    <cellStyle name="Note 2 6 2 2 4 5" xfId="20697"/>
    <cellStyle name="Note 2 6 2 2 4 6" xfId="20698"/>
    <cellStyle name="Note 2 6 2 2 5" xfId="20699"/>
    <cellStyle name="Note 2 6 2 2 6" xfId="20700"/>
    <cellStyle name="Note 2 6 2 2 7" xfId="20701"/>
    <cellStyle name="Note 2 6 2 2 8" xfId="20702"/>
    <cellStyle name="Note 2 6 2 2 9" xfId="20703"/>
    <cellStyle name="Note 2 6 2 3" xfId="20704"/>
    <cellStyle name="Note 2 6 2 3 2" xfId="20705"/>
    <cellStyle name="Note 2 6 2 3 2 2" xfId="20706"/>
    <cellStyle name="Note 2 6 2 3 2 2 2" xfId="20707"/>
    <cellStyle name="Note 2 6 2 3 2 2 3" xfId="20708"/>
    <cellStyle name="Note 2 6 2 3 2 2 4" xfId="20709"/>
    <cellStyle name="Note 2 6 2 3 2 2 5" xfId="20710"/>
    <cellStyle name="Note 2 6 2 3 2 2 6" xfId="20711"/>
    <cellStyle name="Note 2 6 2 3 2 3" xfId="20712"/>
    <cellStyle name="Note 2 6 2 3 2 3 2" xfId="20713"/>
    <cellStyle name="Note 2 6 2 3 2 3 3" xfId="20714"/>
    <cellStyle name="Note 2 6 2 3 2 3 4" xfId="20715"/>
    <cellStyle name="Note 2 6 2 3 2 3 5" xfId="20716"/>
    <cellStyle name="Note 2 6 2 3 2 3 6" xfId="20717"/>
    <cellStyle name="Note 2 6 2 3 2 4" xfId="20718"/>
    <cellStyle name="Note 2 6 2 3 2 5" xfId="20719"/>
    <cellStyle name="Note 2 6 2 3 2 6" xfId="20720"/>
    <cellStyle name="Note 2 6 2 3 2 7" xfId="20721"/>
    <cellStyle name="Note 2 6 2 3 2 8" xfId="20722"/>
    <cellStyle name="Note 2 6 2 3 3" xfId="20723"/>
    <cellStyle name="Note 2 6 2 3 3 2" xfId="20724"/>
    <cellStyle name="Note 2 6 2 3 3 3" xfId="20725"/>
    <cellStyle name="Note 2 6 2 3 3 4" xfId="20726"/>
    <cellStyle name="Note 2 6 2 3 3 5" xfId="20727"/>
    <cellStyle name="Note 2 6 2 3 3 6" xfId="20728"/>
    <cellStyle name="Note 2 6 2 3 4" xfId="20729"/>
    <cellStyle name="Note 2 6 2 3 4 2" xfId="20730"/>
    <cellStyle name="Note 2 6 2 3 4 3" xfId="20731"/>
    <cellStyle name="Note 2 6 2 3 4 4" xfId="20732"/>
    <cellStyle name="Note 2 6 2 3 4 5" xfId="20733"/>
    <cellStyle name="Note 2 6 2 3 4 6" xfId="20734"/>
    <cellStyle name="Note 2 6 2 3 5" xfId="20735"/>
    <cellStyle name="Note 2 6 2 3 6" xfId="20736"/>
    <cellStyle name="Note 2 6 2 3 7" xfId="20737"/>
    <cellStyle name="Note 2 6 2 3 8" xfId="20738"/>
    <cellStyle name="Note 2 6 2 3 9" xfId="20739"/>
    <cellStyle name="Note 2 6 2 4" xfId="20740"/>
    <cellStyle name="Note 2 6 2 4 2" xfId="20741"/>
    <cellStyle name="Note 2 6 2 4 2 2" xfId="20742"/>
    <cellStyle name="Note 2 6 2 4 2 3" xfId="20743"/>
    <cellStyle name="Note 2 6 2 4 2 4" xfId="20744"/>
    <cellStyle name="Note 2 6 2 4 2 5" xfId="20745"/>
    <cellStyle name="Note 2 6 2 4 2 6" xfId="20746"/>
    <cellStyle name="Note 2 6 2 4 3" xfId="20747"/>
    <cellStyle name="Note 2 6 2 4 3 2" xfId="20748"/>
    <cellStyle name="Note 2 6 2 4 3 3" xfId="20749"/>
    <cellStyle name="Note 2 6 2 4 3 4" xfId="20750"/>
    <cellStyle name="Note 2 6 2 4 3 5" xfId="20751"/>
    <cellStyle name="Note 2 6 2 4 3 6" xfId="20752"/>
    <cellStyle name="Note 2 6 2 4 4" xfId="20753"/>
    <cellStyle name="Note 2 6 2 4 5" xfId="20754"/>
    <cellStyle name="Note 2 6 2 4 6" xfId="20755"/>
    <cellStyle name="Note 2 6 2 4 7" xfId="20756"/>
    <cellStyle name="Note 2 6 2 4 8" xfId="20757"/>
    <cellStyle name="Note 2 6 2 5" xfId="20758"/>
    <cellStyle name="Note 2 6 2 5 2" xfId="20759"/>
    <cellStyle name="Note 2 6 2 5 3" xfId="20760"/>
    <cellStyle name="Note 2 6 2 5 4" xfId="20761"/>
    <cellStyle name="Note 2 6 2 5 5" xfId="20762"/>
    <cellStyle name="Note 2 6 2 5 6" xfId="20763"/>
    <cellStyle name="Note 2 6 2 6" xfId="20764"/>
    <cellStyle name="Note 2 6 2 6 2" xfId="20765"/>
    <cellStyle name="Note 2 6 2 6 3" xfId="20766"/>
    <cellStyle name="Note 2 6 2 6 4" xfId="20767"/>
    <cellStyle name="Note 2 6 2 6 5" xfId="20768"/>
    <cellStyle name="Note 2 6 2 6 6" xfId="20769"/>
    <cellStyle name="Note 2 6 2 7" xfId="20770"/>
    <cellStyle name="Note 2 6 2 8" xfId="20771"/>
    <cellStyle name="Note 2 6 2 9" xfId="20772"/>
    <cellStyle name="Note 2 6 3" xfId="20773"/>
    <cellStyle name="Note 2 6 3 10" xfId="20774"/>
    <cellStyle name="Note 2 6 3 2" xfId="20775"/>
    <cellStyle name="Note 2 6 3 2 2" xfId="20776"/>
    <cellStyle name="Note 2 6 3 2 2 2" xfId="20777"/>
    <cellStyle name="Note 2 6 3 2 2 2 2" xfId="20778"/>
    <cellStyle name="Note 2 6 3 2 2 2 3" xfId="20779"/>
    <cellStyle name="Note 2 6 3 2 2 2 4" xfId="20780"/>
    <cellStyle name="Note 2 6 3 2 2 2 5" xfId="20781"/>
    <cellStyle name="Note 2 6 3 2 2 2 6" xfId="20782"/>
    <cellStyle name="Note 2 6 3 2 2 3" xfId="20783"/>
    <cellStyle name="Note 2 6 3 2 2 3 2" xfId="20784"/>
    <cellStyle name="Note 2 6 3 2 2 3 3" xfId="20785"/>
    <cellStyle name="Note 2 6 3 2 2 3 4" xfId="20786"/>
    <cellStyle name="Note 2 6 3 2 2 3 5" xfId="20787"/>
    <cellStyle name="Note 2 6 3 2 2 3 6" xfId="20788"/>
    <cellStyle name="Note 2 6 3 2 2 4" xfId="20789"/>
    <cellStyle name="Note 2 6 3 2 2 5" xfId="20790"/>
    <cellStyle name="Note 2 6 3 2 2 6" xfId="20791"/>
    <cellStyle name="Note 2 6 3 2 2 7" xfId="20792"/>
    <cellStyle name="Note 2 6 3 2 2 8" xfId="20793"/>
    <cellStyle name="Note 2 6 3 2 3" xfId="20794"/>
    <cellStyle name="Note 2 6 3 2 3 2" xfId="20795"/>
    <cellStyle name="Note 2 6 3 2 3 3" xfId="20796"/>
    <cellStyle name="Note 2 6 3 2 3 4" xfId="20797"/>
    <cellStyle name="Note 2 6 3 2 3 5" xfId="20798"/>
    <cellStyle name="Note 2 6 3 2 3 6" xfId="20799"/>
    <cellStyle name="Note 2 6 3 2 4" xfId="20800"/>
    <cellStyle name="Note 2 6 3 2 4 2" xfId="20801"/>
    <cellStyle name="Note 2 6 3 2 4 3" xfId="20802"/>
    <cellStyle name="Note 2 6 3 2 4 4" xfId="20803"/>
    <cellStyle name="Note 2 6 3 2 4 5" xfId="20804"/>
    <cellStyle name="Note 2 6 3 2 4 6" xfId="20805"/>
    <cellStyle name="Note 2 6 3 2 5" xfId="20806"/>
    <cellStyle name="Note 2 6 3 2 6" xfId="20807"/>
    <cellStyle name="Note 2 6 3 2 7" xfId="20808"/>
    <cellStyle name="Note 2 6 3 2 8" xfId="20809"/>
    <cellStyle name="Note 2 6 3 2 9" xfId="20810"/>
    <cellStyle name="Note 2 6 3 3" xfId="20811"/>
    <cellStyle name="Note 2 6 3 3 2" xfId="20812"/>
    <cellStyle name="Note 2 6 3 3 2 2" xfId="20813"/>
    <cellStyle name="Note 2 6 3 3 2 3" xfId="20814"/>
    <cellStyle name="Note 2 6 3 3 2 4" xfId="20815"/>
    <cellStyle name="Note 2 6 3 3 2 5" xfId="20816"/>
    <cellStyle name="Note 2 6 3 3 2 6" xfId="20817"/>
    <cellStyle name="Note 2 6 3 3 3" xfId="20818"/>
    <cellStyle name="Note 2 6 3 3 3 2" xfId="20819"/>
    <cellStyle name="Note 2 6 3 3 3 3" xfId="20820"/>
    <cellStyle name="Note 2 6 3 3 3 4" xfId="20821"/>
    <cellStyle name="Note 2 6 3 3 3 5" xfId="20822"/>
    <cellStyle name="Note 2 6 3 3 3 6" xfId="20823"/>
    <cellStyle name="Note 2 6 3 3 4" xfId="20824"/>
    <cellStyle name="Note 2 6 3 3 5" xfId="20825"/>
    <cellStyle name="Note 2 6 3 3 6" xfId="20826"/>
    <cellStyle name="Note 2 6 3 3 7" xfId="20827"/>
    <cellStyle name="Note 2 6 3 3 8" xfId="20828"/>
    <cellStyle name="Note 2 6 3 4" xfId="20829"/>
    <cellStyle name="Note 2 6 3 4 2" xfId="20830"/>
    <cellStyle name="Note 2 6 3 4 3" xfId="20831"/>
    <cellStyle name="Note 2 6 3 4 4" xfId="20832"/>
    <cellStyle name="Note 2 6 3 4 5" xfId="20833"/>
    <cellStyle name="Note 2 6 3 4 6" xfId="20834"/>
    <cellStyle name="Note 2 6 3 5" xfId="20835"/>
    <cellStyle name="Note 2 6 3 5 2" xfId="20836"/>
    <cellStyle name="Note 2 6 3 5 3" xfId="20837"/>
    <cellStyle name="Note 2 6 3 5 4" xfId="20838"/>
    <cellStyle name="Note 2 6 3 5 5" xfId="20839"/>
    <cellStyle name="Note 2 6 3 5 6" xfId="20840"/>
    <cellStyle name="Note 2 6 3 6" xfId="20841"/>
    <cellStyle name="Note 2 6 3 7" xfId="20842"/>
    <cellStyle name="Note 2 6 3 8" xfId="20843"/>
    <cellStyle name="Note 2 6 3 9" xfId="20844"/>
    <cellStyle name="Note 2 6 4" xfId="20845"/>
    <cellStyle name="Note 2 6 4 2" xfId="20846"/>
    <cellStyle name="Note 2 6 4 2 2" xfId="20847"/>
    <cellStyle name="Note 2 6 4 2 2 2" xfId="20848"/>
    <cellStyle name="Note 2 6 4 2 2 3" xfId="20849"/>
    <cellStyle name="Note 2 6 4 2 2 4" xfId="20850"/>
    <cellStyle name="Note 2 6 4 2 2 5" xfId="20851"/>
    <cellStyle name="Note 2 6 4 2 2 6" xfId="20852"/>
    <cellStyle name="Note 2 6 4 2 3" xfId="20853"/>
    <cellStyle name="Note 2 6 4 2 3 2" xfId="20854"/>
    <cellStyle name="Note 2 6 4 2 3 3" xfId="20855"/>
    <cellStyle name="Note 2 6 4 2 3 4" xfId="20856"/>
    <cellStyle name="Note 2 6 4 2 3 5" xfId="20857"/>
    <cellStyle name="Note 2 6 4 2 3 6" xfId="20858"/>
    <cellStyle name="Note 2 6 4 2 4" xfId="20859"/>
    <cellStyle name="Note 2 6 4 2 5" xfId="20860"/>
    <cellStyle name="Note 2 6 4 2 6" xfId="20861"/>
    <cellStyle name="Note 2 6 4 2 7" xfId="20862"/>
    <cellStyle name="Note 2 6 4 2 8" xfId="20863"/>
    <cellStyle name="Note 2 6 4 3" xfId="20864"/>
    <cellStyle name="Note 2 6 4 3 2" xfId="20865"/>
    <cellStyle name="Note 2 6 4 3 3" xfId="20866"/>
    <cellStyle name="Note 2 6 4 3 4" xfId="20867"/>
    <cellStyle name="Note 2 6 4 3 5" xfId="20868"/>
    <cellStyle name="Note 2 6 4 3 6" xfId="20869"/>
    <cellStyle name="Note 2 6 4 4" xfId="20870"/>
    <cellStyle name="Note 2 6 4 4 2" xfId="20871"/>
    <cellStyle name="Note 2 6 4 4 3" xfId="20872"/>
    <cellStyle name="Note 2 6 4 4 4" xfId="20873"/>
    <cellStyle name="Note 2 6 4 4 5" xfId="20874"/>
    <cellStyle name="Note 2 6 4 4 6" xfId="20875"/>
    <cellStyle name="Note 2 6 4 5" xfId="20876"/>
    <cellStyle name="Note 2 6 4 6" xfId="20877"/>
    <cellStyle name="Note 2 6 4 7" xfId="20878"/>
    <cellStyle name="Note 2 6 4 8" xfId="20879"/>
    <cellStyle name="Note 2 6 4 9" xfId="20880"/>
    <cellStyle name="Note 2 6 5" xfId="20881"/>
    <cellStyle name="Note 2 6 5 2" xfId="20882"/>
    <cellStyle name="Note 2 6 5 2 2" xfId="20883"/>
    <cellStyle name="Note 2 6 5 2 3" xfId="20884"/>
    <cellStyle name="Note 2 6 5 2 4" xfId="20885"/>
    <cellStyle name="Note 2 6 5 2 5" xfId="20886"/>
    <cellStyle name="Note 2 6 5 2 6" xfId="20887"/>
    <cellStyle name="Note 2 6 5 3" xfId="20888"/>
    <cellStyle name="Note 2 6 5 3 2" xfId="20889"/>
    <cellStyle name="Note 2 6 5 3 3" xfId="20890"/>
    <cellStyle name="Note 2 6 5 3 4" xfId="20891"/>
    <cellStyle name="Note 2 6 5 3 5" xfId="20892"/>
    <cellStyle name="Note 2 6 5 3 6" xfId="20893"/>
    <cellStyle name="Note 2 6 5 4" xfId="20894"/>
    <cellStyle name="Note 2 6 5 5" xfId="20895"/>
    <cellStyle name="Note 2 6 5 6" xfId="20896"/>
    <cellStyle name="Note 2 6 5 7" xfId="20897"/>
    <cellStyle name="Note 2 6 5 8" xfId="20898"/>
    <cellStyle name="Note 2 6 6" xfId="20899"/>
    <cellStyle name="Note 2 6 6 2" xfId="20900"/>
    <cellStyle name="Note 2 6 6 3" xfId="20901"/>
    <cellStyle name="Note 2 6 6 4" xfId="20902"/>
    <cellStyle name="Note 2 6 6 5" xfId="20903"/>
    <cellStyle name="Note 2 6 6 6" xfId="20904"/>
    <cellStyle name="Note 2 6 7" xfId="20905"/>
    <cellStyle name="Note 2 6 7 2" xfId="20906"/>
    <cellStyle name="Note 2 6 7 3" xfId="20907"/>
    <cellStyle name="Note 2 6 7 4" xfId="20908"/>
    <cellStyle name="Note 2 6 7 5" xfId="20909"/>
    <cellStyle name="Note 2 6 7 6" xfId="20910"/>
    <cellStyle name="Note 2 6 8" xfId="20911"/>
    <cellStyle name="Note 2 6 9" xfId="20912"/>
    <cellStyle name="Note 2 7" xfId="20913"/>
    <cellStyle name="Note 2 7 10" xfId="20914"/>
    <cellStyle name="Note 2 7 11" xfId="20915"/>
    <cellStyle name="Note 2 7 2" xfId="20916"/>
    <cellStyle name="Note 2 7 2 2" xfId="20917"/>
    <cellStyle name="Note 2 7 2 2 2" xfId="20918"/>
    <cellStyle name="Note 2 7 2 2 2 2" xfId="20919"/>
    <cellStyle name="Note 2 7 2 2 2 3" xfId="20920"/>
    <cellStyle name="Note 2 7 2 2 2 4" xfId="20921"/>
    <cellStyle name="Note 2 7 2 2 2 5" xfId="20922"/>
    <cellStyle name="Note 2 7 2 2 2 6" xfId="20923"/>
    <cellStyle name="Note 2 7 2 2 3" xfId="20924"/>
    <cellStyle name="Note 2 7 2 2 3 2" xfId="20925"/>
    <cellStyle name="Note 2 7 2 2 3 3" xfId="20926"/>
    <cellStyle name="Note 2 7 2 2 3 4" xfId="20927"/>
    <cellStyle name="Note 2 7 2 2 3 5" xfId="20928"/>
    <cellStyle name="Note 2 7 2 2 3 6" xfId="20929"/>
    <cellStyle name="Note 2 7 2 2 4" xfId="20930"/>
    <cellStyle name="Note 2 7 2 2 5" xfId="20931"/>
    <cellStyle name="Note 2 7 2 2 6" xfId="20932"/>
    <cellStyle name="Note 2 7 2 2 7" xfId="20933"/>
    <cellStyle name="Note 2 7 2 2 8" xfId="20934"/>
    <cellStyle name="Note 2 7 2 3" xfId="20935"/>
    <cellStyle name="Note 2 7 2 3 2" xfId="20936"/>
    <cellStyle name="Note 2 7 2 3 3" xfId="20937"/>
    <cellStyle name="Note 2 7 2 3 4" xfId="20938"/>
    <cellStyle name="Note 2 7 2 3 5" xfId="20939"/>
    <cellStyle name="Note 2 7 2 3 6" xfId="20940"/>
    <cellStyle name="Note 2 7 2 4" xfId="20941"/>
    <cellStyle name="Note 2 7 2 4 2" xfId="20942"/>
    <cellStyle name="Note 2 7 2 4 3" xfId="20943"/>
    <cellStyle name="Note 2 7 2 4 4" xfId="20944"/>
    <cellStyle name="Note 2 7 2 4 5" xfId="20945"/>
    <cellStyle name="Note 2 7 2 4 6" xfId="20946"/>
    <cellStyle name="Note 2 7 2 5" xfId="20947"/>
    <cellStyle name="Note 2 7 2 6" xfId="20948"/>
    <cellStyle name="Note 2 7 2 7" xfId="20949"/>
    <cellStyle name="Note 2 7 2 8" xfId="20950"/>
    <cellStyle name="Note 2 7 2 9" xfId="20951"/>
    <cellStyle name="Note 2 7 3" xfId="20952"/>
    <cellStyle name="Note 2 7 3 2" xfId="20953"/>
    <cellStyle name="Note 2 7 3 2 2" xfId="20954"/>
    <cellStyle name="Note 2 7 3 2 2 2" xfId="20955"/>
    <cellStyle name="Note 2 7 3 2 2 3" xfId="20956"/>
    <cellStyle name="Note 2 7 3 2 2 4" xfId="20957"/>
    <cellStyle name="Note 2 7 3 2 2 5" xfId="20958"/>
    <cellStyle name="Note 2 7 3 2 2 6" xfId="20959"/>
    <cellStyle name="Note 2 7 3 2 3" xfId="20960"/>
    <cellStyle name="Note 2 7 3 2 3 2" xfId="20961"/>
    <cellStyle name="Note 2 7 3 2 3 3" xfId="20962"/>
    <cellStyle name="Note 2 7 3 2 3 4" xfId="20963"/>
    <cellStyle name="Note 2 7 3 2 3 5" xfId="20964"/>
    <cellStyle name="Note 2 7 3 2 3 6" xfId="20965"/>
    <cellStyle name="Note 2 7 3 2 4" xfId="20966"/>
    <cellStyle name="Note 2 7 3 2 5" xfId="20967"/>
    <cellStyle name="Note 2 7 3 2 6" xfId="20968"/>
    <cellStyle name="Note 2 7 3 2 7" xfId="20969"/>
    <cellStyle name="Note 2 7 3 2 8" xfId="20970"/>
    <cellStyle name="Note 2 7 3 3" xfId="20971"/>
    <cellStyle name="Note 2 7 3 3 2" xfId="20972"/>
    <cellStyle name="Note 2 7 3 3 3" xfId="20973"/>
    <cellStyle name="Note 2 7 3 3 4" xfId="20974"/>
    <cellStyle name="Note 2 7 3 3 5" xfId="20975"/>
    <cellStyle name="Note 2 7 3 3 6" xfId="20976"/>
    <cellStyle name="Note 2 7 3 4" xfId="20977"/>
    <cellStyle name="Note 2 7 3 4 2" xfId="20978"/>
    <cellStyle name="Note 2 7 3 4 3" xfId="20979"/>
    <cellStyle name="Note 2 7 3 4 4" xfId="20980"/>
    <cellStyle name="Note 2 7 3 4 5" xfId="20981"/>
    <cellStyle name="Note 2 7 3 4 6" xfId="20982"/>
    <cellStyle name="Note 2 7 3 5" xfId="20983"/>
    <cellStyle name="Note 2 7 3 6" xfId="20984"/>
    <cellStyle name="Note 2 7 3 7" xfId="20985"/>
    <cellStyle name="Note 2 7 3 8" xfId="20986"/>
    <cellStyle name="Note 2 7 3 9" xfId="20987"/>
    <cellStyle name="Note 2 7 4" xfId="20988"/>
    <cellStyle name="Note 2 7 4 2" xfId="20989"/>
    <cellStyle name="Note 2 7 4 2 2" xfId="20990"/>
    <cellStyle name="Note 2 7 4 2 3" xfId="20991"/>
    <cellStyle name="Note 2 7 4 2 4" xfId="20992"/>
    <cellStyle name="Note 2 7 4 2 5" xfId="20993"/>
    <cellStyle name="Note 2 7 4 2 6" xfId="20994"/>
    <cellStyle name="Note 2 7 4 3" xfId="20995"/>
    <cellStyle name="Note 2 7 4 3 2" xfId="20996"/>
    <cellStyle name="Note 2 7 4 3 3" xfId="20997"/>
    <cellStyle name="Note 2 7 4 3 4" xfId="20998"/>
    <cellStyle name="Note 2 7 4 3 5" xfId="20999"/>
    <cellStyle name="Note 2 7 4 3 6" xfId="21000"/>
    <cellStyle name="Note 2 7 4 4" xfId="21001"/>
    <cellStyle name="Note 2 7 4 5" xfId="21002"/>
    <cellStyle name="Note 2 7 4 6" xfId="21003"/>
    <cellStyle name="Note 2 7 4 7" xfId="21004"/>
    <cellStyle name="Note 2 7 4 8" xfId="21005"/>
    <cellStyle name="Note 2 7 5" xfId="21006"/>
    <cellStyle name="Note 2 7 5 2" xfId="21007"/>
    <cellStyle name="Note 2 7 5 3" xfId="21008"/>
    <cellStyle name="Note 2 7 5 4" xfId="21009"/>
    <cellStyle name="Note 2 7 5 5" xfId="21010"/>
    <cellStyle name="Note 2 7 5 6" xfId="21011"/>
    <cellStyle name="Note 2 7 6" xfId="21012"/>
    <cellStyle name="Note 2 7 6 2" xfId="21013"/>
    <cellStyle name="Note 2 7 6 3" xfId="21014"/>
    <cellStyle name="Note 2 7 6 4" xfId="21015"/>
    <cellStyle name="Note 2 7 6 5" xfId="21016"/>
    <cellStyle name="Note 2 7 6 6" xfId="21017"/>
    <cellStyle name="Note 2 7 7" xfId="21018"/>
    <cellStyle name="Note 2 7 8" xfId="21019"/>
    <cellStyle name="Note 2 7 9" xfId="21020"/>
    <cellStyle name="Note 2 8" xfId="21021"/>
    <cellStyle name="Note 2 8 10" xfId="21022"/>
    <cellStyle name="Note 2 8 2" xfId="21023"/>
    <cellStyle name="Note 2 8 2 2" xfId="21024"/>
    <cellStyle name="Note 2 8 2 2 2" xfId="21025"/>
    <cellStyle name="Note 2 8 2 2 2 2" xfId="21026"/>
    <cellStyle name="Note 2 8 2 2 2 3" xfId="21027"/>
    <cellStyle name="Note 2 8 2 2 2 4" xfId="21028"/>
    <cellStyle name="Note 2 8 2 2 2 5" xfId="21029"/>
    <cellStyle name="Note 2 8 2 2 2 6" xfId="21030"/>
    <cellStyle name="Note 2 8 2 2 3" xfId="21031"/>
    <cellStyle name="Note 2 8 2 2 3 2" xfId="21032"/>
    <cellStyle name="Note 2 8 2 2 3 3" xfId="21033"/>
    <cellStyle name="Note 2 8 2 2 3 4" xfId="21034"/>
    <cellStyle name="Note 2 8 2 2 3 5" xfId="21035"/>
    <cellStyle name="Note 2 8 2 2 3 6" xfId="21036"/>
    <cellStyle name="Note 2 8 2 2 4" xfId="21037"/>
    <cellStyle name="Note 2 8 2 2 5" xfId="21038"/>
    <cellStyle name="Note 2 8 2 2 6" xfId="21039"/>
    <cellStyle name="Note 2 8 2 2 7" xfId="21040"/>
    <cellStyle name="Note 2 8 2 2 8" xfId="21041"/>
    <cellStyle name="Note 2 8 2 3" xfId="21042"/>
    <cellStyle name="Note 2 8 2 3 2" xfId="21043"/>
    <cellStyle name="Note 2 8 2 3 3" xfId="21044"/>
    <cellStyle name="Note 2 8 2 3 4" xfId="21045"/>
    <cellStyle name="Note 2 8 2 3 5" xfId="21046"/>
    <cellStyle name="Note 2 8 2 3 6" xfId="21047"/>
    <cellStyle name="Note 2 8 2 4" xfId="21048"/>
    <cellStyle name="Note 2 8 2 4 2" xfId="21049"/>
    <cellStyle name="Note 2 8 2 4 3" xfId="21050"/>
    <cellStyle name="Note 2 8 2 4 4" xfId="21051"/>
    <cellStyle name="Note 2 8 2 4 5" xfId="21052"/>
    <cellStyle name="Note 2 8 2 4 6" xfId="21053"/>
    <cellStyle name="Note 2 8 2 5" xfId="21054"/>
    <cellStyle name="Note 2 8 2 6" xfId="21055"/>
    <cellStyle name="Note 2 8 2 7" xfId="21056"/>
    <cellStyle name="Note 2 8 2 8" xfId="21057"/>
    <cellStyle name="Note 2 8 2 9" xfId="21058"/>
    <cellStyle name="Note 2 8 3" xfId="21059"/>
    <cellStyle name="Note 2 8 3 2" xfId="21060"/>
    <cellStyle name="Note 2 8 3 2 2" xfId="21061"/>
    <cellStyle name="Note 2 8 3 2 3" xfId="21062"/>
    <cellStyle name="Note 2 8 3 2 4" xfId="21063"/>
    <cellStyle name="Note 2 8 3 2 5" xfId="21064"/>
    <cellStyle name="Note 2 8 3 2 6" xfId="21065"/>
    <cellStyle name="Note 2 8 3 3" xfId="21066"/>
    <cellStyle name="Note 2 8 3 3 2" xfId="21067"/>
    <cellStyle name="Note 2 8 3 3 3" xfId="21068"/>
    <cellStyle name="Note 2 8 3 3 4" xfId="21069"/>
    <cellStyle name="Note 2 8 3 3 5" xfId="21070"/>
    <cellStyle name="Note 2 8 3 3 6" xfId="21071"/>
    <cellStyle name="Note 2 8 3 4" xfId="21072"/>
    <cellStyle name="Note 2 8 3 5" xfId="21073"/>
    <cellStyle name="Note 2 8 3 6" xfId="21074"/>
    <cellStyle name="Note 2 8 3 7" xfId="21075"/>
    <cellStyle name="Note 2 8 3 8" xfId="21076"/>
    <cellStyle name="Note 2 8 4" xfId="21077"/>
    <cellStyle name="Note 2 8 4 2" xfId="21078"/>
    <cellStyle name="Note 2 8 4 3" xfId="21079"/>
    <cellStyle name="Note 2 8 4 4" xfId="21080"/>
    <cellStyle name="Note 2 8 4 5" xfId="21081"/>
    <cellStyle name="Note 2 8 4 6" xfId="21082"/>
    <cellStyle name="Note 2 8 5" xfId="21083"/>
    <cellStyle name="Note 2 8 5 2" xfId="21084"/>
    <cellStyle name="Note 2 8 5 3" xfId="21085"/>
    <cellStyle name="Note 2 8 5 4" xfId="21086"/>
    <cellStyle name="Note 2 8 5 5" xfId="21087"/>
    <cellStyle name="Note 2 8 5 6" xfId="21088"/>
    <cellStyle name="Note 2 8 6" xfId="21089"/>
    <cellStyle name="Note 2 8 7" xfId="21090"/>
    <cellStyle name="Note 2 8 8" xfId="21091"/>
    <cellStyle name="Note 2 8 9" xfId="21092"/>
    <cellStyle name="Note 2 9" xfId="21093"/>
    <cellStyle name="Note 2 9 2" xfId="21094"/>
    <cellStyle name="Note 2 9 2 2" xfId="21095"/>
    <cellStyle name="Note 2 9 2 2 2" xfId="21096"/>
    <cellStyle name="Note 2 9 2 2 3" xfId="21097"/>
    <cellStyle name="Note 2 9 2 2 4" xfId="21098"/>
    <cellStyle name="Note 2 9 2 2 5" xfId="21099"/>
    <cellStyle name="Note 2 9 2 2 6" xfId="21100"/>
    <cellStyle name="Note 2 9 2 3" xfId="21101"/>
    <cellStyle name="Note 2 9 2 3 2" xfId="21102"/>
    <cellStyle name="Note 2 9 2 3 3" xfId="21103"/>
    <cellStyle name="Note 2 9 2 3 4" xfId="21104"/>
    <cellStyle name="Note 2 9 2 3 5" xfId="21105"/>
    <cellStyle name="Note 2 9 2 3 6" xfId="21106"/>
    <cellStyle name="Note 2 9 2 4" xfId="21107"/>
    <cellStyle name="Note 2 9 2 5" xfId="21108"/>
    <cellStyle name="Note 2 9 2 6" xfId="21109"/>
    <cellStyle name="Note 2 9 2 7" xfId="21110"/>
    <cellStyle name="Note 2 9 2 8" xfId="21111"/>
    <cellStyle name="Note 2 9 3" xfId="21112"/>
    <cellStyle name="Note 2 9 3 2" xfId="21113"/>
    <cellStyle name="Note 2 9 3 3" xfId="21114"/>
    <cellStyle name="Note 2 9 3 4" xfId="21115"/>
    <cellStyle name="Note 2 9 3 5" xfId="21116"/>
    <cellStyle name="Note 2 9 3 6" xfId="21117"/>
    <cellStyle name="Note 2 9 4" xfId="21118"/>
    <cellStyle name="Note 2 9 4 2" xfId="21119"/>
    <cellStyle name="Note 2 9 4 3" xfId="21120"/>
    <cellStyle name="Note 2 9 4 4" xfId="21121"/>
    <cellStyle name="Note 2 9 4 5" xfId="21122"/>
    <cellStyle name="Note 2 9 4 6" xfId="21123"/>
    <cellStyle name="Note 2 9 5" xfId="21124"/>
    <cellStyle name="Note 2 9 6" xfId="21125"/>
    <cellStyle name="Note 2 9 7" xfId="21126"/>
    <cellStyle name="Note 2 9 8" xfId="21127"/>
    <cellStyle name="Note 2 9 9" xfId="21128"/>
    <cellStyle name="Note 3" xfId="21129"/>
    <cellStyle name="Note 3 2" xfId="21130"/>
    <cellStyle name="Note 3 2 10" xfId="21131"/>
    <cellStyle name="Note 3 2 11" xfId="21132"/>
    <cellStyle name="Note 3 2 12" xfId="21133"/>
    <cellStyle name="Note 3 2 13" xfId="21134"/>
    <cellStyle name="Note 3 2 14" xfId="21135"/>
    <cellStyle name="Note 3 2 2" xfId="21136"/>
    <cellStyle name="Note 3 2 2 10" xfId="21137"/>
    <cellStyle name="Note 3 2 2 11" xfId="21138"/>
    <cellStyle name="Note 3 2 2 12" xfId="21139"/>
    <cellStyle name="Note 3 2 2 13" xfId="21140"/>
    <cellStyle name="Note 3 2 2 2" xfId="21141"/>
    <cellStyle name="Note 3 2 2 2 10" xfId="21142"/>
    <cellStyle name="Note 3 2 2 2 11" xfId="21143"/>
    <cellStyle name="Note 3 2 2 2 12" xfId="21144"/>
    <cellStyle name="Note 3 2 2 2 2" xfId="21145"/>
    <cellStyle name="Note 3 2 2 2 2 10" xfId="21146"/>
    <cellStyle name="Note 3 2 2 2 2 11" xfId="21147"/>
    <cellStyle name="Note 3 2 2 2 2 2" xfId="21148"/>
    <cellStyle name="Note 3 2 2 2 2 2 10" xfId="21149"/>
    <cellStyle name="Note 3 2 2 2 2 2 2" xfId="21150"/>
    <cellStyle name="Note 3 2 2 2 2 2 2 2" xfId="21151"/>
    <cellStyle name="Note 3 2 2 2 2 2 2 2 2" xfId="21152"/>
    <cellStyle name="Note 3 2 2 2 2 2 2 2 2 2" xfId="21153"/>
    <cellStyle name="Note 3 2 2 2 2 2 2 2 2 3" xfId="21154"/>
    <cellStyle name="Note 3 2 2 2 2 2 2 2 2 4" xfId="21155"/>
    <cellStyle name="Note 3 2 2 2 2 2 2 2 2 5" xfId="21156"/>
    <cellStyle name="Note 3 2 2 2 2 2 2 2 2 6" xfId="21157"/>
    <cellStyle name="Note 3 2 2 2 2 2 2 2 3" xfId="21158"/>
    <cellStyle name="Note 3 2 2 2 2 2 2 2 3 2" xfId="21159"/>
    <cellStyle name="Note 3 2 2 2 2 2 2 2 3 3" xfId="21160"/>
    <cellStyle name="Note 3 2 2 2 2 2 2 2 3 4" xfId="21161"/>
    <cellStyle name="Note 3 2 2 2 2 2 2 2 3 5" xfId="21162"/>
    <cellStyle name="Note 3 2 2 2 2 2 2 2 3 6" xfId="21163"/>
    <cellStyle name="Note 3 2 2 2 2 2 2 2 4" xfId="21164"/>
    <cellStyle name="Note 3 2 2 2 2 2 2 2 5" xfId="21165"/>
    <cellStyle name="Note 3 2 2 2 2 2 2 2 6" xfId="21166"/>
    <cellStyle name="Note 3 2 2 2 2 2 2 2 7" xfId="21167"/>
    <cellStyle name="Note 3 2 2 2 2 2 2 2 8" xfId="21168"/>
    <cellStyle name="Note 3 2 2 2 2 2 2 3" xfId="21169"/>
    <cellStyle name="Note 3 2 2 2 2 2 2 3 2" xfId="21170"/>
    <cellStyle name="Note 3 2 2 2 2 2 2 3 3" xfId="21171"/>
    <cellStyle name="Note 3 2 2 2 2 2 2 3 4" xfId="21172"/>
    <cellStyle name="Note 3 2 2 2 2 2 2 3 5" xfId="21173"/>
    <cellStyle name="Note 3 2 2 2 2 2 2 3 6" xfId="21174"/>
    <cellStyle name="Note 3 2 2 2 2 2 2 4" xfId="21175"/>
    <cellStyle name="Note 3 2 2 2 2 2 2 4 2" xfId="21176"/>
    <cellStyle name="Note 3 2 2 2 2 2 2 4 3" xfId="21177"/>
    <cellStyle name="Note 3 2 2 2 2 2 2 4 4" xfId="21178"/>
    <cellStyle name="Note 3 2 2 2 2 2 2 4 5" xfId="21179"/>
    <cellStyle name="Note 3 2 2 2 2 2 2 4 6" xfId="21180"/>
    <cellStyle name="Note 3 2 2 2 2 2 2 5" xfId="21181"/>
    <cellStyle name="Note 3 2 2 2 2 2 2 6" xfId="21182"/>
    <cellStyle name="Note 3 2 2 2 2 2 2 7" xfId="21183"/>
    <cellStyle name="Note 3 2 2 2 2 2 2 8" xfId="21184"/>
    <cellStyle name="Note 3 2 2 2 2 2 2 9" xfId="21185"/>
    <cellStyle name="Note 3 2 2 2 2 2 3" xfId="21186"/>
    <cellStyle name="Note 3 2 2 2 2 2 3 2" xfId="21187"/>
    <cellStyle name="Note 3 2 2 2 2 2 3 2 2" xfId="21188"/>
    <cellStyle name="Note 3 2 2 2 2 2 3 2 3" xfId="21189"/>
    <cellStyle name="Note 3 2 2 2 2 2 3 2 4" xfId="21190"/>
    <cellStyle name="Note 3 2 2 2 2 2 3 2 5" xfId="21191"/>
    <cellStyle name="Note 3 2 2 2 2 2 3 2 6" xfId="21192"/>
    <cellStyle name="Note 3 2 2 2 2 2 3 3" xfId="21193"/>
    <cellStyle name="Note 3 2 2 2 2 2 3 3 2" xfId="21194"/>
    <cellStyle name="Note 3 2 2 2 2 2 3 3 3" xfId="21195"/>
    <cellStyle name="Note 3 2 2 2 2 2 3 3 4" xfId="21196"/>
    <cellStyle name="Note 3 2 2 2 2 2 3 3 5" xfId="21197"/>
    <cellStyle name="Note 3 2 2 2 2 2 3 3 6" xfId="21198"/>
    <cellStyle name="Note 3 2 2 2 2 2 3 4" xfId="21199"/>
    <cellStyle name="Note 3 2 2 2 2 2 3 5" xfId="21200"/>
    <cellStyle name="Note 3 2 2 2 2 2 3 6" xfId="21201"/>
    <cellStyle name="Note 3 2 2 2 2 2 3 7" xfId="21202"/>
    <cellStyle name="Note 3 2 2 2 2 2 3 8" xfId="21203"/>
    <cellStyle name="Note 3 2 2 2 2 2 4" xfId="21204"/>
    <cellStyle name="Note 3 2 2 2 2 2 4 2" xfId="21205"/>
    <cellStyle name="Note 3 2 2 2 2 2 4 3" xfId="21206"/>
    <cellStyle name="Note 3 2 2 2 2 2 4 4" xfId="21207"/>
    <cellStyle name="Note 3 2 2 2 2 2 4 5" xfId="21208"/>
    <cellStyle name="Note 3 2 2 2 2 2 4 6" xfId="21209"/>
    <cellStyle name="Note 3 2 2 2 2 2 5" xfId="21210"/>
    <cellStyle name="Note 3 2 2 2 2 2 5 2" xfId="21211"/>
    <cellStyle name="Note 3 2 2 2 2 2 5 3" xfId="21212"/>
    <cellStyle name="Note 3 2 2 2 2 2 5 4" xfId="21213"/>
    <cellStyle name="Note 3 2 2 2 2 2 5 5" xfId="21214"/>
    <cellStyle name="Note 3 2 2 2 2 2 5 6" xfId="21215"/>
    <cellStyle name="Note 3 2 2 2 2 2 6" xfId="21216"/>
    <cellStyle name="Note 3 2 2 2 2 2 7" xfId="21217"/>
    <cellStyle name="Note 3 2 2 2 2 2 8" xfId="21218"/>
    <cellStyle name="Note 3 2 2 2 2 2 9" xfId="21219"/>
    <cellStyle name="Note 3 2 2 2 2 3" xfId="21220"/>
    <cellStyle name="Note 3 2 2 2 2 3 2" xfId="21221"/>
    <cellStyle name="Note 3 2 2 2 2 3 2 2" xfId="21222"/>
    <cellStyle name="Note 3 2 2 2 2 3 2 2 2" xfId="21223"/>
    <cellStyle name="Note 3 2 2 2 2 3 2 2 3" xfId="21224"/>
    <cellStyle name="Note 3 2 2 2 2 3 2 2 4" xfId="21225"/>
    <cellStyle name="Note 3 2 2 2 2 3 2 2 5" xfId="21226"/>
    <cellStyle name="Note 3 2 2 2 2 3 2 2 6" xfId="21227"/>
    <cellStyle name="Note 3 2 2 2 2 3 2 3" xfId="21228"/>
    <cellStyle name="Note 3 2 2 2 2 3 2 3 2" xfId="21229"/>
    <cellStyle name="Note 3 2 2 2 2 3 2 3 3" xfId="21230"/>
    <cellStyle name="Note 3 2 2 2 2 3 2 3 4" xfId="21231"/>
    <cellStyle name="Note 3 2 2 2 2 3 2 3 5" xfId="21232"/>
    <cellStyle name="Note 3 2 2 2 2 3 2 3 6" xfId="21233"/>
    <cellStyle name="Note 3 2 2 2 2 3 2 4" xfId="21234"/>
    <cellStyle name="Note 3 2 2 2 2 3 2 5" xfId="21235"/>
    <cellStyle name="Note 3 2 2 2 2 3 2 6" xfId="21236"/>
    <cellStyle name="Note 3 2 2 2 2 3 2 7" xfId="21237"/>
    <cellStyle name="Note 3 2 2 2 2 3 2 8" xfId="21238"/>
    <cellStyle name="Note 3 2 2 2 2 3 3" xfId="21239"/>
    <cellStyle name="Note 3 2 2 2 2 3 3 2" xfId="21240"/>
    <cellStyle name="Note 3 2 2 2 2 3 3 3" xfId="21241"/>
    <cellStyle name="Note 3 2 2 2 2 3 3 4" xfId="21242"/>
    <cellStyle name="Note 3 2 2 2 2 3 3 5" xfId="21243"/>
    <cellStyle name="Note 3 2 2 2 2 3 3 6" xfId="21244"/>
    <cellStyle name="Note 3 2 2 2 2 3 4" xfId="21245"/>
    <cellStyle name="Note 3 2 2 2 2 3 4 2" xfId="21246"/>
    <cellStyle name="Note 3 2 2 2 2 3 4 3" xfId="21247"/>
    <cellStyle name="Note 3 2 2 2 2 3 4 4" xfId="21248"/>
    <cellStyle name="Note 3 2 2 2 2 3 4 5" xfId="21249"/>
    <cellStyle name="Note 3 2 2 2 2 3 4 6" xfId="21250"/>
    <cellStyle name="Note 3 2 2 2 2 3 5" xfId="21251"/>
    <cellStyle name="Note 3 2 2 2 2 3 6" xfId="21252"/>
    <cellStyle name="Note 3 2 2 2 2 3 7" xfId="21253"/>
    <cellStyle name="Note 3 2 2 2 2 3 8" xfId="21254"/>
    <cellStyle name="Note 3 2 2 2 2 3 9" xfId="21255"/>
    <cellStyle name="Note 3 2 2 2 2 4" xfId="21256"/>
    <cellStyle name="Note 3 2 2 2 2 4 2" xfId="21257"/>
    <cellStyle name="Note 3 2 2 2 2 4 2 2" xfId="21258"/>
    <cellStyle name="Note 3 2 2 2 2 4 2 3" xfId="21259"/>
    <cellStyle name="Note 3 2 2 2 2 4 2 4" xfId="21260"/>
    <cellStyle name="Note 3 2 2 2 2 4 2 5" xfId="21261"/>
    <cellStyle name="Note 3 2 2 2 2 4 2 6" xfId="21262"/>
    <cellStyle name="Note 3 2 2 2 2 4 3" xfId="21263"/>
    <cellStyle name="Note 3 2 2 2 2 4 3 2" xfId="21264"/>
    <cellStyle name="Note 3 2 2 2 2 4 3 3" xfId="21265"/>
    <cellStyle name="Note 3 2 2 2 2 4 3 4" xfId="21266"/>
    <cellStyle name="Note 3 2 2 2 2 4 3 5" xfId="21267"/>
    <cellStyle name="Note 3 2 2 2 2 4 3 6" xfId="21268"/>
    <cellStyle name="Note 3 2 2 2 2 4 4" xfId="21269"/>
    <cellStyle name="Note 3 2 2 2 2 4 5" xfId="21270"/>
    <cellStyle name="Note 3 2 2 2 2 4 6" xfId="21271"/>
    <cellStyle name="Note 3 2 2 2 2 4 7" xfId="21272"/>
    <cellStyle name="Note 3 2 2 2 2 4 8" xfId="21273"/>
    <cellStyle name="Note 3 2 2 2 2 5" xfId="21274"/>
    <cellStyle name="Note 3 2 2 2 2 5 2" xfId="21275"/>
    <cellStyle name="Note 3 2 2 2 2 5 3" xfId="21276"/>
    <cellStyle name="Note 3 2 2 2 2 5 4" xfId="21277"/>
    <cellStyle name="Note 3 2 2 2 2 5 5" xfId="21278"/>
    <cellStyle name="Note 3 2 2 2 2 5 6" xfId="21279"/>
    <cellStyle name="Note 3 2 2 2 2 6" xfId="21280"/>
    <cellStyle name="Note 3 2 2 2 2 6 2" xfId="21281"/>
    <cellStyle name="Note 3 2 2 2 2 6 3" xfId="21282"/>
    <cellStyle name="Note 3 2 2 2 2 6 4" xfId="21283"/>
    <cellStyle name="Note 3 2 2 2 2 6 5" xfId="21284"/>
    <cellStyle name="Note 3 2 2 2 2 6 6" xfId="21285"/>
    <cellStyle name="Note 3 2 2 2 2 7" xfId="21286"/>
    <cellStyle name="Note 3 2 2 2 2 8" xfId="21287"/>
    <cellStyle name="Note 3 2 2 2 2 9" xfId="21288"/>
    <cellStyle name="Note 3 2 2 2 3" xfId="21289"/>
    <cellStyle name="Note 3 2 2 2 3 10" xfId="21290"/>
    <cellStyle name="Note 3 2 2 2 3 2" xfId="21291"/>
    <cellStyle name="Note 3 2 2 2 3 2 2" xfId="21292"/>
    <cellStyle name="Note 3 2 2 2 3 2 2 2" xfId="21293"/>
    <cellStyle name="Note 3 2 2 2 3 2 2 2 2" xfId="21294"/>
    <cellStyle name="Note 3 2 2 2 3 2 2 2 3" xfId="21295"/>
    <cellStyle name="Note 3 2 2 2 3 2 2 2 4" xfId="21296"/>
    <cellStyle name="Note 3 2 2 2 3 2 2 2 5" xfId="21297"/>
    <cellStyle name="Note 3 2 2 2 3 2 2 2 6" xfId="21298"/>
    <cellStyle name="Note 3 2 2 2 3 2 2 3" xfId="21299"/>
    <cellStyle name="Note 3 2 2 2 3 2 2 3 2" xfId="21300"/>
    <cellStyle name="Note 3 2 2 2 3 2 2 3 3" xfId="21301"/>
    <cellStyle name="Note 3 2 2 2 3 2 2 3 4" xfId="21302"/>
    <cellStyle name="Note 3 2 2 2 3 2 2 3 5" xfId="21303"/>
    <cellStyle name="Note 3 2 2 2 3 2 2 3 6" xfId="21304"/>
    <cellStyle name="Note 3 2 2 2 3 2 2 4" xfId="21305"/>
    <cellStyle name="Note 3 2 2 2 3 2 2 5" xfId="21306"/>
    <cellStyle name="Note 3 2 2 2 3 2 2 6" xfId="21307"/>
    <cellStyle name="Note 3 2 2 2 3 2 2 7" xfId="21308"/>
    <cellStyle name="Note 3 2 2 2 3 2 2 8" xfId="21309"/>
    <cellStyle name="Note 3 2 2 2 3 2 3" xfId="21310"/>
    <cellStyle name="Note 3 2 2 2 3 2 3 2" xfId="21311"/>
    <cellStyle name="Note 3 2 2 2 3 2 3 3" xfId="21312"/>
    <cellStyle name="Note 3 2 2 2 3 2 3 4" xfId="21313"/>
    <cellStyle name="Note 3 2 2 2 3 2 3 5" xfId="21314"/>
    <cellStyle name="Note 3 2 2 2 3 2 3 6" xfId="21315"/>
    <cellStyle name="Note 3 2 2 2 3 2 4" xfId="21316"/>
    <cellStyle name="Note 3 2 2 2 3 2 4 2" xfId="21317"/>
    <cellStyle name="Note 3 2 2 2 3 2 4 3" xfId="21318"/>
    <cellStyle name="Note 3 2 2 2 3 2 4 4" xfId="21319"/>
    <cellStyle name="Note 3 2 2 2 3 2 4 5" xfId="21320"/>
    <cellStyle name="Note 3 2 2 2 3 2 4 6" xfId="21321"/>
    <cellStyle name="Note 3 2 2 2 3 2 5" xfId="21322"/>
    <cellStyle name="Note 3 2 2 2 3 2 6" xfId="21323"/>
    <cellStyle name="Note 3 2 2 2 3 2 7" xfId="21324"/>
    <cellStyle name="Note 3 2 2 2 3 2 8" xfId="21325"/>
    <cellStyle name="Note 3 2 2 2 3 2 9" xfId="21326"/>
    <cellStyle name="Note 3 2 2 2 3 3" xfId="21327"/>
    <cellStyle name="Note 3 2 2 2 3 3 2" xfId="21328"/>
    <cellStyle name="Note 3 2 2 2 3 3 2 2" xfId="21329"/>
    <cellStyle name="Note 3 2 2 2 3 3 2 3" xfId="21330"/>
    <cellStyle name="Note 3 2 2 2 3 3 2 4" xfId="21331"/>
    <cellStyle name="Note 3 2 2 2 3 3 2 5" xfId="21332"/>
    <cellStyle name="Note 3 2 2 2 3 3 2 6" xfId="21333"/>
    <cellStyle name="Note 3 2 2 2 3 3 3" xfId="21334"/>
    <cellStyle name="Note 3 2 2 2 3 3 3 2" xfId="21335"/>
    <cellStyle name="Note 3 2 2 2 3 3 3 3" xfId="21336"/>
    <cellStyle name="Note 3 2 2 2 3 3 3 4" xfId="21337"/>
    <cellStyle name="Note 3 2 2 2 3 3 3 5" xfId="21338"/>
    <cellStyle name="Note 3 2 2 2 3 3 3 6" xfId="21339"/>
    <cellStyle name="Note 3 2 2 2 3 3 4" xfId="21340"/>
    <cellStyle name="Note 3 2 2 2 3 3 5" xfId="21341"/>
    <cellStyle name="Note 3 2 2 2 3 3 6" xfId="21342"/>
    <cellStyle name="Note 3 2 2 2 3 3 7" xfId="21343"/>
    <cellStyle name="Note 3 2 2 2 3 3 8" xfId="21344"/>
    <cellStyle name="Note 3 2 2 2 3 4" xfId="21345"/>
    <cellStyle name="Note 3 2 2 2 3 4 2" xfId="21346"/>
    <cellStyle name="Note 3 2 2 2 3 4 3" xfId="21347"/>
    <cellStyle name="Note 3 2 2 2 3 4 4" xfId="21348"/>
    <cellStyle name="Note 3 2 2 2 3 4 5" xfId="21349"/>
    <cellStyle name="Note 3 2 2 2 3 4 6" xfId="21350"/>
    <cellStyle name="Note 3 2 2 2 3 5" xfId="21351"/>
    <cellStyle name="Note 3 2 2 2 3 5 2" xfId="21352"/>
    <cellStyle name="Note 3 2 2 2 3 5 3" xfId="21353"/>
    <cellStyle name="Note 3 2 2 2 3 5 4" xfId="21354"/>
    <cellStyle name="Note 3 2 2 2 3 5 5" xfId="21355"/>
    <cellStyle name="Note 3 2 2 2 3 5 6" xfId="21356"/>
    <cellStyle name="Note 3 2 2 2 3 6" xfId="21357"/>
    <cellStyle name="Note 3 2 2 2 3 7" xfId="21358"/>
    <cellStyle name="Note 3 2 2 2 3 8" xfId="21359"/>
    <cellStyle name="Note 3 2 2 2 3 9" xfId="21360"/>
    <cellStyle name="Note 3 2 2 2 4" xfId="21361"/>
    <cellStyle name="Note 3 2 2 2 4 2" xfId="21362"/>
    <cellStyle name="Note 3 2 2 2 4 2 2" xfId="21363"/>
    <cellStyle name="Note 3 2 2 2 4 2 2 2" xfId="21364"/>
    <cellStyle name="Note 3 2 2 2 4 2 2 3" xfId="21365"/>
    <cellStyle name="Note 3 2 2 2 4 2 2 4" xfId="21366"/>
    <cellStyle name="Note 3 2 2 2 4 2 2 5" xfId="21367"/>
    <cellStyle name="Note 3 2 2 2 4 2 2 6" xfId="21368"/>
    <cellStyle name="Note 3 2 2 2 4 2 3" xfId="21369"/>
    <cellStyle name="Note 3 2 2 2 4 2 3 2" xfId="21370"/>
    <cellStyle name="Note 3 2 2 2 4 2 3 3" xfId="21371"/>
    <cellStyle name="Note 3 2 2 2 4 2 3 4" xfId="21372"/>
    <cellStyle name="Note 3 2 2 2 4 2 3 5" xfId="21373"/>
    <cellStyle name="Note 3 2 2 2 4 2 3 6" xfId="21374"/>
    <cellStyle name="Note 3 2 2 2 4 2 4" xfId="21375"/>
    <cellStyle name="Note 3 2 2 2 4 2 5" xfId="21376"/>
    <cellStyle name="Note 3 2 2 2 4 2 6" xfId="21377"/>
    <cellStyle name="Note 3 2 2 2 4 2 7" xfId="21378"/>
    <cellStyle name="Note 3 2 2 2 4 2 8" xfId="21379"/>
    <cellStyle name="Note 3 2 2 2 4 3" xfId="21380"/>
    <cellStyle name="Note 3 2 2 2 4 3 2" xfId="21381"/>
    <cellStyle name="Note 3 2 2 2 4 3 3" xfId="21382"/>
    <cellStyle name="Note 3 2 2 2 4 3 4" xfId="21383"/>
    <cellStyle name="Note 3 2 2 2 4 3 5" xfId="21384"/>
    <cellStyle name="Note 3 2 2 2 4 3 6" xfId="21385"/>
    <cellStyle name="Note 3 2 2 2 4 4" xfId="21386"/>
    <cellStyle name="Note 3 2 2 2 4 4 2" xfId="21387"/>
    <cellStyle name="Note 3 2 2 2 4 4 3" xfId="21388"/>
    <cellStyle name="Note 3 2 2 2 4 4 4" xfId="21389"/>
    <cellStyle name="Note 3 2 2 2 4 4 5" xfId="21390"/>
    <cellStyle name="Note 3 2 2 2 4 4 6" xfId="21391"/>
    <cellStyle name="Note 3 2 2 2 4 5" xfId="21392"/>
    <cellStyle name="Note 3 2 2 2 4 6" xfId="21393"/>
    <cellStyle name="Note 3 2 2 2 4 7" xfId="21394"/>
    <cellStyle name="Note 3 2 2 2 4 8" xfId="21395"/>
    <cellStyle name="Note 3 2 2 2 4 9" xfId="21396"/>
    <cellStyle name="Note 3 2 2 2 5" xfId="21397"/>
    <cellStyle name="Note 3 2 2 2 5 2" xfId="21398"/>
    <cellStyle name="Note 3 2 2 2 5 2 2" xfId="21399"/>
    <cellStyle name="Note 3 2 2 2 5 2 3" xfId="21400"/>
    <cellStyle name="Note 3 2 2 2 5 2 4" xfId="21401"/>
    <cellStyle name="Note 3 2 2 2 5 2 5" xfId="21402"/>
    <cellStyle name="Note 3 2 2 2 5 2 6" xfId="21403"/>
    <cellStyle name="Note 3 2 2 2 5 3" xfId="21404"/>
    <cellStyle name="Note 3 2 2 2 5 3 2" xfId="21405"/>
    <cellStyle name="Note 3 2 2 2 5 3 3" xfId="21406"/>
    <cellStyle name="Note 3 2 2 2 5 3 4" xfId="21407"/>
    <cellStyle name="Note 3 2 2 2 5 3 5" xfId="21408"/>
    <cellStyle name="Note 3 2 2 2 5 3 6" xfId="21409"/>
    <cellStyle name="Note 3 2 2 2 5 4" xfId="21410"/>
    <cellStyle name="Note 3 2 2 2 5 5" xfId="21411"/>
    <cellStyle name="Note 3 2 2 2 5 6" xfId="21412"/>
    <cellStyle name="Note 3 2 2 2 5 7" xfId="21413"/>
    <cellStyle name="Note 3 2 2 2 5 8" xfId="21414"/>
    <cellStyle name="Note 3 2 2 2 6" xfId="21415"/>
    <cellStyle name="Note 3 2 2 2 6 2" xfId="21416"/>
    <cellStyle name="Note 3 2 2 2 6 3" xfId="21417"/>
    <cellStyle name="Note 3 2 2 2 6 4" xfId="21418"/>
    <cellStyle name="Note 3 2 2 2 6 5" xfId="21419"/>
    <cellStyle name="Note 3 2 2 2 6 6" xfId="21420"/>
    <cellStyle name="Note 3 2 2 2 7" xfId="21421"/>
    <cellStyle name="Note 3 2 2 2 7 2" xfId="21422"/>
    <cellStyle name="Note 3 2 2 2 7 3" xfId="21423"/>
    <cellStyle name="Note 3 2 2 2 7 4" xfId="21424"/>
    <cellStyle name="Note 3 2 2 2 7 5" xfId="21425"/>
    <cellStyle name="Note 3 2 2 2 7 6" xfId="21426"/>
    <cellStyle name="Note 3 2 2 2 8" xfId="21427"/>
    <cellStyle name="Note 3 2 2 2 9" xfId="21428"/>
    <cellStyle name="Note 3 2 2 3" xfId="21429"/>
    <cellStyle name="Note 3 2 2 3 10" xfId="21430"/>
    <cellStyle name="Note 3 2 2 3 11" xfId="21431"/>
    <cellStyle name="Note 3 2 2 3 2" xfId="21432"/>
    <cellStyle name="Note 3 2 2 3 2 10" xfId="21433"/>
    <cellStyle name="Note 3 2 2 3 2 2" xfId="21434"/>
    <cellStyle name="Note 3 2 2 3 2 2 2" xfId="21435"/>
    <cellStyle name="Note 3 2 2 3 2 2 2 2" xfId="21436"/>
    <cellStyle name="Note 3 2 2 3 2 2 2 2 2" xfId="21437"/>
    <cellStyle name="Note 3 2 2 3 2 2 2 2 3" xfId="21438"/>
    <cellStyle name="Note 3 2 2 3 2 2 2 2 4" xfId="21439"/>
    <cellStyle name="Note 3 2 2 3 2 2 2 2 5" xfId="21440"/>
    <cellStyle name="Note 3 2 2 3 2 2 2 2 6" xfId="21441"/>
    <cellStyle name="Note 3 2 2 3 2 2 2 3" xfId="21442"/>
    <cellStyle name="Note 3 2 2 3 2 2 2 3 2" xfId="21443"/>
    <cellStyle name="Note 3 2 2 3 2 2 2 3 3" xfId="21444"/>
    <cellStyle name="Note 3 2 2 3 2 2 2 3 4" xfId="21445"/>
    <cellStyle name="Note 3 2 2 3 2 2 2 3 5" xfId="21446"/>
    <cellStyle name="Note 3 2 2 3 2 2 2 3 6" xfId="21447"/>
    <cellStyle name="Note 3 2 2 3 2 2 2 4" xfId="21448"/>
    <cellStyle name="Note 3 2 2 3 2 2 2 5" xfId="21449"/>
    <cellStyle name="Note 3 2 2 3 2 2 2 6" xfId="21450"/>
    <cellStyle name="Note 3 2 2 3 2 2 2 7" xfId="21451"/>
    <cellStyle name="Note 3 2 2 3 2 2 2 8" xfId="21452"/>
    <cellStyle name="Note 3 2 2 3 2 2 3" xfId="21453"/>
    <cellStyle name="Note 3 2 2 3 2 2 3 2" xfId="21454"/>
    <cellStyle name="Note 3 2 2 3 2 2 3 3" xfId="21455"/>
    <cellStyle name="Note 3 2 2 3 2 2 3 4" xfId="21456"/>
    <cellStyle name="Note 3 2 2 3 2 2 3 5" xfId="21457"/>
    <cellStyle name="Note 3 2 2 3 2 2 3 6" xfId="21458"/>
    <cellStyle name="Note 3 2 2 3 2 2 4" xfId="21459"/>
    <cellStyle name="Note 3 2 2 3 2 2 4 2" xfId="21460"/>
    <cellStyle name="Note 3 2 2 3 2 2 4 3" xfId="21461"/>
    <cellStyle name="Note 3 2 2 3 2 2 4 4" xfId="21462"/>
    <cellStyle name="Note 3 2 2 3 2 2 4 5" xfId="21463"/>
    <cellStyle name="Note 3 2 2 3 2 2 4 6" xfId="21464"/>
    <cellStyle name="Note 3 2 2 3 2 2 5" xfId="21465"/>
    <cellStyle name="Note 3 2 2 3 2 2 6" xfId="21466"/>
    <cellStyle name="Note 3 2 2 3 2 2 7" xfId="21467"/>
    <cellStyle name="Note 3 2 2 3 2 2 8" xfId="21468"/>
    <cellStyle name="Note 3 2 2 3 2 2 9" xfId="21469"/>
    <cellStyle name="Note 3 2 2 3 2 3" xfId="21470"/>
    <cellStyle name="Note 3 2 2 3 2 3 2" xfId="21471"/>
    <cellStyle name="Note 3 2 2 3 2 3 2 2" xfId="21472"/>
    <cellStyle name="Note 3 2 2 3 2 3 2 3" xfId="21473"/>
    <cellStyle name="Note 3 2 2 3 2 3 2 4" xfId="21474"/>
    <cellStyle name="Note 3 2 2 3 2 3 2 5" xfId="21475"/>
    <cellStyle name="Note 3 2 2 3 2 3 2 6" xfId="21476"/>
    <cellStyle name="Note 3 2 2 3 2 3 3" xfId="21477"/>
    <cellStyle name="Note 3 2 2 3 2 3 3 2" xfId="21478"/>
    <cellStyle name="Note 3 2 2 3 2 3 3 3" xfId="21479"/>
    <cellStyle name="Note 3 2 2 3 2 3 3 4" xfId="21480"/>
    <cellStyle name="Note 3 2 2 3 2 3 3 5" xfId="21481"/>
    <cellStyle name="Note 3 2 2 3 2 3 3 6" xfId="21482"/>
    <cellStyle name="Note 3 2 2 3 2 3 4" xfId="21483"/>
    <cellStyle name="Note 3 2 2 3 2 3 5" xfId="21484"/>
    <cellStyle name="Note 3 2 2 3 2 3 6" xfId="21485"/>
    <cellStyle name="Note 3 2 2 3 2 3 7" xfId="21486"/>
    <cellStyle name="Note 3 2 2 3 2 3 8" xfId="21487"/>
    <cellStyle name="Note 3 2 2 3 2 4" xfId="21488"/>
    <cellStyle name="Note 3 2 2 3 2 4 2" xfId="21489"/>
    <cellStyle name="Note 3 2 2 3 2 4 3" xfId="21490"/>
    <cellStyle name="Note 3 2 2 3 2 4 4" xfId="21491"/>
    <cellStyle name="Note 3 2 2 3 2 4 5" xfId="21492"/>
    <cellStyle name="Note 3 2 2 3 2 4 6" xfId="21493"/>
    <cellStyle name="Note 3 2 2 3 2 5" xfId="21494"/>
    <cellStyle name="Note 3 2 2 3 2 5 2" xfId="21495"/>
    <cellStyle name="Note 3 2 2 3 2 5 3" xfId="21496"/>
    <cellStyle name="Note 3 2 2 3 2 5 4" xfId="21497"/>
    <cellStyle name="Note 3 2 2 3 2 5 5" xfId="21498"/>
    <cellStyle name="Note 3 2 2 3 2 5 6" xfId="21499"/>
    <cellStyle name="Note 3 2 2 3 2 6" xfId="21500"/>
    <cellStyle name="Note 3 2 2 3 2 7" xfId="21501"/>
    <cellStyle name="Note 3 2 2 3 2 8" xfId="21502"/>
    <cellStyle name="Note 3 2 2 3 2 9" xfId="21503"/>
    <cellStyle name="Note 3 2 2 3 3" xfId="21504"/>
    <cellStyle name="Note 3 2 2 3 3 2" xfId="21505"/>
    <cellStyle name="Note 3 2 2 3 3 2 2" xfId="21506"/>
    <cellStyle name="Note 3 2 2 3 3 2 2 2" xfId="21507"/>
    <cellStyle name="Note 3 2 2 3 3 2 2 3" xfId="21508"/>
    <cellStyle name="Note 3 2 2 3 3 2 2 4" xfId="21509"/>
    <cellStyle name="Note 3 2 2 3 3 2 2 5" xfId="21510"/>
    <cellStyle name="Note 3 2 2 3 3 2 2 6" xfId="21511"/>
    <cellStyle name="Note 3 2 2 3 3 2 3" xfId="21512"/>
    <cellStyle name="Note 3 2 2 3 3 2 3 2" xfId="21513"/>
    <cellStyle name="Note 3 2 2 3 3 2 3 3" xfId="21514"/>
    <cellStyle name="Note 3 2 2 3 3 2 3 4" xfId="21515"/>
    <cellStyle name="Note 3 2 2 3 3 2 3 5" xfId="21516"/>
    <cellStyle name="Note 3 2 2 3 3 2 3 6" xfId="21517"/>
    <cellStyle name="Note 3 2 2 3 3 2 4" xfId="21518"/>
    <cellStyle name="Note 3 2 2 3 3 2 5" xfId="21519"/>
    <cellStyle name="Note 3 2 2 3 3 2 6" xfId="21520"/>
    <cellStyle name="Note 3 2 2 3 3 2 7" xfId="21521"/>
    <cellStyle name="Note 3 2 2 3 3 2 8" xfId="21522"/>
    <cellStyle name="Note 3 2 2 3 3 3" xfId="21523"/>
    <cellStyle name="Note 3 2 2 3 3 3 2" xfId="21524"/>
    <cellStyle name="Note 3 2 2 3 3 3 3" xfId="21525"/>
    <cellStyle name="Note 3 2 2 3 3 3 4" xfId="21526"/>
    <cellStyle name="Note 3 2 2 3 3 3 5" xfId="21527"/>
    <cellStyle name="Note 3 2 2 3 3 3 6" xfId="21528"/>
    <cellStyle name="Note 3 2 2 3 3 4" xfId="21529"/>
    <cellStyle name="Note 3 2 2 3 3 4 2" xfId="21530"/>
    <cellStyle name="Note 3 2 2 3 3 4 3" xfId="21531"/>
    <cellStyle name="Note 3 2 2 3 3 4 4" xfId="21532"/>
    <cellStyle name="Note 3 2 2 3 3 4 5" xfId="21533"/>
    <cellStyle name="Note 3 2 2 3 3 4 6" xfId="21534"/>
    <cellStyle name="Note 3 2 2 3 3 5" xfId="21535"/>
    <cellStyle name="Note 3 2 2 3 3 6" xfId="21536"/>
    <cellStyle name="Note 3 2 2 3 3 7" xfId="21537"/>
    <cellStyle name="Note 3 2 2 3 3 8" xfId="21538"/>
    <cellStyle name="Note 3 2 2 3 3 9" xfId="21539"/>
    <cellStyle name="Note 3 2 2 3 4" xfId="21540"/>
    <cellStyle name="Note 3 2 2 3 4 2" xfId="21541"/>
    <cellStyle name="Note 3 2 2 3 4 2 2" xfId="21542"/>
    <cellStyle name="Note 3 2 2 3 4 2 3" xfId="21543"/>
    <cellStyle name="Note 3 2 2 3 4 2 4" xfId="21544"/>
    <cellStyle name="Note 3 2 2 3 4 2 5" xfId="21545"/>
    <cellStyle name="Note 3 2 2 3 4 2 6" xfId="21546"/>
    <cellStyle name="Note 3 2 2 3 4 3" xfId="21547"/>
    <cellStyle name="Note 3 2 2 3 4 3 2" xfId="21548"/>
    <cellStyle name="Note 3 2 2 3 4 3 3" xfId="21549"/>
    <cellStyle name="Note 3 2 2 3 4 3 4" xfId="21550"/>
    <cellStyle name="Note 3 2 2 3 4 3 5" xfId="21551"/>
    <cellStyle name="Note 3 2 2 3 4 3 6" xfId="21552"/>
    <cellStyle name="Note 3 2 2 3 4 4" xfId="21553"/>
    <cellStyle name="Note 3 2 2 3 4 5" xfId="21554"/>
    <cellStyle name="Note 3 2 2 3 4 6" xfId="21555"/>
    <cellStyle name="Note 3 2 2 3 4 7" xfId="21556"/>
    <cellStyle name="Note 3 2 2 3 4 8" xfId="21557"/>
    <cellStyle name="Note 3 2 2 3 5" xfId="21558"/>
    <cellStyle name="Note 3 2 2 3 5 2" xfId="21559"/>
    <cellStyle name="Note 3 2 2 3 5 3" xfId="21560"/>
    <cellStyle name="Note 3 2 2 3 5 4" xfId="21561"/>
    <cellStyle name="Note 3 2 2 3 5 5" xfId="21562"/>
    <cellStyle name="Note 3 2 2 3 5 6" xfId="21563"/>
    <cellStyle name="Note 3 2 2 3 6" xfId="21564"/>
    <cellStyle name="Note 3 2 2 3 6 2" xfId="21565"/>
    <cellStyle name="Note 3 2 2 3 6 3" xfId="21566"/>
    <cellStyle name="Note 3 2 2 3 6 4" xfId="21567"/>
    <cellStyle name="Note 3 2 2 3 6 5" xfId="21568"/>
    <cellStyle name="Note 3 2 2 3 6 6" xfId="21569"/>
    <cellStyle name="Note 3 2 2 3 7" xfId="21570"/>
    <cellStyle name="Note 3 2 2 3 8" xfId="21571"/>
    <cellStyle name="Note 3 2 2 3 9" xfId="21572"/>
    <cellStyle name="Note 3 2 2 4" xfId="21573"/>
    <cellStyle name="Note 3 2 2 4 10" xfId="21574"/>
    <cellStyle name="Note 3 2 2 4 2" xfId="21575"/>
    <cellStyle name="Note 3 2 2 4 2 2" xfId="21576"/>
    <cellStyle name="Note 3 2 2 4 2 2 2" xfId="21577"/>
    <cellStyle name="Note 3 2 2 4 2 2 2 2" xfId="21578"/>
    <cellStyle name="Note 3 2 2 4 2 2 2 3" xfId="21579"/>
    <cellStyle name="Note 3 2 2 4 2 2 2 4" xfId="21580"/>
    <cellStyle name="Note 3 2 2 4 2 2 2 5" xfId="21581"/>
    <cellStyle name="Note 3 2 2 4 2 2 2 6" xfId="21582"/>
    <cellStyle name="Note 3 2 2 4 2 2 3" xfId="21583"/>
    <cellStyle name="Note 3 2 2 4 2 2 3 2" xfId="21584"/>
    <cellStyle name="Note 3 2 2 4 2 2 3 3" xfId="21585"/>
    <cellStyle name="Note 3 2 2 4 2 2 3 4" xfId="21586"/>
    <cellStyle name="Note 3 2 2 4 2 2 3 5" xfId="21587"/>
    <cellStyle name="Note 3 2 2 4 2 2 3 6" xfId="21588"/>
    <cellStyle name="Note 3 2 2 4 2 2 4" xfId="21589"/>
    <cellStyle name="Note 3 2 2 4 2 2 5" xfId="21590"/>
    <cellStyle name="Note 3 2 2 4 2 2 6" xfId="21591"/>
    <cellStyle name="Note 3 2 2 4 2 2 7" xfId="21592"/>
    <cellStyle name="Note 3 2 2 4 2 2 8" xfId="21593"/>
    <cellStyle name="Note 3 2 2 4 2 3" xfId="21594"/>
    <cellStyle name="Note 3 2 2 4 2 3 2" xfId="21595"/>
    <cellStyle name="Note 3 2 2 4 2 3 3" xfId="21596"/>
    <cellStyle name="Note 3 2 2 4 2 3 4" xfId="21597"/>
    <cellStyle name="Note 3 2 2 4 2 3 5" xfId="21598"/>
    <cellStyle name="Note 3 2 2 4 2 3 6" xfId="21599"/>
    <cellStyle name="Note 3 2 2 4 2 4" xfId="21600"/>
    <cellStyle name="Note 3 2 2 4 2 4 2" xfId="21601"/>
    <cellStyle name="Note 3 2 2 4 2 4 3" xfId="21602"/>
    <cellStyle name="Note 3 2 2 4 2 4 4" xfId="21603"/>
    <cellStyle name="Note 3 2 2 4 2 4 5" xfId="21604"/>
    <cellStyle name="Note 3 2 2 4 2 4 6" xfId="21605"/>
    <cellStyle name="Note 3 2 2 4 2 5" xfId="21606"/>
    <cellStyle name="Note 3 2 2 4 2 6" xfId="21607"/>
    <cellStyle name="Note 3 2 2 4 2 7" xfId="21608"/>
    <cellStyle name="Note 3 2 2 4 2 8" xfId="21609"/>
    <cellStyle name="Note 3 2 2 4 2 9" xfId="21610"/>
    <cellStyle name="Note 3 2 2 4 3" xfId="21611"/>
    <cellStyle name="Note 3 2 2 4 3 2" xfId="21612"/>
    <cellStyle name="Note 3 2 2 4 3 2 2" xfId="21613"/>
    <cellStyle name="Note 3 2 2 4 3 2 3" xfId="21614"/>
    <cellStyle name="Note 3 2 2 4 3 2 4" xfId="21615"/>
    <cellStyle name="Note 3 2 2 4 3 2 5" xfId="21616"/>
    <cellStyle name="Note 3 2 2 4 3 2 6" xfId="21617"/>
    <cellStyle name="Note 3 2 2 4 3 3" xfId="21618"/>
    <cellStyle name="Note 3 2 2 4 3 3 2" xfId="21619"/>
    <cellStyle name="Note 3 2 2 4 3 3 3" xfId="21620"/>
    <cellStyle name="Note 3 2 2 4 3 3 4" xfId="21621"/>
    <cellStyle name="Note 3 2 2 4 3 3 5" xfId="21622"/>
    <cellStyle name="Note 3 2 2 4 3 3 6" xfId="21623"/>
    <cellStyle name="Note 3 2 2 4 3 4" xfId="21624"/>
    <cellStyle name="Note 3 2 2 4 3 5" xfId="21625"/>
    <cellStyle name="Note 3 2 2 4 3 6" xfId="21626"/>
    <cellStyle name="Note 3 2 2 4 3 7" xfId="21627"/>
    <cellStyle name="Note 3 2 2 4 3 8" xfId="21628"/>
    <cellStyle name="Note 3 2 2 4 4" xfId="21629"/>
    <cellStyle name="Note 3 2 2 4 4 2" xfId="21630"/>
    <cellStyle name="Note 3 2 2 4 4 3" xfId="21631"/>
    <cellStyle name="Note 3 2 2 4 4 4" xfId="21632"/>
    <cellStyle name="Note 3 2 2 4 4 5" xfId="21633"/>
    <cellStyle name="Note 3 2 2 4 4 6" xfId="21634"/>
    <cellStyle name="Note 3 2 2 4 5" xfId="21635"/>
    <cellStyle name="Note 3 2 2 4 5 2" xfId="21636"/>
    <cellStyle name="Note 3 2 2 4 5 3" xfId="21637"/>
    <cellStyle name="Note 3 2 2 4 5 4" xfId="21638"/>
    <cellStyle name="Note 3 2 2 4 5 5" xfId="21639"/>
    <cellStyle name="Note 3 2 2 4 5 6" xfId="21640"/>
    <cellStyle name="Note 3 2 2 4 6" xfId="21641"/>
    <cellStyle name="Note 3 2 2 4 7" xfId="21642"/>
    <cellStyle name="Note 3 2 2 4 8" xfId="21643"/>
    <cellStyle name="Note 3 2 2 4 9" xfId="21644"/>
    <cellStyle name="Note 3 2 2 5" xfId="21645"/>
    <cellStyle name="Note 3 2 2 5 2" xfId="21646"/>
    <cellStyle name="Note 3 2 2 5 2 2" xfId="21647"/>
    <cellStyle name="Note 3 2 2 5 2 2 2" xfId="21648"/>
    <cellStyle name="Note 3 2 2 5 2 2 3" xfId="21649"/>
    <cellStyle name="Note 3 2 2 5 2 2 4" xfId="21650"/>
    <cellStyle name="Note 3 2 2 5 2 2 5" xfId="21651"/>
    <cellStyle name="Note 3 2 2 5 2 2 6" xfId="21652"/>
    <cellStyle name="Note 3 2 2 5 2 3" xfId="21653"/>
    <cellStyle name="Note 3 2 2 5 2 3 2" xfId="21654"/>
    <cellStyle name="Note 3 2 2 5 2 3 3" xfId="21655"/>
    <cellStyle name="Note 3 2 2 5 2 3 4" xfId="21656"/>
    <cellStyle name="Note 3 2 2 5 2 3 5" xfId="21657"/>
    <cellStyle name="Note 3 2 2 5 2 3 6" xfId="21658"/>
    <cellStyle name="Note 3 2 2 5 2 4" xfId="21659"/>
    <cellStyle name="Note 3 2 2 5 2 5" xfId="21660"/>
    <cellStyle name="Note 3 2 2 5 2 6" xfId="21661"/>
    <cellStyle name="Note 3 2 2 5 2 7" xfId="21662"/>
    <cellStyle name="Note 3 2 2 5 2 8" xfId="21663"/>
    <cellStyle name="Note 3 2 2 5 3" xfId="21664"/>
    <cellStyle name="Note 3 2 2 5 3 2" xfId="21665"/>
    <cellStyle name="Note 3 2 2 5 3 3" xfId="21666"/>
    <cellStyle name="Note 3 2 2 5 3 4" xfId="21667"/>
    <cellStyle name="Note 3 2 2 5 3 5" xfId="21668"/>
    <cellStyle name="Note 3 2 2 5 3 6" xfId="21669"/>
    <cellStyle name="Note 3 2 2 5 4" xfId="21670"/>
    <cellStyle name="Note 3 2 2 5 4 2" xfId="21671"/>
    <cellStyle name="Note 3 2 2 5 4 3" xfId="21672"/>
    <cellStyle name="Note 3 2 2 5 4 4" xfId="21673"/>
    <cellStyle name="Note 3 2 2 5 4 5" xfId="21674"/>
    <cellStyle name="Note 3 2 2 5 4 6" xfId="21675"/>
    <cellStyle name="Note 3 2 2 5 5" xfId="21676"/>
    <cellStyle name="Note 3 2 2 5 6" xfId="21677"/>
    <cellStyle name="Note 3 2 2 5 7" xfId="21678"/>
    <cellStyle name="Note 3 2 2 5 8" xfId="21679"/>
    <cellStyle name="Note 3 2 2 5 9" xfId="21680"/>
    <cellStyle name="Note 3 2 2 6" xfId="21681"/>
    <cellStyle name="Note 3 2 2 6 2" xfId="21682"/>
    <cellStyle name="Note 3 2 2 6 2 2" xfId="21683"/>
    <cellStyle name="Note 3 2 2 6 2 3" xfId="21684"/>
    <cellStyle name="Note 3 2 2 6 2 4" xfId="21685"/>
    <cellStyle name="Note 3 2 2 6 2 5" xfId="21686"/>
    <cellStyle name="Note 3 2 2 6 2 6" xfId="21687"/>
    <cellStyle name="Note 3 2 2 6 3" xfId="21688"/>
    <cellStyle name="Note 3 2 2 6 3 2" xfId="21689"/>
    <cellStyle name="Note 3 2 2 6 3 3" xfId="21690"/>
    <cellStyle name="Note 3 2 2 6 3 4" xfId="21691"/>
    <cellStyle name="Note 3 2 2 6 3 5" xfId="21692"/>
    <cellStyle name="Note 3 2 2 6 3 6" xfId="21693"/>
    <cellStyle name="Note 3 2 2 6 4" xfId="21694"/>
    <cellStyle name="Note 3 2 2 6 5" xfId="21695"/>
    <cellStyle name="Note 3 2 2 6 6" xfId="21696"/>
    <cellStyle name="Note 3 2 2 6 7" xfId="21697"/>
    <cellStyle name="Note 3 2 2 6 8" xfId="21698"/>
    <cellStyle name="Note 3 2 2 7" xfId="21699"/>
    <cellStyle name="Note 3 2 2 7 2" xfId="21700"/>
    <cellStyle name="Note 3 2 2 7 3" xfId="21701"/>
    <cellStyle name="Note 3 2 2 7 4" xfId="21702"/>
    <cellStyle name="Note 3 2 2 7 5" xfId="21703"/>
    <cellStyle name="Note 3 2 2 7 6" xfId="21704"/>
    <cellStyle name="Note 3 2 2 8" xfId="21705"/>
    <cellStyle name="Note 3 2 2 8 2" xfId="21706"/>
    <cellStyle name="Note 3 2 2 8 3" xfId="21707"/>
    <cellStyle name="Note 3 2 2 8 4" xfId="21708"/>
    <cellStyle name="Note 3 2 2 8 5" xfId="21709"/>
    <cellStyle name="Note 3 2 2 8 6" xfId="21710"/>
    <cellStyle name="Note 3 2 2 9" xfId="21711"/>
    <cellStyle name="Note 3 2 3" xfId="21712"/>
    <cellStyle name="Note 3 2 3 10" xfId="21713"/>
    <cellStyle name="Note 3 2 3 11" xfId="21714"/>
    <cellStyle name="Note 3 2 3 12" xfId="21715"/>
    <cellStyle name="Note 3 2 3 2" xfId="21716"/>
    <cellStyle name="Note 3 2 3 2 10" xfId="21717"/>
    <cellStyle name="Note 3 2 3 2 11" xfId="21718"/>
    <cellStyle name="Note 3 2 3 2 2" xfId="21719"/>
    <cellStyle name="Note 3 2 3 2 2 10" xfId="21720"/>
    <cellStyle name="Note 3 2 3 2 2 2" xfId="21721"/>
    <cellStyle name="Note 3 2 3 2 2 2 2" xfId="21722"/>
    <cellStyle name="Note 3 2 3 2 2 2 2 2" xfId="21723"/>
    <cellStyle name="Note 3 2 3 2 2 2 2 2 2" xfId="21724"/>
    <cellStyle name="Note 3 2 3 2 2 2 2 2 3" xfId="21725"/>
    <cellStyle name="Note 3 2 3 2 2 2 2 2 4" xfId="21726"/>
    <cellStyle name="Note 3 2 3 2 2 2 2 2 5" xfId="21727"/>
    <cellStyle name="Note 3 2 3 2 2 2 2 2 6" xfId="21728"/>
    <cellStyle name="Note 3 2 3 2 2 2 2 3" xfId="21729"/>
    <cellStyle name="Note 3 2 3 2 2 2 2 3 2" xfId="21730"/>
    <cellStyle name="Note 3 2 3 2 2 2 2 3 3" xfId="21731"/>
    <cellStyle name="Note 3 2 3 2 2 2 2 3 4" xfId="21732"/>
    <cellStyle name="Note 3 2 3 2 2 2 2 3 5" xfId="21733"/>
    <cellStyle name="Note 3 2 3 2 2 2 2 3 6" xfId="21734"/>
    <cellStyle name="Note 3 2 3 2 2 2 2 4" xfId="21735"/>
    <cellStyle name="Note 3 2 3 2 2 2 2 5" xfId="21736"/>
    <cellStyle name="Note 3 2 3 2 2 2 2 6" xfId="21737"/>
    <cellStyle name="Note 3 2 3 2 2 2 2 7" xfId="21738"/>
    <cellStyle name="Note 3 2 3 2 2 2 2 8" xfId="21739"/>
    <cellStyle name="Note 3 2 3 2 2 2 3" xfId="21740"/>
    <cellStyle name="Note 3 2 3 2 2 2 3 2" xfId="21741"/>
    <cellStyle name="Note 3 2 3 2 2 2 3 3" xfId="21742"/>
    <cellStyle name="Note 3 2 3 2 2 2 3 4" xfId="21743"/>
    <cellStyle name="Note 3 2 3 2 2 2 3 5" xfId="21744"/>
    <cellStyle name="Note 3 2 3 2 2 2 3 6" xfId="21745"/>
    <cellStyle name="Note 3 2 3 2 2 2 4" xfId="21746"/>
    <cellStyle name="Note 3 2 3 2 2 2 4 2" xfId="21747"/>
    <cellStyle name="Note 3 2 3 2 2 2 4 3" xfId="21748"/>
    <cellStyle name="Note 3 2 3 2 2 2 4 4" xfId="21749"/>
    <cellStyle name="Note 3 2 3 2 2 2 4 5" xfId="21750"/>
    <cellStyle name="Note 3 2 3 2 2 2 4 6" xfId="21751"/>
    <cellStyle name="Note 3 2 3 2 2 2 5" xfId="21752"/>
    <cellStyle name="Note 3 2 3 2 2 2 6" xfId="21753"/>
    <cellStyle name="Note 3 2 3 2 2 2 7" xfId="21754"/>
    <cellStyle name="Note 3 2 3 2 2 2 8" xfId="21755"/>
    <cellStyle name="Note 3 2 3 2 2 2 9" xfId="21756"/>
    <cellStyle name="Note 3 2 3 2 2 3" xfId="21757"/>
    <cellStyle name="Note 3 2 3 2 2 3 2" xfId="21758"/>
    <cellStyle name="Note 3 2 3 2 2 3 2 2" xfId="21759"/>
    <cellStyle name="Note 3 2 3 2 2 3 2 3" xfId="21760"/>
    <cellStyle name="Note 3 2 3 2 2 3 2 4" xfId="21761"/>
    <cellStyle name="Note 3 2 3 2 2 3 2 5" xfId="21762"/>
    <cellStyle name="Note 3 2 3 2 2 3 2 6" xfId="21763"/>
    <cellStyle name="Note 3 2 3 2 2 3 3" xfId="21764"/>
    <cellStyle name="Note 3 2 3 2 2 3 3 2" xfId="21765"/>
    <cellStyle name="Note 3 2 3 2 2 3 3 3" xfId="21766"/>
    <cellStyle name="Note 3 2 3 2 2 3 3 4" xfId="21767"/>
    <cellStyle name="Note 3 2 3 2 2 3 3 5" xfId="21768"/>
    <cellStyle name="Note 3 2 3 2 2 3 3 6" xfId="21769"/>
    <cellStyle name="Note 3 2 3 2 2 3 4" xfId="21770"/>
    <cellStyle name="Note 3 2 3 2 2 3 5" xfId="21771"/>
    <cellStyle name="Note 3 2 3 2 2 3 6" xfId="21772"/>
    <cellStyle name="Note 3 2 3 2 2 3 7" xfId="21773"/>
    <cellStyle name="Note 3 2 3 2 2 3 8" xfId="21774"/>
    <cellStyle name="Note 3 2 3 2 2 4" xfId="21775"/>
    <cellStyle name="Note 3 2 3 2 2 4 2" xfId="21776"/>
    <cellStyle name="Note 3 2 3 2 2 4 3" xfId="21777"/>
    <cellStyle name="Note 3 2 3 2 2 4 4" xfId="21778"/>
    <cellStyle name="Note 3 2 3 2 2 4 5" xfId="21779"/>
    <cellStyle name="Note 3 2 3 2 2 4 6" xfId="21780"/>
    <cellStyle name="Note 3 2 3 2 2 5" xfId="21781"/>
    <cellStyle name="Note 3 2 3 2 2 5 2" xfId="21782"/>
    <cellStyle name="Note 3 2 3 2 2 5 3" xfId="21783"/>
    <cellStyle name="Note 3 2 3 2 2 5 4" xfId="21784"/>
    <cellStyle name="Note 3 2 3 2 2 5 5" xfId="21785"/>
    <cellStyle name="Note 3 2 3 2 2 5 6" xfId="21786"/>
    <cellStyle name="Note 3 2 3 2 2 6" xfId="21787"/>
    <cellStyle name="Note 3 2 3 2 2 7" xfId="21788"/>
    <cellStyle name="Note 3 2 3 2 2 8" xfId="21789"/>
    <cellStyle name="Note 3 2 3 2 2 9" xfId="21790"/>
    <cellStyle name="Note 3 2 3 2 3" xfId="21791"/>
    <cellStyle name="Note 3 2 3 2 3 2" xfId="21792"/>
    <cellStyle name="Note 3 2 3 2 3 2 2" xfId="21793"/>
    <cellStyle name="Note 3 2 3 2 3 2 2 2" xfId="21794"/>
    <cellStyle name="Note 3 2 3 2 3 2 2 3" xfId="21795"/>
    <cellStyle name="Note 3 2 3 2 3 2 2 4" xfId="21796"/>
    <cellStyle name="Note 3 2 3 2 3 2 2 5" xfId="21797"/>
    <cellStyle name="Note 3 2 3 2 3 2 2 6" xfId="21798"/>
    <cellStyle name="Note 3 2 3 2 3 2 3" xfId="21799"/>
    <cellStyle name="Note 3 2 3 2 3 2 3 2" xfId="21800"/>
    <cellStyle name="Note 3 2 3 2 3 2 3 3" xfId="21801"/>
    <cellStyle name="Note 3 2 3 2 3 2 3 4" xfId="21802"/>
    <cellStyle name="Note 3 2 3 2 3 2 3 5" xfId="21803"/>
    <cellStyle name="Note 3 2 3 2 3 2 3 6" xfId="21804"/>
    <cellStyle name="Note 3 2 3 2 3 2 4" xfId="21805"/>
    <cellStyle name="Note 3 2 3 2 3 2 5" xfId="21806"/>
    <cellStyle name="Note 3 2 3 2 3 2 6" xfId="21807"/>
    <cellStyle name="Note 3 2 3 2 3 2 7" xfId="21808"/>
    <cellStyle name="Note 3 2 3 2 3 2 8" xfId="21809"/>
    <cellStyle name="Note 3 2 3 2 3 3" xfId="21810"/>
    <cellStyle name="Note 3 2 3 2 3 3 2" xfId="21811"/>
    <cellStyle name="Note 3 2 3 2 3 3 3" xfId="21812"/>
    <cellStyle name="Note 3 2 3 2 3 3 4" xfId="21813"/>
    <cellStyle name="Note 3 2 3 2 3 3 5" xfId="21814"/>
    <cellStyle name="Note 3 2 3 2 3 3 6" xfId="21815"/>
    <cellStyle name="Note 3 2 3 2 3 4" xfId="21816"/>
    <cellStyle name="Note 3 2 3 2 3 4 2" xfId="21817"/>
    <cellStyle name="Note 3 2 3 2 3 4 3" xfId="21818"/>
    <cellStyle name="Note 3 2 3 2 3 4 4" xfId="21819"/>
    <cellStyle name="Note 3 2 3 2 3 4 5" xfId="21820"/>
    <cellStyle name="Note 3 2 3 2 3 4 6" xfId="21821"/>
    <cellStyle name="Note 3 2 3 2 3 5" xfId="21822"/>
    <cellStyle name="Note 3 2 3 2 3 6" xfId="21823"/>
    <cellStyle name="Note 3 2 3 2 3 7" xfId="21824"/>
    <cellStyle name="Note 3 2 3 2 3 8" xfId="21825"/>
    <cellStyle name="Note 3 2 3 2 3 9" xfId="21826"/>
    <cellStyle name="Note 3 2 3 2 4" xfId="21827"/>
    <cellStyle name="Note 3 2 3 2 4 2" xfId="21828"/>
    <cellStyle name="Note 3 2 3 2 4 2 2" xfId="21829"/>
    <cellStyle name="Note 3 2 3 2 4 2 3" xfId="21830"/>
    <cellStyle name="Note 3 2 3 2 4 2 4" xfId="21831"/>
    <cellStyle name="Note 3 2 3 2 4 2 5" xfId="21832"/>
    <cellStyle name="Note 3 2 3 2 4 2 6" xfId="21833"/>
    <cellStyle name="Note 3 2 3 2 4 3" xfId="21834"/>
    <cellStyle name="Note 3 2 3 2 4 3 2" xfId="21835"/>
    <cellStyle name="Note 3 2 3 2 4 3 3" xfId="21836"/>
    <cellStyle name="Note 3 2 3 2 4 3 4" xfId="21837"/>
    <cellStyle name="Note 3 2 3 2 4 3 5" xfId="21838"/>
    <cellStyle name="Note 3 2 3 2 4 3 6" xfId="21839"/>
    <cellStyle name="Note 3 2 3 2 4 4" xfId="21840"/>
    <cellStyle name="Note 3 2 3 2 4 5" xfId="21841"/>
    <cellStyle name="Note 3 2 3 2 4 6" xfId="21842"/>
    <cellStyle name="Note 3 2 3 2 4 7" xfId="21843"/>
    <cellStyle name="Note 3 2 3 2 4 8" xfId="21844"/>
    <cellStyle name="Note 3 2 3 2 5" xfId="21845"/>
    <cellStyle name="Note 3 2 3 2 5 2" xfId="21846"/>
    <cellStyle name="Note 3 2 3 2 5 3" xfId="21847"/>
    <cellStyle name="Note 3 2 3 2 5 4" xfId="21848"/>
    <cellStyle name="Note 3 2 3 2 5 5" xfId="21849"/>
    <cellStyle name="Note 3 2 3 2 5 6" xfId="21850"/>
    <cellStyle name="Note 3 2 3 2 6" xfId="21851"/>
    <cellStyle name="Note 3 2 3 2 6 2" xfId="21852"/>
    <cellStyle name="Note 3 2 3 2 6 3" xfId="21853"/>
    <cellStyle name="Note 3 2 3 2 6 4" xfId="21854"/>
    <cellStyle name="Note 3 2 3 2 6 5" xfId="21855"/>
    <cellStyle name="Note 3 2 3 2 6 6" xfId="21856"/>
    <cellStyle name="Note 3 2 3 2 7" xfId="21857"/>
    <cellStyle name="Note 3 2 3 2 8" xfId="21858"/>
    <cellStyle name="Note 3 2 3 2 9" xfId="21859"/>
    <cellStyle name="Note 3 2 3 3" xfId="21860"/>
    <cellStyle name="Note 3 2 3 3 10" xfId="21861"/>
    <cellStyle name="Note 3 2 3 3 2" xfId="21862"/>
    <cellStyle name="Note 3 2 3 3 2 2" xfId="21863"/>
    <cellStyle name="Note 3 2 3 3 2 2 2" xfId="21864"/>
    <cellStyle name="Note 3 2 3 3 2 2 2 2" xfId="21865"/>
    <cellStyle name="Note 3 2 3 3 2 2 2 3" xfId="21866"/>
    <cellStyle name="Note 3 2 3 3 2 2 2 4" xfId="21867"/>
    <cellStyle name="Note 3 2 3 3 2 2 2 5" xfId="21868"/>
    <cellStyle name="Note 3 2 3 3 2 2 2 6" xfId="21869"/>
    <cellStyle name="Note 3 2 3 3 2 2 3" xfId="21870"/>
    <cellStyle name="Note 3 2 3 3 2 2 3 2" xfId="21871"/>
    <cellStyle name="Note 3 2 3 3 2 2 3 3" xfId="21872"/>
    <cellStyle name="Note 3 2 3 3 2 2 3 4" xfId="21873"/>
    <cellStyle name="Note 3 2 3 3 2 2 3 5" xfId="21874"/>
    <cellStyle name="Note 3 2 3 3 2 2 3 6" xfId="21875"/>
    <cellStyle name="Note 3 2 3 3 2 2 4" xfId="21876"/>
    <cellStyle name="Note 3 2 3 3 2 2 5" xfId="21877"/>
    <cellStyle name="Note 3 2 3 3 2 2 6" xfId="21878"/>
    <cellStyle name="Note 3 2 3 3 2 2 7" xfId="21879"/>
    <cellStyle name="Note 3 2 3 3 2 2 8" xfId="21880"/>
    <cellStyle name="Note 3 2 3 3 2 3" xfId="21881"/>
    <cellStyle name="Note 3 2 3 3 2 3 2" xfId="21882"/>
    <cellStyle name="Note 3 2 3 3 2 3 3" xfId="21883"/>
    <cellStyle name="Note 3 2 3 3 2 3 4" xfId="21884"/>
    <cellStyle name="Note 3 2 3 3 2 3 5" xfId="21885"/>
    <cellStyle name="Note 3 2 3 3 2 3 6" xfId="21886"/>
    <cellStyle name="Note 3 2 3 3 2 4" xfId="21887"/>
    <cellStyle name="Note 3 2 3 3 2 4 2" xfId="21888"/>
    <cellStyle name="Note 3 2 3 3 2 4 3" xfId="21889"/>
    <cellStyle name="Note 3 2 3 3 2 4 4" xfId="21890"/>
    <cellStyle name="Note 3 2 3 3 2 4 5" xfId="21891"/>
    <cellStyle name="Note 3 2 3 3 2 4 6" xfId="21892"/>
    <cellStyle name="Note 3 2 3 3 2 5" xfId="21893"/>
    <cellStyle name="Note 3 2 3 3 2 6" xfId="21894"/>
    <cellStyle name="Note 3 2 3 3 2 7" xfId="21895"/>
    <cellStyle name="Note 3 2 3 3 2 8" xfId="21896"/>
    <cellStyle name="Note 3 2 3 3 2 9" xfId="21897"/>
    <cellStyle name="Note 3 2 3 3 3" xfId="21898"/>
    <cellStyle name="Note 3 2 3 3 3 2" xfId="21899"/>
    <cellStyle name="Note 3 2 3 3 3 2 2" xfId="21900"/>
    <cellStyle name="Note 3 2 3 3 3 2 3" xfId="21901"/>
    <cellStyle name="Note 3 2 3 3 3 2 4" xfId="21902"/>
    <cellStyle name="Note 3 2 3 3 3 2 5" xfId="21903"/>
    <cellStyle name="Note 3 2 3 3 3 2 6" xfId="21904"/>
    <cellStyle name="Note 3 2 3 3 3 3" xfId="21905"/>
    <cellStyle name="Note 3 2 3 3 3 3 2" xfId="21906"/>
    <cellStyle name="Note 3 2 3 3 3 3 3" xfId="21907"/>
    <cellStyle name="Note 3 2 3 3 3 3 4" xfId="21908"/>
    <cellStyle name="Note 3 2 3 3 3 3 5" xfId="21909"/>
    <cellStyle name="Note 3 2 3 3 3 3 6" xfId="21910"/>
    <cellStyle name="Note 3 2 3 3 3 4" xfId="21911"/>
    <cellStyle name="Note 3 2 3 3 3 5" xfId="21912"/>
    <cellStyle name="Note 3 2 3 3 3 6" xfId="21913"/>
    <cellStyle name="Note 3 2 3 3 3 7" xfId="21914"/>
    <cellStyle name="Note 3 2 3 3 3 8" xfId="21915"/>
    <cellStyle name="Note 3 2 3 3 4" xfId="21916"/>
    <cellStyle name="Note 3 2 3 3 4 2" xfId="21917"/>
    <cellStyle name="Note 3 2 3 3 4 3" xfId="21918"/>
    <cellStyle name="Note 3 2 3 3 4 4" xfId="21919"/>
    <cellStyle name="Note 3 2 3 3 4 5" xfId="21920"/>
    <cellStyle name="Note 3 2 3 3 4 6" xfId="21921"/>
    <cellStyle name="Note 3 2 3 3 5" xfId="21922"/>
    <cellStyle name="Note 3 2 3 3 5 2" xfId="21923"/>
    <cellStyle name="Note 3 2 3 3 5 3" xfId="21924"/>
    <cellStyle name="Note 3 2 3 3 5 4" xfId="21925"/>
    <cellStyle name="Note 3 2 3 3 5 5" xfId="21926"/>
    <cellStyle name="Note 3 2 3 3 5 6" xfId="21927"/>
    <cellStyle name="Note 3 2 3 3 6" xfId="21928"/>
    <cellStyle name="Note 3 2 3 3 7" xfId="21929"/>
    <cellStyle name="Note 3 2 3 3 8" xfId="21930"/>
    <cellStyle name="Note 3 2 3 3 9" xfId="21931"/>
    <cellStyle name="Note 3 2 3 4" xfId="21932"/>
    <cellStyle name="Note 3 2 3 4 2" xfId="21933"/>
    <cellStyle name="Note 3 2 3 4 2 2" xfId="21934"/>
    <cellStyle name="Note 3 2 3 4 2 2 2" xfId="21935"/>
    <cellStyle name="Note 3 2 3 4 2 2 3" xfId="21936"/>
    <cellStyle name="Note 3 2 3 4 2 2 4" xfId="21937"/>
    <cellStyle name="Note 3 2 3 4 2 2 5" xfId="21938"/>
    <cellStyle name="Note 3 2 3 4 2 2 6" xfId="21939"/>
    <cellStyle name="Note 3 2 3 4 2 3" xfId="21940"/>
    <cellStyle name="Note 3 2 3 4 2 3 2" xfId="21941"/>
    <cellStyle name="Note 3 2 3 4 2 3 3" xfId="21942"/>
    <cellStyle name="Note 3 2 3 4 2 3 4" xfId="21943"/>
    <cellStyle name="Note 3 2 3 4 2 3 5" xfId="21944"/>
    <cellStyle name="Note 3 2 3 4 2 3 6" xfId="21945"/>
    <cellStyle name="Note 3 2 3 4 2 4" xfId="21946"/>
    <cellStyle name="Note 3 2 3 4 2 5" xfId="21947"/>
    <cellStyle name="Note 3 2 3 4 2 6" xfId="21948"/>
    <cellStyle name="Note 3 2 3 4 2 7" xfId="21949"/>
    <cellStyle name="Note 3 2 3 4 2 8" xfId="21950"/>
    <cellStyle name="Note 3 2 3 4 3" xfId="21951"/>
    <cellStyle name="Note 3 2 3 4 3 2" xfId="21952"/>
    <cellStyle name="Note 3 2 3 4 3 3" xfId="21953"/>
    <cellStyle name="Note 3 2 3 4 3 4" xfId="21954"/>
    <cellStyle name="Note 3 2 3 4 3 5" xfId="21955"/>
    <cellStyle name="Note 3 2 3 4 3 6" xfId="21956"/>
    <cellStyle name="Note 3 2 3 4 4" xfId="21957"/>
    <cellStyle name="Note 3 2 3 4 4 2" xfId="21958"/>
    <cellStyle name="Note 3 2 3 4 4 3" xfId="21959"/>
    <cellStyle name="Note 3 2 3 4 4 4" xfId="21960"/>
    <cellStyle name="Note 3 2 3 4 4 5" xfId="21961"/>
    <cellStyle name="Note 3 2 3 4 4 6" xfId="21962"/>
    <cellStyle name="Note 3 2 3 4 5" xfId="21963"/>
    <cellStyle name="Note 3 2 3 4 6" xfId="21964"/>
    <cellStyle name="Note 3 2 3 4 7" xfId="21965"/>
    <cellStyle name="Note 3 2 3 4 8" xfId="21966"/>
    <cellStyle name="Note 3 2 3 4 9" xfId="21967"/>
    <cellStyle name="Note 3 2 3 5" xfId="21968"/>
    <cellStyle name="Note 3 2 3 5 2" xfId="21969"/>
    <cellStyle name="Note 3 2 3 5 2 2" xfId="21970"/>
    <cellStyle name="Note 3 2 3 5 2 3" xfId="21971"/>
    <cellStyle name="Note 3 2 3 5 2 4" xfId="21972"/>
    <cellStyle name="Note 3 2 3 5 2 5" xfId="21973"/>
    <cellStyle name="Note 3 2 3 5 2 6" xfId="21974"/>
    <cellStyle name="Note 3 2 3 5 3" xfId="21975"/>
    <cellStyle name="Note 3 2 3 5 3 2" xfId="21976"/>
    <cellStyle name="Note 3 2 3 5 3 3" xfId="21977"/>
    <cellStyle name="Note 3 2 3 5 3 4" xfId="21978"/>
    <cellStyle name="Note 3 2 3 5 3 5" xfId="21979"/>
    <cellStyle name="Note 3 2 3 5 3 6" xfId="21980"/>
    <cellStyle name="Note 3 2 3 5 4" xfId="21981"/>
    <cellStyle name="Note 3 2 3 5 5" xfId="21982"/>
    <cellStyle name="Note 3 2 3 5 6" xfId="21983"/>
    <cellStyle name="Note 3 2 3 5 7" xfId="21984"/>
    <cellStyle name="Note 3 2 3 5 8" xfId="21985"/>
    <cellStyle name="Note 3 2 3 6" xfId="21986"/>
    <cellStyle name="Note 3 2 3 6 2" xfId="21987"/>
    <cellStyle name="Note 3 2 3 6 3" xfId="21988"/>
    <cellStyle name="Note 3 2 3 6 4" xfId="21989"/>
    <cellStyle name="Note 3 2 3 6 5" xfId="21990"/>
    <cellStyle name="Note 3 2 3 6 6" xfId="21991"/>
    <cellStyle name="Note 3 2 3 7" xfId="21992"/>
    <cellStyle name="Note 3 2 3 7 2" xfId="21993"/>
    <cellStyle name="Note 3 2 3 7 3" xfId="21994"/>
    <cellStyle name="Note 3 2 3 7 4" xfId="21995"/>
    <cellStyle name="Note 3 2 3 7 5" xfId="21996"/>
    <cellStyle name="Note 3 2 3 7 6" xfId="21997"/>
    <cellStyle name="Note 3 2 3 8" xfId="21998"/>
    <cellStyle name="Note 3 2 3 9" xfId="21999"/>
    <cellStyle name="Note 3 2 4" xfId="22000"/>
    <cellStyle name="Note 3 2 4 10" xfId="22001"/>
    <cellStyle name="Note 3 2 4 11" xfId="22002"/>
    <cellStyle name="Note 3 2 4 2" xfId="22003"/>
    <cellStyle name="Note 3 2 4 2 10" xfId="22004"/>
    <cellStyle name="Note 3 2 4 2 2" xfId="22005"/>
    <cellStyle name="Note 3 2 4 2 2 2" xfId="22006"/>
    <cellStyle name="Note 3 2 4 2 2 2 2" xfId="22007"/>
    <cellStyle name="Note 3 2 4 2 2 2 2 2" xfId="22008"/>
    <cellStyle name="Note 3 2 4 2 2 2 2 3" xfId="22009"/>
    <cellStyle name="Note 3 2 4 2 2 2 2 4" xfId="22010"/>
    <cellStyle name="Note 3 2 4 2 2 2 2 5" xfId="22011"/>
    <cellStyle name="Note 3 2 4 2 2 2 2 6" xfId="22012"/>
    <cellStyle name="Note 3 2 4 2 2 2 3" xfId="22013"/>
    <cellStyle name="Note 3 2 4 2 2 2 3 2" xfId="22014"/>
    <cellStyle name="Note 3 2 4 2 2 2 3 3" xfId="22015"/>
    <cellStyle name="Note 3 2 4 2 2 2 3 4" xfId="22016"/>
    <cellStyle name="Note 3 2 4 2 2 2 3 5" xfId="22017"/>
    <cellStyle name="Note 3 2 4 2 2 2 3 6" xfId="22018"/>
    <cellStyle name="Note 3 2 4 2 2 2 4" xfId="22019"/>
    <cellStyle name="Note 3 2 4 2 2 2 5" xfId="22020"/>
    <cellStyle name="Note 3 2 4 2 2 2 6" xfId="22021"/>
    <cellStyle name="Note 3 2 4 2 2 2 7" xfId="22022"/>
    <cellStyle name="Note 3 2 4 2 2 2 8" xfId="22023"/>
    <cellStyle name="Note 3 2 4 2 2 3" xfId="22024"/>
    <cellStyle name="Note 3 2 4 2 2 3 2" xfId="22025"/>
    <cellStyle name="Note 3 2 4 2 2 3 3" xfId="22026"/>
    <cellStyle name="Note 3 2 4 2 2 3 4" xfId="22027"/>
    <cellStyle name="Note 3 2 4 2 2 3 5" xfId="22028"/>
    <cellStyle name="Note 3 2 4 2 2 3 6" xfId="22029"/>
    <cellStyle name="Note 3 2 4 2 2 4" xfId="22030"/>
    <cellStyle name="Note 3 2 4 2 2 4 2" xfId="22031"/>
    <cellStyle name="Note 3 2 4 2 2 4 3" xfId="22032"/>
    <cellStyle name="Note 3 2 4 2 2 4 4" xfId="22033"/>
    <cellStyle name="Note 3 2 4 2 2 4 5" xfId="22034"/>
    <cellStyle name="Note 3 2 4 2 2 4 6" xfId="22035"/>
    <cellStyle name="Note 3 2 4 2 2 5" xfId="22036"/>
    <cellStyle name="Note 3 2 4 2 2 6" xfId="22037"/>
    <cellStyle name="Note 3 2 4 2 2 7" xfId="22038"/>
    <cellStyle name="Note 3 2 4 2 2 8" xfId="22039"/>
    <cellStyle name="Note 3 2 4 2 2 9" xfId="22040"/>
    <cellStyle name="Note 3 2 4 2 3" xfId="22041"/>
    <cellStyle name="Note 3 2 4 2 3 2" xfId="22042"/>
    <cellStyle name="Note 3 2 4 2 3 2 2" xfId="22043"/>
    <cellStyle name="Note 3 2 4 2 3 2 3" xfId="22044"/>
    <cellStyle name="Note 3 2 4 2 3 2 4" xfId="22045"/>
    <cellStyle name="Note 3 2 4 2 3 2 5" xfId="22046"/>
    <cellStyle name="Note 3 2 4 2 3 2 6" xfId="22047"/>
    <cellStyle name="Note 3 2 4 2 3 3" xfId="22048"/>
    <cellStyle name="Note 3 2 4 2 3 3 2" xfId="22049"/>
    <cellStyle name="Note 3 2 4 2 3 3 3" xfId="22050"/>
    <cellStyle name="Note 3 2 4 2 3 3 4" xfId="22051"/>
    <cellStyle name="Note 3 2 4 2 3 3 5" xfId="22052"/>
    <cellStyle name="Note 3 2 4 2 3 3 6" xfId="22053"/>
    <cellStyle name="Note 3 2 4 2 3 4" xfId="22054"/>
    <cellStyle name="Note 3 2 4 2 3 5" xfId="22055"/>
    <cellStyle name="Note 3 2 4 2 3 6" xfId="22056"/>
    <cellStyle name="Note 3 2 4 2 3 7" xfId="22057"/>
    <cellStyle name="Note 3 2 4 2 3 8" xfId="22058"/>
    <cellStyle name="Note 3 2 4 2 4" xfId="22059"/>
    <cellStyle name="Note 3 2 4 2 4 2" xfId="22060"/>
    <cellStyle name="Note 3 2 4 2 4 3" xfId="22061"/>
    <cellStyle name="Note 3 2 4 2 4 4" xfId="22062"/>
    <cellStyle name="Note 3 2 4 2 4 5" xfId="22063"/>
    <cellStyle name="Note 3 2 4 2 4 6" xfId="22064"/>
    <cellStyle name="Note 3 2 4 2 5" xfId="22065"/>
    <cellStyle name="Note 3 2 4 2 5 2" xfId="22066"/>
    <cellStyle name="Note 3 2 4 2 5 3" xfId="22067"/>
    <cellStyle name="Note 3 2 4 2 5 4" xfId="22068"/>
    <cellStyle name="Note 3 2 4 2 5 5" xfId="22069"/>
    <cellStyle name="Note 3 2 4 2 5 6" xfId="22070"/>
    <cellStyle name="Note 3 2 4 2 6" xfId="22071"/>
    <cellStyle name="Note 3 2 4 2 7" xfId="22072"/>
    <cellStyle name="Note 3 2 4 2 8" xfId="22073"/>
    <cellStyle name="Note 3 2 4 2 9" xfId="22074"/>
    <cellStyle name="Note 3 2 4 3" xfId="22075"/>
    <cellStyle name="Note 3 2 4 3 2" xfId="22076"/>
    <cellStyle name="Note 3 2 4 3 2 2" xfId="22077"/>
    <cellStyle name="Note 3 2 4 3 2 2 2" xfId="22078"/>
    <cellStyle name="Note 3 2 4 3 2 2 3" xfId="22079"/>
    <cellStyle name="Note 3 2 4 3 2 2 4" xfId="22080"/>
    <cellStyle name="Note 3 2 4 3 2 2 5" xfId="22081"/>
    <cellStyle name="Note 3 2 4 3 2 2 6" xfId="22082"/>
    <cellStyle name="Note 3 2 4 3 2 3" xfId="22083"/>
    <cellStyle name="Note 3 2 4 3 2 3 2" xfId="22084"/>
    <cellStyle name="Note 3 2 4 3 2 3 3" xfId="22085"/>
    <cellStyle name="Note 3 2 4 3 2 3 4" xfId="22086"/>
    <cellStyle name="Note 3 2 4 3 2 3 5" xfId="22087"/>
    <cellStyle name="Note 3 2 4 3 2 3 6" xfId="22088"/>
    <cellStyle name="Note 3 2 4 3 2 4" xfId="22089"/>
    <cellStyle name="Note 3 2 4 3 2 5" xfId="22090"/>
    <cellStyle name="Note 3 2 4 3 2 6" xfId="22091"/>
    <cellStyle name="Note 3 2 4 3 2 7" xfId="22092"/>
    <cellStyle name="Note 3 2 4 3 2 8" xfId="22093"/>
    <cellStyle name="Note 3 2 4 3 3" xfId="22094"/>
    <cellStyle name="Note 3 2 4 3 3 2" xfId="22095"/>
    <cellStyle name="Note 3 2 4 3 3 3" xfId="22096"/>
    <cellStyle name="Note 3 2 4 3 3 4" xfId="22097"/>
    <cellStyle name="Note 3 2 4 3 3 5" xfId="22098"/>
    <cellStyle name="Note 3 2 4 3 3 6" xfId="22099"/>
    <cellStyle name="Note 3 2 4 3 4" xfId="22100"/>
    <cellStyle name="Note 3 2 4 3 4 2" xfId="22101"/>
    <cellStyle name="Note 3 2 4 3 4 3" xfId="22102"/>
    <cellStyle name="Note 3 2 4 3 4 4" xfId="22103"/>
    <cellStyle name="Note 3 2 4 3 4 5" xfId="22104"/>
    <cellStyle name="Note 3 2 4 3 4 6" xfId="22105"/>
    <cellStyle name="Note 3 2 4 3 5" xfId="22106"/>
    <cellStyle name="Note 3 2 4 3 6" xfId="22107"/>
    <cellStyle name="Note 3 2 4 3 7" xfId="22108"/>
    <cellStyle name="Note 3 2 4 3 8" xfId="22109"/>
    <cellStyle name="Note 3 2 4 3 9" xfId="22110"/>
    <cellStyle name="Note 3 2 4 4" xfId="22111"/>
    <cellStyle name="Note 3 2 4 4 2" xfId="22112"/>
    <cellStyle name="Note 3 2 4 4 2 2" xfId="22113"/>
    <cellStyle name="Note 3 2 4 4 2 3" xfId="22114"/>
    <cellStyle name="Note 3 2 4 4 2 4" xfId="22115"/>
    <cellStyle name="Note 3 2 4 4 2 5" xfId="22116"/>
    <cellStyle name="Note 3 2 4 4 2 6" xfId="22117"/>
    <cellStyle name="Note 3 2 4 4 3" xfId="22118"/>
    <cellStyle name="Note 3 2 4 4 3 2" xfId="22119"/>
    <cellStyle name="Note 3 2 4 4 3 3" xfId="22120"/>
    <cellStyle name="Note 3 2 4 4 3 4" xfId="22121"/>
    <cellStyle name="Note 3 2 4 4 3 5" xfId="22122"/>
    <cellStyle name="Note 3 2 4 4 3 6" xfId="22123"/>
    <cellStyle name="Note 3 2 4 4 4" xfId="22124"/>
    <cellStyle name="Note 3 2 4 4 5" xfId="22125"/>
    <cellStyle name="Note 3 2 4 4 6" xfId="22126"/>
    <cellStyle name="Note 3 2 4 4 7" xfId="22127"/>
    <cellStyle name="Note 3 2 4 4 8" xfId="22128"/>
    <cellStyle name="Note 3 2 4 5" xfId="22129"/>
    <cellStyle name="Note 3 2 4 5 2" xfId="22130"/>
    <cellStyle name="Note 3 2 4 5 3" xfId="22131"/>
    <cellStyle name="Note 3 2 4 5 4" xfId="22132"/>
    <cellStyle name="Note 3 2 4 5 5" xfId="22133"/>
    <cellStyle name="Note 3 2 4 5 6" xfId="22134"/>
    <cellStyle name="Note 3 2 4 6" xfId="22135"/>
    <cellStyle name="Note 3 2 4 6 2" xfId="22136"/>
    <cellStyle name="Note 3 2 4 6 3" xfId="22137"/>
    <cellStyle name="Note 3 2 4 6 4" xfId="22138"/>
    <cellStyle name="Note 3 2 4 6 5" xfId="22139"/>
    <cellStyle name="Note 3 2 4 6 6" xfId="22140"/>
    <cellStyle name="Note 3 2 4 7" xfId="22141"/>
    <cellStyle name="Note 3 2 4 8" xfId="22142"/>
    <cellStyle name="Note 3 2 4 9" xfId="22143"/>
    <cellStyle name="Note 3 2 5" xfId="22144"/>
    <cellStyle name="Note 3 2 5 10" xfId="22145"/>
    <cellStyle name="Note 3 2 5 2" xfId="22146"/>
    <cellStyle name="Note 3 2 5 2 2" xfId="22147"/>
    <cellStyle name="Note 3 2 5 2 2 2" xfId="22148"/>
    <cellStyle name="Note 3 2 5 2 2 2 2" xfId="22149"/>
    <cellStyle name="Note 3 2 5 2 2 2 3" xfId="22150"/>
    <cellStyle name="Note 3 2 5 2 2 2 4" xfId="22151"/>
    <cellStyle name="Note 3 2 5 2 2 2 5" xfId="22152"/>
    <cellStyle name="Note 3 2 5 2 2 2 6" xfId="22153"/>
    <cellStyle name="Note 3 2 5 2 2 3" xfId="22154"/>
    <cellStyle name="Note 3 2 5 2 2 3 2" xfId="22155"/>
    <cellStyle name="Note 3 2 5 2 2 3 3" xfId="22156"/>
    <cellStyle name="Note 3 2 5 2 2 3 4" xfId="22157"/>
    <cellStyle name="Note 3 2 5 2 2 3 5" xfId="22158"/>
    <cellStyle name="Note 3 2 5 2 2 3 6" xfId="22159"/>
    <cellStyle name="Note 3 2 5 2 2 4" xfId="22160"/>
    <cellStyle name="Note 3 2 5 2 2 5" xfId="22161"/>
    <cellStyle name="Note 3 2 5 2 2 6" xfId="22162"/>
    <cellStyle name="Note 3 2 5 2 2 7" xfId="22163"/>
    <cellStyle name="Note 3 2 5 2 2 8" xfId="22164"/>
    <cellStyle name="Note 3 2 5 2 3" xfId="22165"/>
    <cellStyle name="Note 3 2 5 2 3 2" xfId="22166"/>
    <cellStyle name="Note 3 2 5 2 3 3" xfId="22167"/>
    <cellStyle name="Note 3 2 5 2 3 4" xfId="22168"/>
    <cellStyle name="Note 3 2 5 2 3 5" xfId="22169"/>
    <cellStyle name="Note 3 2 5 2 3 6" xfId="22170"/>
    <cellStyle name="Note 3 2 5 2 4" xfId="22171"/>
    <cellStyle name="Note 3 2 5 2 4 2" xfId="22172"/>
    <cellStyle name="Note 3 2 5 2 4 3" xfId="22173"/>
    <cellStyle name="Note 3 2 5 2 4 4" xfId="22174"/>
    <cellStyle name="Note 3 2 5 2 4 5" xfId="22175"/>
    <cellStyle name="Note 3 2 5 2 4 6" xfId="22176"/>
    <cellStyle name="Note 3 2 5 2 5" xfId="22177"/>
    <cellStyle name="Note 3 2 5 2 6" xfId="22178"/>
    <cellStyle name="Note 3 2 5 2 7" xfId="22179"/>
    <cellStyle name="Note 3 2 5 2 8" xfId="22180"/>
    <cellStyle name="Note 3 2 5 2 9" xfId="22181"/>
    <cellStyle name="Note 3 2 5 3" xfId="22182"/>
    <cellStyle name="Note 3 2 5 3 2" xfId="22183"/>
    <cellStyle name="Note 3 2 5 3 2 2" xfId="22184"/>
    <cellStyle name="Note 3 2 5 3 2 3" xfId="22185"/>
    <cellStyle name="Note 3 2 5 3 2 4" xfId="22186"/>
    <cellStyle name="Note 3 2 5 3 2 5" xfId="22187"/>
    <cellStyle name="Note 3 2 5 3 2 6" xfId="22188"/>
    <cellStyle name="Note 3 2 5 3 3" xfId="22189"/>
    <cellStyle name="Note 3 2 5 3 3 2" xfId="22190"/>
    <cellStyle name="Note 3 2 5 3 3 3" xfId="22191"/>
    <cellStyle name="Note 3 2 5 3 3 4" xfId="22192"/>
    <cellStyle name="Note 3 2 5 3 3 5" xfId="22193"/>
    <cellStyle name="Note 3 2 5 3 3 6" xfId="22194"/>
    <cellStyle name="Note 3 2 5 3 4" xfId="22195"/>
    <cellStyle name="Note 3 2 5 3 5" xfId="22196"/>
    <cellStyle name="Note 3 2 5 3 6" xfId="22197"/>
    <cellStyle name="Note 3 2 5 3 7" xfId="22198"/>
    <cellStyle name="Note 3 2 5 3 8" xfId="22199"/>
    <cellStyle name="Note 3 2 5 4" xfId="22200"/>
    <cellStyle name="Note 3 2 5 4 2" xfId="22201"/>
    <cellStyle name="Note 3 2 5 4 3" xfId="22202"/>
    <cellStyle name="Note 3 2 5 4 4" xfId="22203"/>
    <cellStyle name="Note 3 2 5 4 5" xfId="22204"/>
    <cellStyle name="Note 3 2 5 4 6" xfId="22205"/>
    <cellStyle name="Note 3 2 5 5" xfId="22206"/>
    <cellStyle name="Note 3 2 5 5 2" xfId="22207"/>
    <cellStyle name="Note 3 2 5 5 3" xfId="22208"/>
    <cellStyle name="Note 3 2 5 5 4" xfId="22209"/>
    <cellStyle name="Note 3 2 5 5 5" xfId="22210"/>
    <cellStyle name="Note 3 2 5 5 6" xfId="22211"/>
    <cellStyle name="Note 3 2 5 6" xfId="22212"/>
    <cellStyle name="Note 3 2 5 7" xfId="22213"/>
    <cellStyle name="Note 3 2 5 8" xfId="22214"/>
    <cellStyle name="Note 3 2 5 9" xfId="22215"/>
    <cellStyle name="Note 3 2 6" xfId="22216"/>
    <cellStyle name="Note 3 2 6 2" xfId="22217"/>
    <cellStyle name="Note 3 2 6 2 2" xfId="22218"/>
    <cellStyle name="Note 3 2 6 2 2 2" xfId="22219"/>
    <cellStyle name="Note 3 2 6 2 2 3" xfId="22220"/>
    <cellStyle name="Note 3 2 6 2 2 4" xfId="22221"/>
    <cellStyle name="Note 3 2 6 2 2 5" xfId="22222"/>
    <cellStyle name="Note 3 2 6 2 2 6" xfId="22223"/>
    <cellStyle name="Note 3 2 6 2 3" xfId="22224"/>
    <cellStyle name="Note 3 2 6 2 3 2" xfId="22225"/>
    <cellStyle name="Note 3 2 6 2 3 3" xfId="22226"/>
    <cellStyle name="Note 3 2 6 2 3 4" xfId="22227"/>
    <cellStyle name="Note 3 2 6 2 3 5" xfId="22228"/>
    <cellStyle name="Note 3 2 6 2 3 6" xfId="22229"/>
    <cellStyle name="Note 3 2 6 2 4" xfId="22230"/>
    <cellStyle name="Note 3 2 6 2 5" xfId="22231"/>
    <cellStyle name="Note 3 2 6 2 6" xfId="22232"/>
    <cellStyle name="Note 3 2 6 2 7" xfId="22233"/>
    <cellStyle name="Note 3 2 6 2 8" xfId="22234"/>
    <cellStyle name="Note 3 2 6 3" xfId="22235"/>
    <cellStyle name="Note 3 2 6 3 2" xfId="22236"/>
    <cellStyle name="Note 3 2 6 3 3" xfId="22237"/>
    <cellStyle name="Note 3 2 6 3 4" xfId="22238"/>
    <cellStyle name="Note 3 2 6 3 5" xfId="22239"/>
    <cellStyle name="Note 3 2 6 3 6" xfId="22240"/>
    <cellStyle name="Note 3 2 6 4" xfId="22241"/>
    <cellStyle name="Note 3 2 6 4 2" xfId="22242"/>
    <cellStyle name="Note 3 2 6 4 3" xfId="22243"/>
    <cellStyle name="Note 3 2 6 4 4" xfId="22244"/>
    <cellStyle name="Note 3 2 6 4 5" xfId="22245"/>
    <cellStyle name="Note 3 2 6 4 6" xfId="22246"/>
    <cellStyle name="Note 3 2 6 5" xfId="22247"/>
    <cellStyle name="Note 3 2 6 6" xfId="22248"/>
    <cellStyle name="Note 3 2 6 7" xfId="22249"/>
    <cellStyle name="Note 3 2 6 8" xfId="22250"/>
    <cellStyle name="Note 3 2 6 9" xfId="22251"/>
    <cellStyle name="Note 3 2 7" xfId="22252"/>
    <cellStyle name="Note 3 2 7 2" xfId="22253"/>
    <cellStyle name="Note 3 2 7 2 2" xfId="22254"/>
    <cellStyle name="Note 3 2 7 2 3" xfId="22255"/>
    <cellStyle name="Note 3 2 7 2 4" xfId="22256"/>
    <cellStyle name="Note 3 2 7 2 5" xfId="22257"/>
    <cellStyle name="Note 3 2 7 2 6" xfId="22258"/>
    <cellStyle name="Note 3 2 7 3" xfId="22259"/>
    <cellStyle name="Note 3 2 7 3 2" xfId="22260"/>
    <cellStyle name="Note 3 2 7 3 3" xfId="22261"/>
    <cellStyle name="Note 3 2 7 3 4" xfId="22262"/>
    <cellStyle name="Note 3 2 7 3 5" xfId="22263"/>
    <cellStyle name="Note 3 2 7 3 6" xfId="22264"/>
    <cellStyle name="Note 3 2 7 4" xfId="22265"/>
    <cellStyle name="Note 3 2 7 5" xfId="22266"/>
    <cellStyle name="Note 3 2 7 6" xfId="22267"/>
    <cellStyle name="Note 3 2 7 7" xfId="22268"/>
    <cellStyle name="Note 3 2 7 8" xfId="22269"/>
    <cellStyle name="Note 3 2 8" xfId="22270"/>
    <cellStyle name="Note 3 2 8 2" xfId="22271"/>
    <cellStyle name="Note 3 2 8 3" xfId="22272"/>
    <cellStyle name="Note 3 2 8 4" xfId="22273"/>
    <cellStyle name="Note 3 2 8 5" xfId="22274"/>
    <cellStyle name="Note 3 2 8 6" xfId="22275"/>
    <cellStyle name="Note 3 2 9" xfId="22276"/>
    <cellStyle name="Note 3 2 9 2" xfId="22277"/>
    <cellStyle name="Note 3 2 9 3" xfId="22278"/>
    <cellStyle name="Note 3 2 9 4" xfId="22279"/>
    <cellStyle name="Note 3 2 9 5" xfId="22280"/>
    <cellStyle name="Note 3 2 9 6" xfId="22281"/>
    <cellStyle name="Note 3 3" xfId="22282"/>
    <cellStyle name="Note 3 3 10" xfId="22283"/>
    <cellStyle name="Note 3 3 10 2" xfId="22284"/>
    <cellStyle name="Note 3 3 10 3" xfId="22285"/>
    <cellStyle name="Note 3 3 10 4" xfId="22286"/>
    <cellStyle name="Note 3 3 10 5" xfId="22287"/>
    <cellStyle name="Note 3 3 10 6" xfId="22288"/>
    <cellStyle name="Note 3 3 11" xfId="22289"/>
    <cellStyle name="Note 3 3 12" xfId="22290"/>
    <cellStyle name="Note 3 3 13" xfId="22291"/>
    <cellStyle name="Note 3 3 14" xfId="22292"/>
    <cellStyle name="Note 3 3 15" xfId="22293"/>
    <cellStyle name="Note 3 3 2" xfId="22294"/>
    <cellStyle name="Note 3 3 2 10" xfId="22295"/>
    <cellStyle name="Note 3 3 2 11" xfId="22296"/>
    <cellStyle name="Note 3 3 2 12" xfId="22297"/>
    <cellStyle name="Note 3 3 2 13" xfId="22298"/>
    <cellStyle name="Note 3 3 2 14" xfId="22299"/>
    <cellStyle name="Note 3 3 2 2" xfId="22300"/>
    <cellStyle name="Note 3 3 2 2 10" xfId="22301"/>
    <cellStyle name="Note 3 3 2 2 11" xfId="22302"/>
    <cellStyle name="Note 3 3 2 2 12" xfId="22303"/>
    <cellStyle name="Note 3 3 2 2 13" xfId="22304"/>
    <cellStyle name="Note 3 3 2 2 2" xfId="22305"/>
    <cellStyle name="Note 3 3 2 2 2 10" xfId="22306"/>
    <cellStyle name="Note 3 3 2 2 2 11" xfId="22307"/>
    <cellStyle name="Note 3 3 2 2 2 12" xfId="22308"/>
    <cellStyle name="Note 3 3 2 2 2 2" xfId="22309"/>
    <cellStyle name="Note 3 3 2 2 2 2 10" xfId="22310"/>
    <cellStyle name="Note 3 3 2 2 2 2 11" xfId="22311"/>
    <cellStyle name="Note 3 3 2 2 2 2 2" xfId="22312"/>
    <cellStyle name="Note 3 3 2 2 2 2 2 2" xfId="22313"/>
    <cellStyle name="Note 3 3 2 2 2 2 2 2 2" xfId="22314"/>
    <cellStyle name="Note 3 3 2 2 2 2 2 2 2 2" xfId="22315"/>
    <cellStyle name="Note 3 3 2 2 2 2 2 2 2 3" xfId="22316"/>
    <cellStyle name="Note 3 3 2 2 2 2 2 2 2 4" xfId="22317"/>
    <cellStyle name="Note 3 3 2 2 2 2 2 2 2 5" xfId="22318"/>
    <cellStyle name="Note 3 3 2 2 2 2 2 2 2 6" xfId="22319"/>
    <cellStyle name="Note 3 3 2 2 2 2 2 2 3" xfId="22320"/>
    <cellStyle name="Note 3 3 2 2 2 2 2 2 3 2" xfId="22321"/>
    <cellStyle name="Note 3 3 2 2 2 2 2 2 3 3" xfId="22322"/>
    <cellStyle name="Note 3 3 2 2 2 2 2 2 3 4" xfId="22323"/>
    <cellStyle name="Note 3 3 2 2 2 2 2 2 3 5" xfId="22324"/>
    <cellStyle name="Note 3 3 2 2 2 2 2 2 3 6" xfId="22325"/>
    <cellStyle name="Note 3 3 2 2 2 2 2 2 4" xfId="22326"/>
    <cellStyle name="Note 3 3 2 2 2 2 2 2 5" xfId="22327"/>
    <cellStyle name="Note 3 3 2 2 2 2 2 2 6" xfId="22328"/>
    <cellStyle name="Note 3 3 2 2 2 2 2 2 7" xfId="22329"/>
    <cellStyle name="Note 3 3 2 2 2 2 2 2 8" xfId="22330"/>
    <cellStyle name="Note 3 3 2 2 2 2 2 3" xfId="22331"/>
    <cellStyle name="Note 3 3 2 2 2 2 2 3 2" xfId="22332"/>
    <cellStyle name="Note 3 3 2 2 2 2 2 3 3" xfId="22333"/>
    <cellStyle name="Note 3 3 2 2 2 2 2 3 4" xfId="22334"/>
    <cellStyle name="Note 3 3 2 2 2 2 2 3 5" xfId="22335"/>
    <cellStyle name="Note 3 3 2 2 2 2 2 3 6" xfId="22336"/>
    <cellStyle name="Note 3 3 2 2 2 2 2 4" xfId="22337"/>
    <cellStyle name="Note 3 3 2 2 2 2 2 4 2" xfId="22338"/>
    <cellStyle name="Note 3 3 2 2 2 2 2 4 3" xfId="22339"/>
    <cellStyle name="Note 3 3 2 2 2 2 2 4 4" xfId="22340"/>
    <cellStyle name="Note 3 3 2 2 2 2 2 4 5" xfId="22341"/>
    <cellStyle name="Note 3 3 2 2 2 2 2 4 6" xfId="22342"/>
    <cellStyle name="Note 3 3 2 2 2 2 2 5" xfId="22343"/>
    <cellStyle name="Note 3 3 2 2 2 2 2 6" xfId="22344"/>
    <cellStyle name="Note 3 3 2 2 2 2 2 7" xfId="22345"/>
    <cellStyle name="Note 3 3 2 2 2 2 2 8" xfId="22346"/>
    <cellStyle name="Note 3 3 2 2 2 2 2 9" xfId="22347"/>
    <cellStyle name="Note 3 3 2 2 2 2 3" xfId="22348"/>
    <cellStyle name="Note 3 3 2 2 2 2 3 2" xfId="22349"/>
    <cellStyle name="Note 3 3 2 2 2 2 3 2 2" xfId="22350"/>
    <cellStyle name="Note 3 3 2 2 2 2 3 2 2 2" xfId="22351"/>
    <cellStyle name="Note 3 3 2 2 2 2 3 2 2 3" xfId="22352"/>
    <cellStyle name="Note 3 3 2 2 2 2 3 2 2 4" xfId="22353"/>
    <cellStyle name="Note 3 3 2 2 2 2 3 2 2 5" xfId="22354"/>
    <cellStyle name="Note 3 3 2 2 2 2 3 2 2 6" xfId="22355"/>
    <cellStyle name="Note 3 3 2 2 2 2 3 2 3" xfId="22356"/>
    <cellStyle name="Note 3 3 2 2 2 2 3 2 3 2" xfId="22357"/>
    <cellStyle name="Note 3 3 2 2 2 2 3 2 3 3" xfId="22358"/>
    <cellStyle name="Note 3 3 2 2 2 2 3 2 3 4" xfId="22359"/>
    <cellStyle name="Note 3 3 2 2 2 2 3 2 3 5" xfId="22360"/>
    <cellStyle name="Note 3 3 2 2 2 2 3 2 3 6" xfId="22361"/>
    <cellStyle name="Note 3 3 2 2 2 2 3 2 4" xfId="22362"/>
    <cellStyle name="Note 3 3 2 2 2 2 3 2 5" xfId="22363"/>
    <cellStyle name="Note 3 3 2 2 2 2 3 2 6" xfId="22364"/>
    <cellStyle name="Note 3 3 2 2 2 2 3 2 7" xfId="22365"/>
    <cellStyle name="Note 3 3 2 2 2 2 3 2 8" xfId="22366"/>
    <cellStyle name="Note 3 3 2 2 2 2 3 3" xfId="22367"/>
    <cellStyle name="Note 3 3 2 2 2 2 3 3 2" xfId="22368"/>
    <cellStyle name="Note 3 3 2 2 2 2 3 3 3" xfId="22369"/>
    <cellStyle name="Note 3 3 2 2 2 2 3 3 4" xfId="22370"/>
    <cellStyle name="Note 3 3 2 2 2 2 3 3 5" xfId="22371"/>
    <cellStyle name="Note 3 3 2 2 2 2 3 3 6" xfId="22372"/>
    <cellStyle name="Note 3 3 2 2 2 2 3 4" xfId="22373"/>
    <cellStyle name="Note 3 3 2 2 2 2 3 4 2" xfId="22374"/>
    <cellStyle name="Note 3 3 2 2 2 2 3 4 3" xfId="22375"/>
    <cellStyle name="Note 3 3 2 2 2 2 3 4 4" xfId="22376"/>
    <cellStyle name="Note 3 3 2 2 2 2 3 4 5" xfId="22377"/>
    <cellStyle name="Note 3 3 2 2 2 2 3 4 6" xfId="22378"/>
    <cellStyle name="Note 3 3 2 2 2 2 3 5" xfId="22379"/>
    <cellStyle name="Note 3 3 2 2 2 2 3 6" xfId="22380"/>
    <cellStyle name="Note 3 3 2 2 2 2 3 7" xfId="22381"/>
    <cellStyle name="Note 3 3 2 2 2 2 3 8" xfId="22382"/>
    <cellStyle name="Note 3 3 2 2 2 2 3 9" xfId="22383"/>
    <cellStyle name="Note 3 3 2 2 2 2 4" xfId="22384"/>
    <cellStyle name="Note 3 3 2 2 2 2 4 2" xfId="22385"/>
    <cellStyle name="Note 3 3 2 2 2 2 4 2 2" xfId="22386"/>
    <cellStyle name="Note 3 3 2 2 2 2 4 2 3" xfId="22387"/>
    <cellStyle name="Note 3 3 2 2 2 2 4 2 4" xfId="22388"/>
    <cellStyle name="Note 3 3 2 2 2 2 4 2 5" xfId="22389"/>
    <cellStyle name="Note 3 3 2 2 2 2 4 2 6" xfId="22390"/>
    <cellStyle name="Note 3 3 2 2 2 2 4 3" xfId="22391"/>
    <cellStyle name="Note 3 3 2 2 2 2 4 3 2" xfId="22392"/>
    <cellStyle name="Note 3 3 2 2 2 2 4 3 3" xfId="22393"/>
    <cellStyle name="Note 3 3 2 2 2 2 4 3 4" xfId="22394"/>
    <cellStyle name="Note 3 3 2 2 2 2 4 3 5" xfId="22395"/>
    <cellStyle name="Note 3 3 2 2 2 2 4 3 6" xfId="22396"/>
    <cellStyle name="Note 3 3 2 2 2 2 4 4" xfId="22397"/>
    <cellStyle name="Note 3 3 2 2 2 2 4 5" xfId="22398"/>
    <cellStyle name="Note 3 3 2 2 2 2 4 6" xfId="22399"/>
    <cellStyle name="Note 3 3 2 2 2 2 4 7" xfId="22400"/>
    <cellStyle name="Note 3 3 2 2 2 2 4 8" xfId="22401"/>
    <cellStyle name="Note 3 3 2 2 2 2 5" xfId="22402"/>
    <cellStyle name="Note 3 3 2 2 2 2 5 2" xfId="22403"/>
    <cellStyle name="Note 3 3 2 2 2 2 5 3" xfId="22404"/>
    <cellStyle name="Note 3 3 2 2 2 2 5 4" xfId="22405"/>
    <cellStyle name="Note 3 3 2 2 2 2 5 5" xfId="22406"/>
    <cellStyle name="Note 3 3 2 2 2 2 5 6" xfId="22407"/>
    <cellStyle name="Note 3 3 2 2 2 2 6" xfId="22408"/>
    <cellStyle name="Note 3 3 2 2 2 2 6 2" xfId="22409"/>
    <cellStyle name="Note 3 3 2 2 2 2 6 3" xfId="22410"/>
    <cellStyle name="Note 3 3 2 2 2 2 6 4" xfId="22411"/>
    <cellStyle name="Note 3 3 2 2 2 2 6 5" xfId="22412"/>
    <cellStyle name="Note 3 3 2 2 2 2 6 6" xfId="22413"/>
    <cellStyle name="Note 3 3 2 2 2 2 7" xfId="22414"/>
    <cellStyle name="Note 3 3 2 2 2 2 8" xfId="22415"/>
    <cellStyle name="Note 3 3 2 2 2 2 9" xfId="22416"/>
    <cellStyle name="Note 3 3 2 2 2 3" xfId="22417"/>
    <cellStyle name="Note 3 3 2 2 2 3 10" xfId="22418"/>
    <cellStyle name="Note 3 3 2 2 2 3 2" xfId="22419"/>
    <cellStyle name="Note 3 3 2 2 2 3 2 2" xfId="22420"/>
    <cellStyle name="Note 3 3 2 2 2 3 2 2 2" xfId="22421"/>
    <cellStyle name="Note 3 3 2 2 2 3 2 2 2 2" xfId="22422"/>
    <cellStyle name="Note 3 3 2 2 2 3 2 2 2 3" xfId="22423"/>
    <cellStyle name="Note 3 3 2 2 2 3 2 2 2 4" xfId="22424"/>
    <cellStyle name="Note 3 3 2 2 2 3 2 2 2 5" xfId="22425"/>
    <cellStyle name="Note 3 3 2 2 2 3 2 2 2 6" xfId="22426"/>
    <cellStyle name="Note 3 3 2 2 2 3 2 2 3" xfId="22427"/>
    <cellStyle name="Note 3 3 2 2 2 3 2 2 3 2" xfId="22428"/>
    <cellStyle name="Note 3 3 2 2 2 3 2 2 3 3" xfId="22429"/>
    <cellStyle name="Note 3 3 2 2 2 3 2 2 3 4" xfId="22430"/>
    <cellStyle name="Note 3 3 2 2 2 3 2 2 3 5" xfId="22431"/>
    <cellStyle name="Note 3 3 2 2 2 3 2 2 3 6" xfId="22432"/>
    <cellStyle name="Note 3 3 2 2 2 3 2 2 4" xfId="22433"/>
    <cellStyle name="Note 3 3 2 2 2 3 2 2 5" xfId="22434"/>
    <cellStyle name="Note 3 3 2 2 2 3 2 2 6" xfId="22435"/>
    <cellStyle name="Note 3 3 2 2 2 3 2 2 7" xfId="22436"/>
    <cellStyle name="Note 3 3 2 2 2 3 2 2 8" xfId="22437"/>
    <cellStyle name="Note 3 3 2 2 2 3 2 3" xfId="22438"/>
    <cellStyle name="Note 3 3 2 2 2 3 2 3 2" xfId="22439"/>
    <cellStyle name="Note 3 3 2 2 2 3 2 3 3" xfId="22440"/>
    <cellStyle name="Note 3 3 2 2 2 3 2 3 4" xfId="22441"/>
    <cellStyle name="Note 3 3 2 2 2 3 2 3 5" xfId="22442"/>
    <cellStyle name="Note 3 3 2 2 2 3 2 3 6" xfId="22443"/>
    <cellStyle name="Note 3 3 2 2 2 3 2 4" xfId="22444"/>
    <cellStyle name="Note 3 3 2 2 2 3 2 4 2" xfId="22445"/>
    <cellStyle name="Note 3 3 2 2 2 3 2 4 3" xfId="22446"/>
    <cellStyle name="Note 3 3 2 2 2 3 2 4 4" xfId="22447"/>
    <cellStyle name="Note 3 3 2 2 2 3 2 4 5" xfId="22448"/>
    <cellStyle name="Note 3 3 2 2 2 3 2 4 6" xfId="22449"/>
    <cellStyle name="Note 3 3 2 2 2 3 2 5" xfId="22450"/>
    <cellStyle name="Note 3 3 2 2 2 3 2 6" xfId="22451"/>
    <cellStyle name="Note 3 3 2 2 2 3 2 7" xfId="22452"/>
    <cellStyle name="Note 3 3 2 2 2 3 2 8" xfId="22453"/>
    <cellStyle name="Note 3 3 2 2 2 3 2 9" xfId="22454"/>
    <cellStyle name="Note 3 3 2 2 2 3 3" xfId="22455"/>
    <cellStyle name="Note 3 3 2 2 2 3 3 2" xfId="22456"/>
    <cellStyle name="Note 3 3 2 2 2 3 3 2 2" xfId="22457"/>
    <cellStyle name="Note 3 3 2 2 2 3 3 2 3" xfId="22458"/>
    <cellStyle name="Note 3 3 2 2 2 3 3 2 4" xfId="22459"/>
    <cellStyle name="Note 3 3 2 2 2 3 3 2 5" xfId="22460"/>
    <cellStyle name="Note 3 3 2 2 2 3 3 2 6" xfId="22461"/>
    <cellStyle name="Note 3 3 2 2 2 3 3 3" xfId="22462"/>
    <cellStyle name="Note 3 3 2 2 2 3 3 3 2" xfId="22463"/>
    <cellStyle name="Note 3 3 2 2 2 3 3 3 3" xfId="22464"/>
    <cellStyle name="Note 3 3 2 2 2 3 3 3 4" xfId="22465"/>
    <cellStyle name="Note 3 3 2 2 2 3 3 3 5" xfId="22466"/>
    <cellStyle name="Note 3 3 2 2 2 3 3 3 6" xfId="22467"/>
    <cellStyle name="Note 3 3 2 2 2 3 3 4" xfId="22468"/>
    <cellStyle name="Note 3 3 2 2 2 3 3 5" xfId="22469"/>
    <cellStyle name="Note 3 3 2 2 2 3 3 6" xfId="22470"/>
    <cellStyle name="Note 3 3 2 2 2 3 3 7" xfId="22471"/>
    <cellStyle name="Note 3 3 2 2 2 3 3 8" xfId="22472"/>
    <cellStyle name="Note 3 3 2 2 2 3 4" xfId="22473"/>
    <cellStyle name="Note 3 3 2 2 2 3 4 2" xfId="22474"/>
    <cellStyle name="Note 3 3 2 2 2 3 4 3" xfId="22475"/>
    <cellStyle name="Note 3 3 2 2 2 3 4 4" xfId="22476"/>
    <cellStyle name="Note 3 3 2 2 2 3 4 5" xfId="22477"/>
    <cellStyle name="Note 3 3 2 2 2 3 4 6" xfId="22478"/>
    <cellStyle name="Note 3 3 2 2 2 3 5" xfId="22479"/>
    <cellStyle name="Note 3 3 2 2 2 3 5 2" xfId="22480"/>
    <cellStyle name="Note 3 3 2 2 2 3 5 3" xfId="22481"/>
    <cellStyle name="Note 3 3 2 2 2 3 5 4" xfId="22482"/>
    <cellStyle name="Note 3 3 2 2 2 3 5 5" xfId="22483"/>
    <cellStyle name="Note 3 3 2 2 2 3 5 6" xfId="22484"/>
    <cellStyle name="Note 3 3 2 2 2 3 6" xfId="22485"/>
    <cellStyle name="Note 3 3 2 2 2 3 7" xfId="22486"/>
    <cellStyle name="Note 3 3 2 2 2 3 8" xfId="22487"/>
    <cellStyle name="Note 3 3 2 2 2 3 9" xfId="22488"/>
    <cellStyle name="Note 3 3 2 2 2 4" xfId="22489"/>
    <cellStyle name="Note 3 3 2 2 2 4 2" xfId="22490"/>
    <cellStyle name="Note 3 3 2 2 2 4 2 2" xfId="22491"/>
    <cellStyle name="Note 3 3 2 2 2 4 2 2 2" xfId="22492"/>
    <cellStyle name="Note 3 3 2 2 2 4 2 2 3" xfId="22493"/>
    <cellStyle name="Note 3 3 2 2 2 4 2 2 4" xfId="22494"/>
    <cellStyle name="Note 3 3 2 2 2 4 2 2 5" xfId="22495"/>
    <cellStyle name="Note 3 3 2 2 2 4 2 2 6" xfId="22496"/>
    <cellStyle name="Note 3 3 2 2 2 4 2 3" xfId="22497"/>
    <cellStyle name="Note 3 3 2 2 2 4 2 3 2" xfId="22498"/>
    <cellStyle name="Note 3 3 2 2 2 4 2 3 3" xfId="22499"/>
    <cellStyle name="Note 3 3 2 2 2 4 2 3 4" xfId="22500"/>
    <cellStyle name="Note 3 3 2 2 2 4 2 3 5" xfId="22501"/>
    <cellStyle name="Note 3 3 2 2 2 4 2 3 6" xfId="22502"/>
    <cellStyle name="Note 3 3 2 2 2 4 2 4" xfId="22503"/>
    <cellStyle name="Note 3 3 2 2 2 4 2 5" xfId="22504"/>
    <cellStyle name="Note 3 3 2 2 2 4 2 6" xfId="22505"/>
    <cellStyle name="Note 3 3 2 2 2 4 2 7" xfId="22506"/>
    <cellStyle name="Note 3 3 2 2 2 4 2 8" xfId="22507"/>
    <cellStyle name="Note 3 3 2 2 2 4 3" xfId="22508"/>
    <cellStyle name="Note 3 3 2 2 2 4 3 2" xfId="22509"/>
    <cellStyle name="Note 3 3 2 2 2 4 3 3" xfId="22510"/>
    <cellStyle name="Note 3 3 2 2 2 4 3 4" xfId="22511"/>
    <cellStyle name="Note 3 3 2 2 2 4 3 5" xfId="22512"/>
    <cellStyle name="Note 3 3 2 2 2 4 3 6" xfId="22513"/>
    <cellStyle name="Note 3 3 2 2 2 4 4" xfId="22514"/>
    <cellStyle name="Note 3 3 2 2 2 4 4 2" xfId="22515"/>
    <cellStyle name="Note 3 3 2 2 2 4 4 3" xfId="22516"/>
    <cellStyle name="Note 3 3 2 2 2 4 4 4" xfId="22517"/>
    <cellStyle name="Note 3 3 2 2 2 4 4 5" xfId="22518"/>
    <cellStyle name="Note 3 3 2 2 2 4 4 6" xfId="22519"/>
    <cellStyle name="Note 3 3 2 2 2 4 5" xfId="22520"/>
    <cellStyle name="Note 3 3 2 2 2 4 6" xfId="22521"/>
    <cellStyle name="Note 3 3 2 2 2 4 7" xfId="22522"/>
    <cellStyle name="Note 3 3 2 2 2 4 8" xfId="22523"/>
    <cellStyle name="Note 3 3 2 2 2 4 9" xfId="22524"/>
    <cellStyle name="Note 3 3 2 2 2 5" xfId="22525"/>
    <cellStyle name="Note 3 3 2 2 2 5 2" xfId="22526"/>
    <cellStyle name="Note 3 3 2 2 2 5 2 2" xfId="22527"/>
    <cellStyle name="Note 3 3 2 2 2 5 2 3" xfId="22528"/>
    <cellStyle name="Note 3 3 2 2 2 5 2 4" xfId="22529"/>
    <cellStyle name="Note 3 3 2 2 2 5 2 5" xfId="22530"/>
    <cellStyle name="Note 3 3 2 2 2 5 2 6" xfId="22531"/>
    <cellStyle name="Note 3 3 2 2 2 5 3" xfId="22532"/>
    <cellStyle name="Note 3 3 2 2 2 5 3 2" xfId="22533"/>
    <cellStyle name="Note 3 3 2 2 2 5 3 3" xfId="22534"/>
    <cellStyle name="Note 3 3 2 2 2 5 3 4" xfId="22535"/>
    <cellStyle name="Note 3 3 2 2 2 5 3 5" xfId="22536"/>
    <cellStyle name="Note 3 3 2 2 2 5 3 6" xfId="22537"/>
    <cellStyle name="Note 3 3 2 2 2 5 4" xfId="22538"/>
    <cellStyle name="Note 3 3 2 2 2 5 5" xfId="22539"/>
    <cellStyle name="Note 3 3 2 2 2 5 6" xfId="22540"/>
    <cellStyle name="Note 3 3 2 2 2 5 7" xfId="22541"/>
    <cellStyle name="Note 3 3 2 2 2 5 8" xfId="22542"/>
    <cellStyle name="Note 3 3 2 2 2 6" xfId="22543"/>
    <cellStyle name="Note 3 3 2 2 2 6 2" xfId="22544"/>
    <cellStyle name="Note 3 3 2 2 2 6 3" xfId="22545"/>
    <cellStyle name="Note 3 3 2 2 2 6 4" xfId="22546"/>
    <cellStyle name="Note 3 3 2 2 2 6 5" xfId="22547"/>
    <cellStyle name="Note 3 3 2 2 2 6 6" xfId="22548"/>
    <cellStyle name="Note 3 3 2 2 2 7" xfId="22549"/>
    <cellStyle name="Note 3 3 2 2 2 7 2" xfId="22550"/>
    <cellStyle name="Note 3 3 2 2 2 7 3" xfId="22551"/>
    <cellStyle name="Note 3 3 2 2 2 7 4" xfId="22552"/>
    <cellStyle name="Note 3 3 2 2 2 7 5" xfId="22553"/>
    <cellStyle name="Note 3 3 2 2 2 7 6" xfId="22554"/>
    <cellStyle name="Note 3 3 2 2 2 8" xfId="22555"/>
    <cellStyle name="Note 3 3 2 2 2 9" xfId="22556"/>
    <cellStyle name="Note 3 3 2 2 3" xfId="22557"/>
    <cellStyle name="Note 3 3 2 2 3 10" xfId="22558"/>
    <cellStyle name="Note 3 3 2 2 3 11" xfId="22559"/>
    <cellStyle name="Note 3 3 2 2 3 2" xfId="22560"/>
    <cellStyle name="Note 3 3 2 2 3 2 2" xfId="22561"/>
    <cellStyle name="Note 3 3 2 2 3 2 2 2" xfId="22562"/>
    <cellStyle name="Note 3 3 2 2 3 2 2 2 2" xfId="22563"/>
    <cellStyle name="Note 3 3 2 2 3 2 2 2 3" xfId="22564"/>
    <cellStyle name="Note 3 3 2 2 3 2 2 2 4" xfId="22565"/>
    <cellStyle name="Note 3 3 2 2 3 2 2 2 5" xfId="22566"/>
    <cellStyle name="Note 3 3 2 2 3 2 2 2 6" xfId="22567"/>
    <cellStyle name="Note 3 3 2 2 3 2 2 3" xfId="22568"/>
    <cellStyle name="Note 3 3 2 2 3 2 2 3 2" xfId="22569"/>
    <cellStyle name="Note 3 3 2 2 3 2 2 3 3" xfId="22570"/>
    <cellStyle name="Note 3 3 2 2 3 2 2 3 4" xfId="22571"/>
    <cellStyle name="Note 3 3 2 2 3 2 2 3 5" xfId="22572"/>
    <cellStyle name="Note 3 3 2 2 3 2 2 3 6" xfId="22573"/>
    <cellStyle name="Note 3 3 2 2 3 2 2 4" xfId="22574"/>
    <cellStyle name="Note 3 3 2 2 3 2 2 5" xfId="22575"/>
    <cellStyle name="Note 3 3 2 2 3 2 2 6" xfId="22576"/>
    <cellStyle name="Note 3 3 2 2 3 2 2 7" xfId="22577"/>
    <cellStyle name="Note 3 3 2 2 3 2 2 8" xfId="22578"/>
    <cellStyle name="Note 3 3 2 2 3 2 3" xfId="22579"/>
    <cellStyle name="Note 3 3 2 2 3 2 3 2" xfId="22580"/>
    <cellStyle name="Note 3 3 2 2 3 2 3 3" xfId="22581"/>
    <cellStyle name="Note 3 3 2 2 3 2 3 4" xfId="22582"/>
    <cellStyle name="Note 3 3 2 2 3 2 3 5" xfId="22583"/>
    <cellStyle name="Note 3 3 2 2 3 2 3 6" xfId="22584"/>
    <cellStyle name="Note 3 3 2 2 3 2 4" xfId="22585"/>
    <cellStyle name="Note 3 3 2 2 3 2 4 2" xfId="22586"/>
    <cellStyle name="Note 3 3 2 2 3 2 4 3" xfId="22587"/>
    <cellStyle name="Note 3 3 2 2 3 2 4 4" xfId="22588"/>
    <cellStyle name="Note 3 3 2 2 3 2 4 5" xfId="22589"/>
    <cellStyle name="Note 3 3 2 2 3 2 4 6" xfId="22590"/>
    <cellStyle name="Note 3 3 2 2 3 2 5" xfId="22591"/>
    <cellStyle name="Note 3 3 2 2 3 2 6" xfId="22592"/>
    <cellStyle name="Note 3 3 2 2 3 2 7" xfId="22593"/>
    <cellStyle name="Note 3 3 2 2 3 2 8" xfId="22594"/>
    <cellStyle name="Note 3 3 2 2 3 2 9" xfId="22595"/>
    <cellStyle name="Note 3 3 2 2 3 3" xfId="22596"/>
    <cellStyle name="Note 3 3 2 2 3 3 2" xfId="22597"/>
    <cellStyle name="Note 3 3 2 2 3 3 2 2" xfId="22598"/>
    <cellStyle name="Note 3 3 2 2 3 3 2 2 2" xfId="22599"/>
    <cellStyle name="Note 3 3 2 2 3 3 2 2 3" xfId="22600"/>
    <cellStyle name="Note 3 3 2 2 3 3 2 2 4" xfId="22601"/>
    <cellStyle name="Note 3 3 2 2 3 3 2 2 5" xfId="22602"/>
    <cellStyle name="Note 3 3 2 2 3 3 2 2 6" xfId="22603"/>
    <cellStyle name="Note 3 3 2 2 3 3 2 3" xfId="22604"/>
    <cellStyle name="Note 3 3 2 2 3 3 2 3 2" xfId="22605"/>
    <cellStyle name="Note 3 3 2 2 3 3 2 3 3" xfId="22606"/>
    <cellStyle name="Note 3 3 2 2 3 3 2 3 4" xfId="22607"/>
    <cellStyle name="Note 3 3 2 2 3 3 2 3 5" xfId="22608"/>
    <cellStyle name="Note 3 3 2 2 3 3 2 3 6" xfId="22609"/>
    <cellStyle name="Note 3 3 2 2 3 3 2 4" xfId="22610"/>
    <cellStyle name="Note 3 3 2 2 3 3 2 5" xfId="22611"/>
    <cellStyle name="Note 3 3 2 2 3 3 2 6" xfId="22612"/>
    <cellStyle name="Note 3 3 2 2 3 3 2 7" xfId="22613"/>
    <cellStyle name="Note 3 3 2 2 3 3 2 8" xfId="22614"/>
    <cellStyle name="Note 3 3 2 2 3 3 3" xfId="22615"/>
    <cellStyle name="Note 3 3 2 2 3 3 3 2" xfId="22616"/>
    <cellStyle name="Note 3 3 2 2 3 3 3 3" xfId="22617"/>
    <cellStyle name="Note 3 3 2 2 3 3 3 4" xfId="22618"/>
    <cellStyle name="Note 3 3 2 2 3 3 3 5" xfId="22619"/>
    <cellStyle name="Note 3 3 2 2 3 3 3 6" xfId="22620"/>
    <cellStyle name="Note 3 3 2 2 3 3 4" xfId="22621"/>
    <cellStyle name="Note 3 3 2 2 3 3 4 2" xfId="22622"/>
    <cellStyle name="Note 3 3 2 2 3 3 4 3" xfId="22623"/>
    <cellStyle name="Note 3 3 2 2 3 3 4 4" xfId="22624"/>
    <cellStyle name="Note 3 3 2 2 3 3 4 5" xfId="22625"/>
    <cellStyle name="Note 3 3 2 2 3 3 4 6" xfId="22626"/>
    <cellStyle name="Note 3 3 2 2 3 3 5" xfId="22627"/>
    <cellStyle name="Note 3 3 2 2 3 3 6" xfId="22628"/>
    <cellStyle name="Note 3 3 2 2 3 3 7" xfId="22629"/>
    <cellStyle name="Note 3 3 2 2 3 3 8" xfId="22630"/>
    <cellStyle name="Note 3 3 2 2 3 3 9" xfId="22631"/>
    <cellStyle name="Note 3 3 2 2 3 4" xfId="22632"/>
    <cellStyle name="Note 3 3 2 2 3 4 2" xfId="22633"/>
    <cellStyle name="Note 3 3 2 2 3 4 2 2" xfId="22634"/>
    <cellStyle name="Note 3 3 2 2 3 4 2 3" xfId="22635"/>
    <cellStyle name="Note 3 3 2 2 3 4 2 4" xfId="22636"/>
    <cellStyle name="Note 3 3 2 2 3 4 2 5" xfId="22637"/>
    <cellStyle name="Note 3 3 2 2 3 4 2 6" xfId="22638"/>
    <cellStyle name="Note 3 3 2 2 3 4 3" xfId="22639"/>
    <cellStyle name="Note 3 3 2 2 3 4 3 2" xfId="22640"/>
    <cellStyle name="Note 3 3 2 2 3 4 3 3" xfId="22641"/>
    <cellStyle name="Note 3 3 2 2 3 4 3 4" xfId="22642"/>
    <cellStyle name="Note 3 3 2 2 3 4 3 5" xfId="22643"/>
    <cellStyle name="Note 3 3 2 2 3 4 3 6" xfId="22644"/>
    <cellStyle name="Note 3 3 2 2 3 4 4" xfId="22645"/>
    <cellStyle name="Note 3 3 2 2 3 4 5" xfId="22646"/>
    <cellStyle name="Note 3 3 2 2 3 4 6" xfId="22647"/>
    <cellStyle name="Note 3 3 2 2 3 4 7" xfId="22648"/>
    <cellStyle name="Note 3 3 2 2 3 4 8" xfId="22649"/>
    <cellStyle name="Note 3 3 2 2 3 5" xfId="22650"/>
    <cellStyle name="Note 3 3 2 2 3 5 2" xfId="22651"/>
    <cellStyle name="Note 3 3 2 2 3 5 3" xfId="22652"/>
    <cellStyle name="Note 3 3 2 2 3 5 4" xfId="22653"/>
    <cellStyle name="Note 3 3 2 2 3 5 5" xfId="22654"/>
    <cellStyle name="Note 3 3 2 2 3 5 6" xfId="22655"/>
    <cellStyle name="Note 3 3 2 2 3 6" xfId="22656"/>
    <cellStyle name="Note 3 3 2 2 3 6 2" xfId="22657"/>
    <cellStyle name="Note 3 3 2 2 3 6 3" xfId="22658"/>
    <cellStyle name="Note 3 3 2 2 3 6 4" xfId="22659"/>
    <cellStyle name="Note 3 3 2 2 3 6 5" xfId="22660"/>
    <cellStyle name="Note 3 3 2 2 3 6 6" xfId="22661"/>
    <cellStyle name="Note 3 3 2 2 3 7" xfId="22662"/>
    <cellStyle name="Note 3 3 2 2 3 8" xfId="22663"/>
    <cellStyle name="Note 3 3 2 2 3 9" xfId="22664"/>
    <cellStyle name="Note 3 3 2 2 4" xfId="22665"/>
    <cellStyle name="Note 3 3 2 2 4 10" xfId="22666"/>
    <cellStyle name="Note 3 3 2 2 4 2" xfId="22667"/>
    <cellStyle name="Note 3 3 2 2 4 2 2" xfId="22668"/>
    <cellStyle name="Note 3 3 2 2 4 2 2 2" xfId="22669"/>
    <cellStyle name="Note 3 3 2 2 4 2 2 2 2" xfId="22670"/>
    <cellStyle name="Note 3 3 2 2 4 2 2 2 3" xfId="22671"/>
    <cellStyle name="Note 3 3 2 2 4 2 2 2 4" xfId="22672"/>
    <cellStyle name="Note 3 3 2 2 4 2 2 2 5" xfId="22673"/>
    <cellStyle name="Note 3 3 2 2 4 2 2 2 6" xfId="22674"/>
    <cellStyle name="Note 3 3 2 2 4 2 2 3" xfId="22675"/>
    <cellStyle name="Note 3 3 2 2 4 2 2 3 2" xfId="22676"/>
    <cellStyle name="Note 3 3 2 2 4 2 2 3 3" xfId="22677"/>
    <cellStyle name="Note 3 3 2 2 4 2 2 3 4" xfId="22678"/>
    <cellStyle name="Note 3 3 2 2 4 2 2 3 5" xfId="22679"/>
    <cellStyle name="Note 3 3 2 2 4 2 2 3 6" xfId="22680"/>
    <cellStyle name="Note 3 3 2 2 4 2 2 4" xfId="22681"/>
    <cellStyle name="Note 3 3 2 2 4 2 2 5" xfId="22682"/>
    <cellStyle name="Note 3 3 2 2 4 2 2 6" xfId="22683"/>
    <cellStyle name="Note 3 3 2 2 4 2 2 7" xfId="22684"/>
    <cellStyle name="Note 3 3 2 2 4 2 2 8" xfId="22685"/>
    <cellStyle name="Note 3 3 2 2 4 2 3" xfId="22686"/>
    <cellStyle name="Note 3 3 2 2 4 2 3 2" xfId="22687"/>
    <cellStyle name="Note 3 3 2 2 4 2 3 3" xfId="22688"/>
    <cellStyle name="Note 3 3 2 2 4 2 3 4" xfId="22689"/>
    <cellStyle name="Note 3 3 2 2 4 2 3 5" xfId="22690"/>
    <cellStyle name="Note 3 3 2 2 4 2 3 6" xfId="22691"/>
    <cellStyle name="Note 3 3 2 2 4 2 4" xfId="22692"/>
    <cellStyle name="Note 3 3 2 2 4 2 4 2" xfId="22693"/>
    <cellStyle name="Note 3 3 2 2 4 2 4 3" xfId="22694"/>
    <cellStyle name="Note 3 3 2 2 4 2 4 4" xfId="22695"/>
    <cellStyle name="Note 3 3 2 2 4 2 4 5" xfId="22696"/>
    <cellStyle name="Note 3 3 2 2 4 2 4 6" xfId="22697"/>
    <cellStyle name="Note 3 3 2 2 4 2 5" xfId="22698"/>
    <cellStyle name="Note 3 3 2 2 4 2 6" xfId="22699"/>
    <cellStyle name="Note 3 3 2 2 4 2 7" xfId="22700"/>
    <cellStyle name="Note 3 3 2 2 4 2 8" xfId="22701"/>
    <cellStyle name="Note 3 3 2 2 4 2 9" xfId="22702"/>
    <cellStyle name="Note 3 3 2 2 4 3" xfId="22703"/>
    <cellStyle name="Note 3 3 2 2 4 3 2" xfId="22704"/>
    <cellStyle name="Note 3 3 2 2 4 3 2 2" xfId="22705"/>
    <cellStyle name="Note 3 3 2 2 4 3 2 3" xfId="22706"/>
    <cellStyle name="Note 3 3 2 2 4 3 2 4" xfId="22707"/>
    <cellStyle name="Note 3 3 2 2 4 3 2 5" xfId="22708"/>
    <cellStyle name="Note 3 3 2 2 4 3 2 6" xfId="22709"/>
    <cellStyle name="Note 3 3 2 2 4 3 3" xfId="22710"/>
    <cellStyle name="Note 3 3 2 2 4 3 3 2" xfId="22711"/>
    <cellStyle name="Note 3 3 2 2 4 3 3 3" xfId="22712"/>
    <cellStyle name="Note 3 3 2 2 4 3 3 4" xfId="22713"/>
    <cellStyle name="Note 3 3 2 2 4 3 3 5" xfId="22714"/>
    <cellStyle name="Note 3 3 2 2 4 3 3 6" xfId="22715"/>
    <cellStyle name="Note 3 3 2 2 4 3 4" xfId="22716"/>
    <cellStyle name="Note 3 3 2 2 4 3 5" xfId="22717"/>
    <cellStyle name="Note 3 3 2 2 4 3 6" xfId="22718"/>
    <cellStyle name="Note 3 3 2 2 4 3 7" xfId="22719"/>
    <cellStyle name="Note 3 3 2 2 4 3 8" xfId="22720"/>
    <cellStyle name="Note 3 3 2 2 4 4" xfId="22721"/>
    <cellStyle name="Note 3 3 2 2 4 4 2" xfId="22722"/>
    <cellStyle name="Note 3 3 2 2 4 4 3" xfId="22723"/>
    <cellStyle name="Note 3 3 2 2 4 4 4" xfId="22724"/>
    <cellStyle name="Note 3 3 2 2 4 4 5" xfId="22725"/>
    <cellStyle name="Note 3 3 2 2 4 4 6" xfId="22726"/>
    <cellStyle name="Note 3 3 2 2 4 5" xfId="22727"/>
    <cellStyle name="Note 3 3 2 2 4 5 2" xfId="22728"/>
    <cellStyle name="Note 3 3 2 2 4 5 3" xfId="22729"/>
    <cellStyle name="Note 3 3 2 2 4 5 4" xfId="22730"/>
    <cellStyle name="Note 3 3 2 2 4 5 5" xfId="22731"/>
    <cellStyle name="Note 3 3 2 2 4 5 6" xfId="22732"/>
    <cellStyle name="Note 3 3 2 2 4 6" xfId="22733"/>
    <cellStyle name="Note 3 3 2 2 4 7" xfId="22734"/>
    <cellStyle name="Note 3 3 2 2 4 8" xfId="22735"/>
    <cellStyle name="Note 3 3 2 2 4 9" xfId="22736"/>
    <cellStyle name="Note 3 3 2 2 5" xfId="22737"/>
    <cellStyle name="Note 3 3 2 2 5 2" xfId="22738"/>
    <cellStyle name="Note 3 3 2 2 5 2 2" xfId="22739"/>
    <cellStyle name="Note 3 3 2 2 5 2 2 2" xfId="22740"/>
    <cellStyle name="Note 3 3 2 2 5 2 2 3" xfId="22741"/>
    <cellStyle name="Note 3 3 2 2 5 2 2 4" xfId="22742"/>
    <cellStyle name="Note 3 3 2 2 5 2 2 5" xfId="22743"/>
    <cellStyle name="Note 3 3 2 2 5 2 2 6" xfId="22744"/>
    <cellStyle name="Note 3 3 2 2 5 2 3" xfId="22745"/>
    <cellStyle name="Note 3 3 2 2 5 2 3 2" xfId="22746"/>
    <cellStyle name="Note 3 3 2 2 5 2 3 3" xfId="22747"/>
    <cellStyle name="Note 3 3 2 2 5 2 3 4" xfId="22748"/>
    <cellStyle name="Note 3 3 2 2 5 2 3 5" xfId="22749"/>
    <cellStyle name="Note 3 3 2 2 5 2 3 6" xfId="22750"/>
    <cellStyle name="Note 3 3 2 2 5 2 4" xfId="22751"/>
    <cellStyle name="Note 3 3 2 2 5 2 5" xfId="22752"/>
    <cellStyle name="Note 3 3 2 2 5 2 6" xfId="22753"/>
    <cellStyle name="Note 3 3 2 2 5 2 7" xfId="22754"/>
    <cellStyle name="Note 3 3 2 2 5 2 8" xfId="22755"/>
    <cellStyle name="Note 3 3 2 2 5 3" xfId="22756"/>
    <cellStyle name="Note 3 3 2 2 5 3 2" xfId="22757"/>
    <cellStyle name="Note 3 3 2 2 5 3 3" xfId="22758"/>
    <cellStyle name="Note 3 3 2 2 5 3 4" xfId="22759"/>
    <cellStyle name="Note 3 3 2 2 5 3 5" xfId="22760"/>
    <cellStyle name="Note 3 3 2 2 5 3 6" xfId="22761"/>
    <cellStyle name="Note 3 3 2 2 5 4" xfId="22762"/>
    <cellStyle name="Note 3 3 2 2 5 4 2" xfId="22763"/>
    <cellStyle name="Note 3 3 2 2 5 4 3" xfId="22764"/>
    <cellStyle name="Note 3 3 2 2 5 4 4" xfId="22765"/>
    <cellStyle name="Note 3 3 2 2 5 4 5" xfId="22766"/>
    <cellStyle name="Note 3 3 2 2 5 4 6" xfId="22767"/>
    <cellStyle name="Note 3 3 2 2 5 5" xfId="22768"/>
    <cellStyle name="Note 3 3 2 2 5 6" xfId="22769"/>
    <cellStyle name="Note 3 3 2 2 5 7" xfId="22770"/>
    <cellStyle name="Note 3 3 2 2 5 8" xfId="22771"/>
    <cellStyle name="Note 3 3 2 2 5 9" xfId="22772"/>
    <cellStyle name="Note 3 3 2 2 6" xfId="22773"/>
    <cellStyle name="Note 3 3 2 2 6 2" xfId="22774"/>
    <cellStyle name="Note 3 3 2 2 6 2 2" xfId="22775"/>
    <cellStyle name="Note 3 3 2 2 6 2 3" xfId="22776"/>
    <cellStyle name="Note 3 3 2 2 6 2 4" xfId="22777"/>
    <cellStyle name="Note 3 3 2 2 6 2 5" xfId="22778"/>
    <cellStyle name="Note 3 3 2 2 6 2 6" xfId="22779"/>
    <cellStyle name="Note 3 3 2 2 6 3" xfId="22780"/>
    <cellStyle name="Note 3 3 2 2 6 3 2" xfId="22781"/>
    <cellStyle name="Note 3 3 2 2 6 3 3" xfId="22782"/>
    <cellStyle name="Note 3 3 2 2 6 3 4" xfId="22783"/>
    <cellStyle name="Note 3 3 2 2 6 3 5" xfId="22784"/>
    <cellStyle name="Note 3 3 2 2 6 3 6" xfId="22785"/>
    <cellStyle name="Note 3 3 2 2 6 4" xfId="22786"/>
    <cellStyle name="Note 3 3 2 2 6 5" xfId="22787"/>
    <cellStyle name="Note 3 3 2 2 6 6" xfId="22788"/>
    <cellStyle name="Note 3 3 2 2 6 7" xfId="22789"/>
    <cellStyle name="Note 3 3 2 2 6 8" xfId="22790"/>
    <cellStyle name="Note 3 3 2 2 7" xfId="22791"/>
    <cellStyle name="Note 3 3 2 2 7 2" xfId="22792"/>
    <cellStyle name="Note 3 3 2 2 7 3" xfId="22793"/>
    <cellStyle name="Note 3 3 2 2 7 4" xfId="22794"/>
    <cellStyle name="Note 3 3 2 2 7 5" xfId="22795"/>
    <cellStyle name="Note 3 3 2 2 7 6" xfId="22796"/>
    <cellStyle name="Note 3 3 2 2 8" xfId="22797"/>
    <cellStyle name="Note 3 3 2 2 8 2" xfId="22798"/>
    <cellStyle name="Note 3 3 2 2 8 3" xfId="22799"/>
    <cellStyle name="Note 3 3 2 2 8 4" xfId="22800"/>
    <cellStyle name="Note 3 3 2 2 8 5" xfId="22801"/>
    <cellStyle name="Note 3 3 2 2 8 6" xfId="22802"/>
    <cellStyle name="Note 3 3 2 2 9" xfId="22803"/>
    <cellStyle name="Note 3 3 2 3" xfId="22804"/>
    <cellStyle name="Note 3 3 2 3 10" xfId="22805"/>
    <cellStyle name="Note 3 3 2 3 11" xfId="22806"/>
    <cellStyle name="Note 3 3 2 3 12" xfId="22807"/>
    <cellStyle name="Note 3 3 2 3 2" xfId="22808"/>
    <cellStyle name="Note 3 3 2 3 2 10" xfId="22809"/>
    <cellStyle name="Note 3 3 2 3 2 11" xfId="22810"/>
    <cellStyle name="Note 3 3 2 3 2 2" xfId="22811"/>
    <cellStyle name="Note 3 3 2 3 2 2 2" xfId="22812"/>
    <cellStyle name="Note 3 3 2 3 2 2 2 2" xfId="22813"/>
    <cellStyle name="Note 3 3 2 3 2 2 2 2 2" xfId="22814"/>
    <cellStyle name="Note 3 3 2 3 2 2 2 2 3" xfId="22815"/>
    <cellStyle name="Note 3 3 2 3 2 2 2 2 4" xfId="22816"/>
    <cellStyle name="Note 3 3 2 3 2 2 2 2 5" xfId="22817"/>
    <cellStyle name="Note 3 3 2 3 2 2 2 2 6" xfId="22818"/>
    <cellStyle name="Note 3 3 2 3 2 2 2 3" xfId="22819"/>
    <cellStyle name="Note 3 3 2 3 2 2 2 3 2" xfId="22820"/>
    <cellStyle name="Note 3 3 2 3 2 2 2 3 3" xfId="22821"/>
    <cellStyle name="Note 3 3 2 3 2 2 2 3 4" xfId="22822"/>
    <cellStyle name="Note 3 3 2 3 2 2 2 3 5" xfId="22823"/>
    <cellStyle name="Note 3 3 2 3 2 2 2 3 6" xfId="22824"/>
    <cellStyle name="Note 3 3 2 3 2 2 2 4" xfId="22825"/>
    <cellStyle name="Note 3 3 2 3 2 2 2 5" xfId="22826"/>
    <cellStyle name="Note 3 3 2 3 2 2 2 6" xfId="22827"/>
    <cellStyle name="Note 3 3 2 3 2 2 2 7" xfId="22828"/>
    <cellStyle name="Note 3 3 2 3 2 2 2 8" xfId="22829"/>
    <cellStyle name="Note 3 3 2 3 2 2 3" xfId="22830"/>
    <cellStyle name="Note 3 3 2 3 2 2 3 2" xfId="22831"/>
    <cellStyle name="Note 3 3 2 3 2 2 3 3" xfId="22832"/>
    <cellStyle name="Note 3 3 2 3 2 2 3 4" xfId="22833"/>
    <cellStyle name="Note 3 3 2 3 2 2 3 5" xfId="22834"/>
    <cellStyle name="Note 3 3 2 3 2 2 3 6" xfId="22835"/>
    <cellStyle name="Note 3 3 2 3 2 2 4" xfId="22836"/>
    <cellStyle name="Note 3 3 2 3 2 2 4 2" xfId="22837"/>
    <cellStyle name="Note 3 3 2 3 2 2 4 3" xfId="22838"/>
    <cellStyle name="Note 3 3 2 3 2 2 4 4" xfId="22839"/>
    <cellStyle name="Note 3 3 2 3 2 2 4 5" xfId="22840"/>
    <cellStyle name="Note 3 3 2 3 2 2 4 6" xfId="22841"/>
    <cellStyle name="Note 3 3 2 3 2 2 5" xfId="22842"/>
    <cellStyle name="Note 3 3 2 3 2 2 6" xfId="22843"/>
    <cellStyle name="Note 3 3 2 3 2 2 7" xfId="22844"/>
    <cellStyle name="Note 3 3 2 3 2 2 8" xfId="22845"/>
    <cellStyle name="Note 3 3 2 3 2 2 9" xfId="22846"/>
    <cellStyle name="Note 3 3 2 3 2 3" xfId="22847"/>
    <cellStyle name="Note 3 3 2 3 2 3 2" xfId="22848"/>
    <cellStyle name="Note 3 3 2 3 2 3 2 2" xfId="22849"/>
    <cellStyle name="Note 3 3 2 3 2 3 2 2 2" xfId="22850"/>
    <cellStyle name="Note 3 3 2 3 2 3 2 2 3" xfId="22851"/>
    <cellStyle name="Note 3 3 2 3 2 3 2 2 4" xfId="22852"/>
    <cellStyle name="Note 3 3 2 3 2 3 2 2 5" xfId="22853"/>
    <cellStyle name="Note 3 3 2 3 2 3 2 2 6" xfId="22854"/>
    <cellStyle name="Note 3 3 2 3 2 3 2 3" xfId="22855"/>
    <cellStyle name="Note 3 3 2 3 2 3 2 3 2" xfId="22856"/>
    <cellStyle name="Note 3 3 2 3 2 3 2 3 3" xfId="22857"/>
    <cellStyle name="Note 3 3 2 3 2 3 2 3 4" xfId="22858"/>
    <cellStyle name="Note 3 3 2 3 2 3 2 3 5" xfId="22859"/>
    <cellStyle name="Note 3 3 2 3 2 3 2 3 6" xfId="22860"/>
    <cellStyle name="Note 3 3 2 3 2 3 2 4" xfId="22861"/>
    <cellStyle name="Note 3 3 2 3 2 3 2 5" xfId="22862"/>
    <cellStyle name="Note 3 3 2 3 2 3 2 6" xfId="22863"/>
    <cellStyle name="Note 3 3 2 3 2 3 2 7" xfId="22864"/>
    <cellStyle name="Note 3 3 2 3 2 3 2 8" xfId="22865"/>
    <cellStyle name="Note 3 3 2 3 2 3 3" xfId="22866"/>
    <cellStyle name="Note 3 3 2 3 2 3 3 2" xfId="22867"/>
    <cellStyle name="Note 3 3 2 3 2 3 3 3" xfId="22868"/>
    <cellStyle name="Note 3 3 2 3 2 3 3 4" xfId="22869"/>
    <cellStyle name="Note 3 3 2 3 2 3 3 5" xfId="22870"/>
    <cellStyle name="Note 3 3 2 3 2 3 3 6" xfId="22871"/>
    <cellStyle name="Note 3 3 2 3 2 3 4" xfId="22872"/>
    <cellStyle name="Note 3 3 2 3 2 3 4 2" xfId="22873"/>
    <cellStyle name="Note 3 3 2 3 2 3 4 3" xfId="22874"/>
    <cellStyle name="Note 3 3 2 3 2 3 4 4" xfId="22875"/>
    <cellStyle name="Note 3 3 2 3 2 3 4 5" xfId="22876"/>
    <cellStyle name="Note 3 3 2 3 2 3 4 6" xfId="22877"/>
    <cellStyle name="Note 3 3 2 3 2 3 5" xfId="22878"/>
    <cellStyle name="Note 3 3 2 3 2 3 6" xfId="22879"/>
    <cellStyle name="Note 3 3 2 3 2 3 7" xfId="22880"/>
    <cellStyle name="Note 3 3 2 3 2 3 8" xfId="22881"/>
    <cellStyle name="Note 3 3 2 3 2 3 9" xfId="22882"/>
    <cellStyle name="Note 3 3 2 3 2 4" xfId="22883"/>
    <cellStyle name="Note 3 3 2 3 2 4 2" xfId="22884"/>
    <cellStyle name="Note 3 3 2 3 2 4 2 2" xfId="22885"/>
    <cellStyle name="Note 3 3 2 3 2 4 2 3" xfId="22886"/>
    <cellStyle name="Note 3 3 2 3 2 4 2 4" xfId="22887"/>
    <cellStyle name="Note 3 3 2 3 2 4 2 5" xfId="22888"/>
    <cellStyle name="Note 3 3 2 3 2 4 2 6" xfId="22889"/>
    <cellStyle name="Note 3 3 2 3 2 4 3" xfId="22890"/>
    <cellStyle name="Note 3 3 2 3 2 4 3 2" xfId="22891"/>
    <cellStyle name="Note 3 3 2 3 2 4 3 3" xfId="22892"/>
    <cellStyle name="Note 3 3 2 3 2 4 3 4" xfId="22893"/>
    <cellStyle name="Note 3 3 2 3 2 4 3 5" xfId="22894"/>
    <cellStyle name="Note 3 3 2 3 2 4 3 6" xfId="22895"/>
    <cellStyle name="Note 3 3 2 3 2 4 4" xfId="22896"/>
    <cellStyle name="Note 3 3 2 3 2 4 5" xfId="22897"/>
    <cellStyle name="Note 3 3 2 3 2 4 6" xfId="22898"/>
    <cellStyle name="Note 3 3 2 3 2 4 7" xfId="22899"/>
    <cellStyle name="Note 3 3 2 3 2 4 8" xfId="22900"/>
    <cellStyle name="Note 3 3 2 3 2 5" xfId="22901"/>
    <cellStyle name="Note 3 3 2 3 2 5 2" xfId="22902"/>
    <cellStyle name="Note 3 3 2 3 2 5 3" xfId="22903"/>
    <cellStyle name="Note 3 3 2 3 2 5 4" xfId="22904"/>
    <cellStyle name="Note 3 3 2 3 2 5 5" xfId="22905"/>
    <cellStyle name="Note 3 3 2 3 2 5 6" xfId="22906"/>
    <cellStyle name="Note 3 3 2 3 2 6" xfId="22907"/>
    <cellStyle name="Note 3 3 2 3 2 6 2" xfId="22908"/>
    <cellStyle name="Note 3 3 2 3 2 6 3" xfId="22909"/>
    <cellStyle name="Note 3 3 2 3 2 6 4" xfId="22910"/>
    <cellStyle name="Note 3 3 2 3 2 6 5" xfId="22911"/>
    <cellStyle name="Note 3 3 2 3 2 6 6" xfId="22912"/>
    <cellStyle name="Note 3 3 2 3 2 7" xfId="22913"/>
    <cellStyle name="Note 3 3 2 3 2 8" xfId="22914"/>
    <cellStyle name="Note 3 3 2 3 2 9" xfId="22915"/>
    <cellStyle name="Note 3 3 2 3 3" xfId="22916"/>
    <cellStyle name="Note 3 3 2 3 3 10" xfId="22917"/>
    <cellStyle name="Note 3 3 2 3 3 2" xfId="22918"/>
    <cellStyle name="Note 3 3 2 3 3 2 2" xfId="22919"/>
    <cellStyle name="Note 3 3 2 3 3 2 2 2" xfId="22920"/>
    <cellStyle name="Note 3 3 2 3 3 2 2 2 2" xfId="22921"/>
    <cellStyle name="Note 3 3 2 3 3 2 2 2 3" xfId="22922"/>
    <cellStyle name="Note 3 3 2 3 3 2 2 2 4" xfId="22923"/>
    <cellStyle name="Note 3 3 2 3 3 2 2 2 5" xfId="22924"/>
    <cellStyle name="Note 3 3 2 3 3 2 2 2 6" xfId="22925"/>
    <cellStyle name="Note 3 3 2 3 3 2 2 3" xfId="22926"/>
    <cellStyle name="Note 3 3 2 3 3 2 2 3 2" xfId="22927"/>
    <cellStyle name="Note 3 3 2 3 3 2 2 3 3" xfId="22928"/>
    <cellStyle name="Note 3 3 2 3 3 2 2 3 4" xfId="22929"/>
    <cellStyle name="Note 3 3 2 3 3 2 2 3 5" xfId="22930"/>
    <cellStyle name="Note 3 3 2 3 3 2 2 3 6" xfId="22931"/>
    <cellStyle name="Note 3 3 2 3 3 2 2 4" xfId="22932"/>
    <cellStyle name="Note 3 3 2 3 3 2 2 5" xfId="22933"/>
    <cellStyle name="Note 3 3 2 3 3 2 2 6" xfId="22934"/>
    <cellStyle name="Note 3 3 2 3 3 2 2 7" xfId="22935"/>
    <cellStyle name="Note 3 3 2 3 3 2 2 8" xfId="22936"/>
    <cellStyle name="Note 3 3 2 3 3 2 3" xfId="22937"/>
    <cellStyle name="Note 3 3 2 3 3 2 3 2" xfId="22938"/>
    <cellStyle name="Note 3 3 2 3 3 2 3 3" xfId="22939"/>
    <cellStyle name="Note 3 3 2 3 3 2 3 4" xfId="22940"/>
    <cellStyle name="Note 3 3 2 3 3 2 3 5" xfId="22941"/>
    <cellStyle name="Note 3 3 2 3 3 2 3 6" xfId="22942"/>
    <cellStyle name="Note 3 3 2 3 3 2 4" xfId="22943"/>
    <cellStyle name="Note 3 3 2 3 3 2 4 2" xfId="22944"/>
    <cellStyle name="Note 3 3 2 3 3 2 4 3" xfId="22945"/>
    <cellStyle name="Note 3 3 2 3 3 2 4 4" xfId="22946"/>
    <cellStyle name="Note 3 3 2 3 3 2 4 5" xfId="22947"/>
    <cellStyle name="Note 3 3 2 3 3 2 4 6" xfId="22948"/>
    <cellStyle name="Note 3 3 2 3 3 2 5" xfId="22949"/>
    <cellStyle name="Note 3 3 2 3 3 2 6" xfId="22950"/>
    <cellStyle name="Note 3 3 2 3 3 2 7" xfId="22951"/>
    <cellStyle name="Note 3 3 2 3 3 2 8" xfId="22952"/>
    <cellStyle name="Note 3 3 2 3 3 2 9" xfId="22953"/>
    <cellStyle name="Note 3 3 2 3 3 3" xfId="22954"/>
    <cellStyle name="Note 3 3 2 3 3 3 2" xfId="22955"/>
    <cellStyle name="Note 3 3 2 3 3 3 2 2" xfId="22956"/>
    <cellStyle name="Note 3 3 2 3 3 3 2 3" xfId="22957"/>
    <cellStyle name="Note 3 3 2 3 3 3 2 4" xfId="22958"/>
    <cellStyle name="Note 3 3 2 3 3 3 2 5" xfId="22959"/>
    <cellStyle name="Note 3 3 2 3 3 3 2 6" xfId="22960"/>
    <cellStyle name="Note 3 3 2 3 3 3 3" xfId="22961"/>
    <cellStyle name="Note 3 3 2 3 3 3 3 2" xfId="22962"/>
    <cellStyle name="Note 3 3 2 3 3 3 3 3" xfId="22963"/>
    <cellStyle name="Note 3 3 2 3 3 3 3 4" xfId="22964"/>
    <cellStyle name="Note 3 3 2 3 3 3 3 5" xfId="22965"/>
    <cellStyle name="Note 3 3 2 3 3 3 3 6" xfId="22966"/>
    <cellStyle name="Note 3 3 2 3 3 3 4" xfId="22967"/>
    <cellStyle name="Note 3 3 2 3 3 3 5" xfId="22968"/>
    <cellStyle name="Note 3 3 2 3 3 3 6" xfId="22969"/>
    <cellStyle name="Note 3 3 2 3 3 3 7" xfId="22970"/>
    <cellStyle name="Note 3 3 2 3 3 3 8" xfId="22971"/>
    <cellStyle name="Note 3 3 2 3 3 4" xfId="22972"/>
    <cellStyle name="Note 3 3 2 3 3 4 2" xfId="22973"/>
    <cellStyle name="Note 3 3 2 3 3 4 3" xfId="22974"/>
    <cellStyle name="Note 3 3 2 3 3 4 4" xfId="22975"/>
    <cellStyle name="Note 3 3 2 3 3 4 5" xfId="22976"/>
    <cellStyle name="Note 3 3 2 3 3 4 6" xfId="22977"/>
    <cellStyle name="Note 3 3 2 3 3 5" xfId="22978"/>
    <cellStyle name="Note 3 3 2 3 3 5 2" xfId="22979"/>
    <cellStyle name="Note 3 3 2 3 3 5 3" xfId="22980"/>
    <cellStyle name="Note 3 3 2 3 3 5 4" xfId="22981"/>
    <cellStyle name="Note 3 3 2 3 3 5 5" xfId="22982"/>
    <cellStyle name="Note 3 3 2 3 3 5 6" xfId="22983"/>
    <cellStyle name="Note 3 3 2 3 3 6" xfId="22984"/>
    <cellStyle name="Note 3 3 2 3 3 7" xfId="22985"/>
    <cellStyle name="Note 3 3 2 3 3 8" xfId="22986"/>
    <cellStyle name="Note 3 3 2 3 3 9" xfId="22987"/>
    <cellStyle name="Note 3 3 2 3 4" xfId="22988"/>
    <cellStyle name="Note 3 3 2 3 4 2" xfId="22989"/>
    <cellStyle name="Note 3 3 2 3 4 2 2" xfId="22990"/>
    <cellStyle name="Note 3 3 2 3 4 2 2 2" xfId="22991"/>
    <cellStyle name="Note 3 3 2 3 4 2 2 3" xfId="22992"/>
    <cellStyle name="Note 3 3 2 3 4 2 2 4" xfId="22993"/>
    <cellStyle name="Note 3 3 2 3 4 2 2 5" xfId="22994"/>
    <cellStyle name="Note 3 3 2 3 4 2 2 6" xfId="22995"/>
    <cellStyle name="Note 3 3 2 3 4 2 3" xfId="22996"/>
    <cellStyle name="Note 3 3 2 3 4 2 3 2" xfId="22997"/>
    <cellStyle name="Note 3 3 2 3 4 2 3 3" xfId="22998"/>
    <cellStyle name="Note 3 3 2 3 4 2 3 4" xfId="22999"/>
    <cellStyle name="Note 3 3 2 3 4 2 3 5" xfId="23000"/>
    <cellStyle name="Note 3 3 2 3 4 2 3 6" xfId="23001"/>
    <cellStyle name="Note 3 3 2 3 4 2 4" xfId="23002"/>
    <cellStyle name="Note 3 3 2 3 4 2 5" xfId="23003"/>
    <cellStyle name="Note 3 3 2 3 4 2 6" xfId="23004"/>
    <cellStyle name="Note 3 3 2 3 4 2 7" xfId="23005"/>
    <cellStyle name="Note 3 3 2 3 4 2 8" xfId="23006"/>
    <cellStyle name="Note 3 3 2 3 4 3" xfId="23007"/>
    <cellStyle name="Note 3 3 2 3 4 3 2" xfId="23008"/>
    <cellStyle name="Note 3 3 2 3 4 3 3" xfId="23009"/>
    <cellStyle name="Note 3 3 2 3 4 3 4" xfId="23010"/>
    <cellStyle name="Note 3 3 2 3 4 3 5" xfId="23011"/>
    <cellStyle name="Note 3 3 2 3 4 3 6" xfId="23012"/>
    <cellStyle name="Note 3 3 2 3 4 4" xfId="23013"/>
    <cellStyle name="Note 3 3 2 3 4 4 2" xfId="23014"/>
    <cellStyle name="Note 3 3 2 3 4 4 3" xfId="23015"/>
    <cellStyle name="Note 3 3 2 3 4 4 4" xfId="23016"/>
    <cellStyle name="Note 3 3 2 3 4 4 5" xfId="23017"/>
    <cellStyle name="Note 3 3 2 3 4 4 6" xfId="23018"/>
    <cellStyle name="Note 3 3 2 3 4 5" xfId="23019"/>
    <cellStyle name="Note 3 3 2 3 4 6" xfId="23020"/>
    <cellStyle name="Note 3 3 2 3 4 7" xfId="23021"/>
    <cellStyle name="Note 3 3 2 3 4 8" xfId="23022"/>
    <cellStyle name="Note 3 3 2 3 4 9" xfId="23023"/>
    <cellStyle name="Note 3 3 2 3 5" xfId="23024"/>
    <cellStyle name="Note 3 3 2 3 5 2" xfId="23025"/>
    <cellStyle name="Note 3 3 2 3 5 2 2" xfId="23026"/>
    <cellStyle name="Note 3 3 2 3 5 2 3" xfId="23027"/>
    <cellStyle name="Note 3 3 2 3 5 2 4" xfId="23028"/>
    <cellStyle name="Note 3 3 2 3 5 2 5" xfId="23029"/>
    <cellStyle name="Note 3 3 2 3 5 2 6" xfId="23030"/>
    <cellStyle name="Note 3 3 2 3 5 3" xfId="23031"/>
    <cellStyle name="Note 3 3 2 3 5 3 2" xfId="23032"/>
    <cellStyle name="Note 3 3 2 3 5 3 3" xfId="23033"/>
    <cellStyle name="Note 3 3 2 3 5 3 4" xfId="23034"/>
    <cellStyle name="Note 3 3 2 3 5 3 5" xfId="23035"/>
    <cellStyle name="Note 3 3 2 3 5 3 6" xfId="23036"/>
    <cellStyle name="Note 3 3 2 3 5 4" xfId="23037"/>
    <cellStyle name="Note 3 3 2 3 5 5" xfId="23038"/>
    <cellStyle name="Note 3 3 2 3 5 6" xfId="23039"/>
    <cellStyle name="Note 3 3 2 3 5 7" xfId="23040"/>
    <cellStyle name="Note 3 3 2 3 5 8" xfId="23041"/>
    <cellStyle name="Note 3 3 2 3 6" xfId="23042"/>
    <cellStyle name="Note 3 3 2 3 6 2" xfId="23043"/>
    <cellStyle name="Note 3 3 2 3 6 3" xfId="23044"/>
    <cellStyle name="Note 3 3 2 3 6 4" xfId="23045"/>
    <cellStyle name="Note 3 3 2 3 6 5" xfId="23046"/>
    <cellStyle name="Note 3 3 2 3 6 6" xfId="23047"/>
    <cellStyle name="Note 3 3 2 3 7" xfId="23048"/>
    <cellStyle name="Note 3 3 2 3 7 2" xfId="23049"/>
    <cellStyle name="Note 3 3 2 3 7 3" xfId="23050"/>
    <cellStyle name="Note 3 3 2 3 7 4" xfId="23051"/>
    <cellStyle name="Note 3 3 2 3 7 5" xfId="23052"/>
    <cellStyle name="Note 3 3 2 3 7 6" xfId="23053"/>
    <cellStyle name="Note 3 3 2 3 8" xfId="23054"/>
    <cellStyle name="Note 3 3 2 3 9" xfId="23055"/>
    <cellStyle name="Note 3 3 2 4" xfId="23056"/>
    <cellStyle name="Note 3 3 2 4 10" xfId="23057"/>
    <cellStyle name="Note 3 3 2 4 11" xfId="23058"/>
    <cellStyle name="Note 3 3 2 4 2" xfId="23059"/>
    <cellStyle name="Note 3 3 2 4 2 2" xfId="23060"/>
    <cellStyle name="Note 3 3 2 4 2 2 2" xfId="23061"/>
    <cellStyle name="Note 3 3 2 4 2 2 2 2" xfId="23062"/>
    <cellStyle name="Note 3 3 2 4 2 2 2 3" xfId="23063"/>
    <cellStyle name="Note 3 3 2 4 2 2 2 4" xfId="23064"/>
    <cellStyle name="Note 3 3 2 4 2 2 2 5" xfId="23065"/>
    <cellStyle name="Note 3 3 2 4 2 2 2 6" xfId="23066"/>
    <cellStyle name="Note 3 3 2 4 2 2 3" xfId="23067"/>
    <cellStyle name="Note 3 3 2 4 2 2 3 2" xfId="23068"/>
    <cellStyle name="Note 3 3 2 4 2 2 3 3" xfId="23069"/>
    <cellStyle name="Note 3 3 2 4 2 2 3 4" xfId="23070"/>
    <cellStyle name="Note 3 3 2 4 2 2 3 5" xfId="23071"/>
    <cellStyle name="Note 3 3 2 4 2 2 3 6" xfId="23072"/>
    <cellStyle name="Note 3 3 2 4 2 2 4" xfId="23073"/>
    <cellStyle name="Note 3 3 2 4 2 2 5" xfId="23074"/>
    <cellStyle name="Note 3 3 2 4 2 2 6" xfId="23075"/>
    <cellStyle name="Note 3 3 2 4 2 2 7" xfId="23076"/>
    <cellStyle name="Note 3 3 2 4 2 2 8" xfId="23077"/>
    <cellStyle name="Note 3 3 2 4 2 3" xfId="23078"/>
    <cellStyle name="Note 3 3 2 4 2 3 2" xfId="23079"/>
    <cellStyle name="Note 3 3 2 4 2 3 3" xfId="23080"/>
    <cellStyle name="Note 3 3 2 4 2 3 4" xfId="23081"/>
    <cellStyle name="Note 3 3 2 4 2 3 5" xfId="23082"/>
    <cellStyle name="Note 3 3 2 4 2 3 6" xfId="23083"/>
    <cellStyle name="Note 3 3 2 4 2 4" xfId="23084"/>
    <cellStyle name="Note 3 3 2 4 2 4 2" xfId="23085"/>
    <cellStyle name="Note 3 3 2 4 2 4 3" xfId="23086"/>
    <cellStyle name="Note 3 3 2 4 2 4 4" xfId="23087"/>
    <cellStyle name="Note 3 3 2 4 2 4 5" xfId="23088"/>
    <cellStyle name="Note 3 3 2 4 2 4 6" xfId="23089"/>
    <cellStyle name="Note 3 3 2 4 2 5" xfId="23090"/>
    <cellStyle name="Note 3 3 2 4 2 6" xfId="23091"/>
    <cellStyle name="Note 3 3 2 4 2 7" xfId="23092"/>
    <cellStyle name="Note 3 3 2 4 2 8" xfId="23093"/>
    <cellStyle name="Note 3 3 2 4 2 9" xfId="23094"/>
    <cellStyle name="Note 3 3 2 4 3" xfId="23095"/>
    <cellStyle name="Note 3 3 2 4 3 2" xfId="23096"/>
    <cellStyle name="Note 3 3 2 4 3 2 2" xfId="23097"/>
    <cellStyle name="Note 3 3 2 4 3 2 2 2" xfId="23098"/>
    <cellStyle name="Note 3 3 2 4 3 2 2 3" xfId="23099"/>
    <cellStyle name="Note 3 3 2 4 3 2 2 4" xfId="23100"/>
    <cellStyle name="Note 3 3 2 4 3 2 2 5" xfId="23101"/>
    <cellStyle name="Note 3 3 2 4 3 2 2 6" xfId="23102"/>
    <cellStyle name="Note 3 3 2 4 3 2 3" xfId="23103"/>
    <cellStyle name="Note 3 3 2 4 3 2 3 2" xfId="23104"/>
    <cellStyle name="Note 3 3 2 4 3 2 3 3" xfId="23105"/>
    <cellStyle name="Note 3 3 2 4 3 2 3 4" xfId="23106"/>
    <cellStyle name="Note 3 3 2 4 3 2 3 5" xfId="23107"/>
    <cellStyle name="Note 3 3 2 4 3 2 3 6" xfId="23108"/>
    <cellStyle name="Note 3 3 2 4 3 2 4" xfId="23109"/>
    <cellStyle name="Note 3 3 2 4 3 2 5" xfId="23110"/>
    <cellStyle name="Note 3 3 2 4 3 2 6" xfId="23111"/>
    <cellStyle name="Note 3 3 2 4 3 2 7" xfId="23112"/>
    <cellStyle name="Note 3 3 2 4 3 2 8" xfId="23113"/>
    <cellStyle name="Note 3 3 2 4 3 3" xfId="23114"/>
    <cellStyle name="Note 3 3 2 4 3 3 2" xfId="23115"/>
    <cellStyle name="Note 3 3 2 4 3 3 3" xfId="23116"/>
    <cellStyle name="Note 3 3 2 4 3 3 4" xfId="23117"/>
    <cellStyle name="Note 3 3 2 4 3 3 5" xfId="23118"/>
    <cellStyle name="Note 3 3 2 4 3 3 6" xfId="23119"/>
    <cellStyle name="Note 3 3 2 4 3 4" xfId="23120"/>
    <cellStyle name="Note 3 3 2 4 3 4 2" xfId="23121"/>
    <cellStyle name="Note 3 3 2 4 3 4 3" xfId="23122"/>
    <cellStyle name="Note 3 3 2 4 3 4 4" xfId="23123"/>
    <cellStyle name="Note 3 3 2 4 3 4 5" xfId="23124"/>
    <cellStyle name="Note 3 3 2 4 3 4 6" xfId="23125"/>
    <cellStyle name="Note 3 3 2 4 3 5" xfId="23126"/>
    <cellStyle name="Note 3 3 2 4 3 6" xfId="23127"/>
    <cellStyle name="Note 3 3 2 4 3 7" xfId="23128"/>
    <cellStyle name="Note 3 3 2 4 3 8" xfId="23129"/>
    <cellStyle name="Note 3 3 2 4 3 9" xfId="23130"/>
    <cellStyle name="Note 3 3 2 4 4" xfId="23131"/>
    <cellStyle name="Note 3 3 2 4 4 2" xfId="23132"/>
    <cellStyle name="Note 3 3 2 4 4 2 2" xfId="23133"/>
    <cellStyle name="Note 3 3 2 4 4 2 3" xfId="23134"/>
    <cellStyle name="Note 3 3 2 4 4 2 4" xfId="23135"/>
    <cellStyle name="Note 3 3 2 4 4 2 5" xfId="23136"/>
    <cellStyle name="Note 3 3 2 4 4 2 6" xfId="23137"/>
    <cellStyle name="Note 3 3 2 4 4 3" xfId="23138"/>
    <cellStyle name="Note 3 3 2 4 4 3 2" xfId="23139"/>
    <cellStyle name="Note 3 3 2 4 4 3 3" xfId="23140"/>
    <cellStyle name="Note 3 3 2 4 4 3 4" xfId="23141"/>
    <cellStyle name="Note 3 3 2 4 4 3 5" xfId="23142"/>
    <cellStyle name="Note 3 3 2 4 4 3 6" xfId="23143"/>
    <cellStyle name="Note 3 3 2 4 4 4" xfId="23144"/>
    <cellStyle name="Note 3 3 2 4 4 5" xfId="23145"/>
    <cellStyle name="Note 3 3 2 4 4 6" xfId="23146"/>
    <cellStyle name="Note 3 3 2 4 4 7" xfId="23147"/>
    <cellStyle name="Note 3 3 2 4 4 8" xfId="23148"/>
    <cellStyle name="Note 3 3 2 4 5" xfId="23149"/>
    <cellStyle name="Note 3 3 2 4 5 2" xfId="23150"/>
    <cellStyle name="Note 3 3 2 4 5 3" xfId="23151"/>
    <cellStyle name="Note 3 3 2 4 5 4" xfId="23152"/>
    <cellStyle name="Note 3 3 2 4 5 5" xfId="23153"/>
    <cellStyle name="Note 3 3 2 4 5 6" xfId="23154"/>
    <cellStyle name="Note 3 3 2 4 6" xfId="23155"/>
    <cellStyle name="Note 3 3 2 4 6 2" xfId="23156"/>
    <cellStyle name="Note 3 3 2 4 6 3" xfId="23157"/>
    <cellStyle name="Note 3 3 2 4 6 4" xfId="23158"/>
    <cellStyle name="Note 3 3 2 4 6 5" xfId="23159"/>
    <cellStyle name="Note 3 3 2 4 6 6" xfId="23160"/>
    <cellStyle name="Note 3 3 2 4 7" xfId="23161"/>
    <cellStyle name="Note 3 3 2 4 8" xfId="23162"/>
    <cellStyle name="Note 3 3 2 4 9" xfId="23163"/>
    <cellStyle name="Note 3 3 2 5" xfId="23164"/>
    <cellStyle name="Note 3 3 2 5 10" xfId="23165"/>
    <cellStyle name="Note 3 3 2 5 2" xfId="23166"/>
    <cellStyle name="Note 3 3 2 5 2 2" xfId="23167"/>
    <cellStyle name="Note 3 3 2 5 2 2 2" xfId="23168"/>
    <cellStyle name="Note 3 3 2 5 2 2 2 2" xfId="23169"/>
    <cellStyle name="Note 3 3 2 5 2 2 2 3" xfId="23170"/>
    <cellStyle name="Note 3 3 2 5 2 2 2 4" xfId="23171"/>
    <cellStyle name="Note 3 3 2 5 2 2 2 5" xfId="23172"/>
    <cellStyle name="Note 3 3 2 5 2 2 2 6" xfId="23173"/>
    <cellStyle name="Note 3 3 2 5 2 2 3" xfId="23174"/>
    <cellStyle name="Note 3 3 2 5 2 2 3 2" xfId="23175"/>
    <cellStyle name="Note 3 3 2 5 2 2 3 3" xfId="23176"/>
    <cellStyle name="Note 3 3 2 5 2 2 3 4" xfId="23177"/>
    <cellStyle name="Note 3 3 2 5 2 2 3 5" xfId="23178"/>
    <cellStyle name="Note 3 3 2 5 2 2 3 6" xfId="23179"/>
    <cellStyle name="Note 3 3 2 5 2 2 4" xfId="23180"/>
    <cellStyle name="Note 3 3 2 5 2 2 5" xfId="23181"/>
    <cellStyle name="Note 3 3 2 5 2 2 6" xfId="23182"/>
    <cellStyle name="Note 3 3 2 5 2 2 7" xfId="23183"/>
    <cellStyle name="Note 3 3 2 5 2 2 8" xfId="23184"/>
    <cellStyle name="Note 3 3 2 5 2 3" xfId="23185"/>
    <cellStyle name="Note 3 3 2 5 2 3 2" xfId="23186"/>
    <cellStyle name="Note 3 3 2 5 2 3 3" xfId="23187"/>
    <cellStyle name="Note 3 3 2 5 2 3 4" xfId="23188"/>
    <cellStyle name="Note 3 3 2 5 2 3 5" xfId="23189"/>
    <cellStyle name="Note 3 3 2 5 2 3 6" xfId="23190"/>
    <cellStyle name="Note 3 3 2 5 2 4" xfId="23191"/>
    <cellStyle name="Note 3 3 2 5 2 4 2" xfId="23192"/>
    <cellStyle name="Note 3 3 2 5 2 4 3" xfId="23193"/>
    <cellStyle name="Note 3 3 2 5 2 4 4" xfId="23194"/>
    <cellStyle name="Note 3 3 2 5 2 4 5" xfId="23195"/>
    <cellStyle name="Note 3 3 2 5 2 4 6" xfId="23196"/>
    <cellStyle name="Note 3 3 2 5 2 5" xfId="23197"/>
    <cellStyle name="Note 3 3 2 5 2 6" xfId="23198"/>
    <cellStyle name="Note 3 3 2 5 2 7" xfId="23199"/>
    <cellStyle name="Note 3 3 2 5 2 8" xfId="23200"/>
    <cellStyle name="Note 3 3 2 5 2 9" xfId="23201"/>
    <cellStyle name="Note 3 3 2 5 3" xfId="23202"/>
    <cellStyle name="Note 3 3 2 5 3 2" xfId="23203"/>
    <cellStyle name="Note 3 3 2 5 3 2 2" xfId="23204"/>
    <cellStyle name="Note 3 3 2 5 3 2 3" xfId="23205"/>
    <cellStyle name="Note 3 3 2 5 3 2 4" xfId="23206"/>
    <cellStyle name="Note 3 3 2 5 3 2 5" xfId="23207"/>
    <cellStyle name="Note 3 3 2 5 3 2 6" xfId="23208"/>
    <cellStyle name="Note 3 3 2 5 3 3" xfId="23209"/>
    <cellStyle name="Note 3 3 2 5 3 3 2" xfId="23210"/>
    <cellStyle name="Note 3 3 2 5 3 3 3" xfId="23211"/>
    <cellStyle name="Note 3 3 2 5 3 3 4" xfId="23212"/>
    <cellStyle name="Note 3 3 2 5 3 3 5" xfId="23213"/>
    <cellStyle name="Note 3 3 2 5 3 3 6" xfId="23214"/>
    <cellStyle name="Note 3 3 2 5 3 4" xfId="23215"/>
    <cellStyle name="Note 3 3 2 5 3 5" xfId="23216"/>
    <cellStyle name="Note 3 3 2 5 3 6" xfId="23217"/>
    <cellStyle name="Note 3 3 2 5 3 7" xfId="23218"/>
    <cellStyle name="Note 3 3 2 5 3 8" xfId="23219"/>
    <cellStyle name="Note 3 3 2 5 4" xfId="23220"/>
    <cellStyle name="Note 3 3 2 5 4 2" xfId="23221"/>
    <cellStyle name="Note 3 3 2 5 4 3" xfId="23222"/>
    <cellStyle name="Note 3 3 2 5 4 4" xfId="23223"/>
    <cellStyle name="Note 3 3 2 5 4 5" xfId="23224"/>
    <cellStyle name="Note 3 3 2 5 4 6" xfId="23225"/>
    <cellStyle name="Note 3 3 2 5 5" xfId="23226"/>
    <cellStyle name="Note 3 3 2 5 5 2" xfId="23227"/>
    <cellStyle name="Note 3 3 2 5 5 3" xfId="23228"/>
    <cellStyle name="Note 3 3 2 5 5 4" xfId="23229"/>
    <cellStyle name="Note 3 3 2 5 5 5" xfId="23230"/>
    <cellStyle name="Note 3 3 2 5 5 6" xfId="23231"/>
    <cellStyle name="Note 3 3 2 5 6" xfId="23232"/>
    <cellStyle name="Note 3 3 2 5 7" xfId="23233"/>
    <cellStyle name="Note 3 3 2 5 8" xfId="23234"/>
    <cellStyle name="Note 3 3 2 5 9" xfId="23235"/>
    <cellStyle name="Note 3 3 2 6" xfId="23236"/>
    <cellStyle name="Note 3 3 2 6 2" xfId="23237"/>
    <cellStyle name="Note 3 3 2 6 2 2" xfId="23238"/>
    <cellStyle name="Note 3 3 2 6 2 2 2" xfId="23239"/>
    <cellStyle name="Note 3 3 2 6 2 2 3" xfId="23240"/>
    <cellStyle name="Note 3 3 2 6 2 2 4" xfId="23241"/>
    <cellStyle name="Note 3 3 2 6 2 2 5" xfId="23242"/>
    <cellStyle name="Note 3 3 2 6 2 2 6" xfId="23243"/>
    <cellStyle name="Note 3 3 2 6 2 3" xfId="23244"/>
    <cellStyle name="Note 3 3 2 6 2 3 2" xfId="23245"/>
    <cellStyle name="Note 3 3 2 6 2 3 3" xfId="23246"/>
    <cellStyle name="Note 3 3 2 6 2 3 4" xfId="23247"/>
    <cellStyle name="Note 3 3 2 6 2 3 5" xfId="23248"/>
    <cellStyle name="Note 3 3 2 6 2 3 6" xfId="23249"/>
    <cellStyle name="Note 3 3 2 6 2 4" xfId="23250"/>
    <cellStyle name="Note 3 3 2 6 2 5" xfId="23251"/>
    <cellStyle name="Note 3 3 2 6 2 6" xfId="23252"/>
    <cellStyle name="Note 3 3 2 6 2 7" xfId="23253"/>
    <cellStyle name="Note 3 3 2 6 2 8" xfId="23254"/>
    <cellStyle name="Note 3 3 2 6 3" xfId="23255"/>
    <cellStyle name="Note 3 3 2 6 3 2" xfId="23256"/>
    <cellStyle name="Note 3 3 2 6 3 3" xfId="23257"/>
    <cellStyle name="Note 3 3 2 6 3 4" xfId="23258"/>
    <cellStyle name="Note 3 3 2 6 3 5" xfId="23259"/>
    <cellStyle name="Note 3 3 2 6 3 6" xfId="23260"/>
    <cellStyle name="Note 3 3 2 6 4" xfId="23261"/>
    <cellStyle name="Note 3 3 2 6 4 2" xfId="23262"/>
    <cellStyle name="Note 3 3 2 6 4 3" xfId="23263"/>
    <cellStyle name="Note 3 3 2 6 4 4" xfId="23264"/>
    <cellStyle name="Note 3 3 2 6 4 5" xfId="23265"/>
    <cellStyle name="Note 3 3 2 6 4 6" xfId="23266"/>
    <cellStyle name="Note 3 3 2 6 5" xfId="23267"/>
    <cellStyle name="Note 3 3 2 6 6" xfId="23268"/>
    <cellStyle name="Note 3 3 2 6 7" xfId="23269"/>
    <cellStyle name="Note 3 3 2 6 8" xfId="23270"/>
    <cellStyle name="Note 3 3 2 6 9" xfId="23271"/>
    <cellStyle name="Note 3 3 2 7" xfId="23272"/>
    <cellStyle name="Note 3 3 2 7 2" xfId="23273"/>
    <cellStyle name="Note 3 3 2 7 2 2" xfId="23274"/>
    <cellStyle name="Note 3 3 2 7 2 3" xfId="23275"/>
    <cellStyle name="Note 3 3 2 7 2 4" xfId="23276"/>
    <cellStyle name="Note 3 3 2 7 2 5" xfId="23277"/>
    <cellStyle name="Note 3 3 2 7 2 6" xfId="23278"/>
    <cellStyle name="Note 3 3 2 7 3" xfId="23279"/>
    <cellStyle name="Note 3 3 2 7 3 2" xfId="23280"/>
    <cellStyle name="Note 3 3 2 7 3 3" xfId="23281"/>
    <cellStyle name="Note 3 3 2 7 3 4" xfId="23282"/>
    <cellStyle name="Note 3 3 2 7 3 5" xfId="23283"/>
    <cellStyle name="Note 3 3 2 7 3 6" xfId="23284"/>
    <cellStyle name="Note 3 3 2 7 4" xfId="23285"/>
    <cellStyle name="Note 3 3 2 7 5" xfId="23286"/>
    <cellStyle name="Note 3 3 2 7 6" xfId="23287"/>
    <cellStyle name="Note 3 3 2 7 7" xfId="23288"/>
    <cellStyle name="Note 3 3 2 7 8" xfId="23289"/>
    <cellStyle name="Note 3 3 2 8" xfId="23290"/>
    <cellStyle name="Note 3 3 2 8 2" xfId="23291"/>
    <cellStyle name="Note 3 3 2 8 3" xfId="23292"/>
    <cellStyle name="Note 3 3 2 8 4" xfId="23293"/>
    <cellStyle name="Note 3 3 2 8 5" xfId="23294"/>
    <cellStyle name="Note 3 3 2 8 6" xfId="23295"/>
    <cellStyle name="Note 3 3 2 9" xfId="23296"/>
    <cellStyle name="Note 3 3 2 9 2" xfId="23297"/>
    <cellStyle name="Note 3 3 2 9 3" xfId="23298"/>
    <cellStyle name="Note 3 3 2 9 4" xfId="23299"/>
    <cellStyle name="Note 3 3 2 9 5" xfId="23300"/>
    <cellStyle name="Note 3 3 2 9 6" xfId="23301"/>
    <cellStyle name="Note 3 3 3" xfId="23302"/>
    <cellStyle name="Note 3 3 3 10" xfId="23303"/>
    <cellStyle name="Note 3 3 3 11" xfId="23304"/>
    <cellStyle name="Note 3 3 3 12" xfId="23305"/>
    <cellStyle name="Note 3 3 3 13" xfId="23306"/>
    <cellStyle name="Note 3 3 3 2" xfId="23307"/>
    <cellStyle name="Note 3 3 3 2 10" xfId="23308"/>
    <cellStyle name="Note 3 3 3 2 11" xfId="23309"/>
    <cellStyle name="Note 3 3 3 2 12" xfId="23310"/>
    <cellStyle name="Note 3 3 3 2 2" xfId="23311"/>
    <cellStyle name="Note 3 3 3 2 2 10" xfId="23312"/>
    <cellStyle name="Note 3 3 3 2 2 11" xfId="23313"/>
    <cellStyle name="Note 3 3 3 2 2 2" xfId="23314"/>
    <cellStyle name="Note 3 3 3 2 2 2 2" xfId="23315"/>
    <cellStyle name="Note 3 3 3 2 2 2 2 2" xfId="23316"/>
    <cellStyle name="Note 3 3 3 2 2 2 2 2 2" xfId="23317"/>
    <cellStyle name="Note 3 3 3 2 2 2 2 2 3" xfId="23318"/>
    <cellStyle name="Note 3 3 3 2 2 2 2 2 4" xfId="23319"/>
    <cellStyle name="Note 3 3 3 2 2 2 2 2 5" xfId="23320"/>
    <cellStyle name="Note 3 3 3 2 2 2 2 2 6" xfId="23321"/>
    <cellStyle name="Note 3 3 3 2 2 2 2 3" xfId="23322"/>
    <cellStyle name="Note 3 3 3 2 2 2 2 3 2" xfId="23323"/>
    <cellStyle name="Note 3 3 3 2 2 2 2 3 3" xfId="23324"/>
    <cellStyle name="Note 3 3 3 2 2 2 2 3 4" xfId="23325"/>
    <cellStyle name="Note 3 3 3 2 2 2 2 3 5" xfId="23326"/>
    <cellStyle name="Note 3 3 3 2 2 2 2 3 6" xfId="23327"/>
    <cellStyle name="Note 3 3 3 2 2 2 2 4" xfId="23328"/>
    <cellStyle name="Note 3 3 3 2 2 2 2 5" xfId="23329"/>
    <cellStyle name="Note 3 3 3 2 2 2 2 6" xfId="23330"/>
    <cellStyle name="Note 3 3 3 2 2 2 2 7" xfId="23331"/>
    <cellStyle name="Note 3 3 3 2 2 2 2 8" xfId="23332"/>
    <cellStyle name="Note 3 3 3 2 2 2 3" xfId="23333"/>
    <cellStyle name="Note 3 3 3 2 2 2 3 2" xfId="23334"/>
    <cellStyle name="Note 3 3 3 2 2 2 3 3" xfId="23335"/>
    <cellStyle name="Note 3 3 3 2 2 2 3 4" xfId="23336"/>
    <cellStyle name="Note 3 3 3 2 2 2 3 5" xfId="23337"/>
    <cellStyle name="Note 3 3 3 2 2 2 3 6" xfId="23338"/>
    <cellStyle name="Note 3 3 3 2 2 2 4" xfId="23339"/>
    <cellStyle name="Note 3 3 3 2 2 2 4 2" xfId="23340"/>
    <cellStyle name="Note 3 3 3 2 2 2 4 3" xfId="23341"/>
    <cellStyle name="Note 3 3 3 2 2 2 4 4" xfId="23342"/>
    <cellStyle name="Note 3 3 3 2 2 2 4 5" xfId="23343"/>
    <cellStyle name="Note 3 3 3 2 2 2 4 6" xfId="23344"/>
    <cellStyle name="Note 3 3 3 2 2 2 5" xfId="23345"/>
    <cellStyle name="Note 3 3 3 2 2 2 6" xfId="23346"/>
    <cellStyle name="Note 3 3 3 2 2 2 7" xfId="23347"/>
    <cellStyle name="Note 3 3 3 2 2 2 8" xfId="23348"/>
    <cellStyle name="Note 3 3 3 2 2 2 9" xfId="23349"/>
    <cellStyle name="Note 3 3 3 2 2 3" xfId="23350"/>
    <cellStyle name="Note 3 3 3 2 2 3 2" xfId="23351"/>
    <cellStyle name="Note 3 3 3 2 2 3 2 2" xfId="23352"/>
    <cellStyle name="Note 3 3 3 2 2 3 2 2 2" xfId="23353"/>
    <cellStyle name="Note 3 3 3 2 2 3 2 2 3" xfId="23354"/>
    <cellStyle name="Note 3 3 3 2 2 3 2 2 4" xfId="23355"/>
    <cellStyle name="Note 3 3 3 2 2 3 2 2 5" xfId="23356"/>
    <cellStyle name="Note 3 3 3 2 2 3 2 2 6" xfId="23357"/>
    <cellStyle name="Note 3 3 3 2 2 3 2 3" xfId="23358"/>
    <cellStyle name="Note 3 3 3 2 2 3 2 3 2" xfId="23359"/>
    <cellStyle name="Note 3 3 3 2 2 3 2 3 3" xfId="23360"/>
    <cellStyle name="Note 3 3 3 2 2 3 2 3 4" xfId="23361"/>
    <cellStyle name="Note 3 3 3 2 2 3 2 3 5" xfId="23362"/>
    <cellStyle name="Note 3 3 3 2 2 3 2 3 6" xfId="23363"/>
    <cellStyle name="Note 3 3 3 2 2 3 2 4" xfId="23364"/>
    <cellStyle name="Note 3 3 3 2 2 3 2 5" xfId="23365"/>
    <cellStyle name="Note 3 3 3 2 2 3 2 6" xfId="23366"/>
    <cellStyle name="Note 3 3 3 2 2 3 2 7" xfId="23367"/>
    <cellStyle name="Note 3 3 3 2 2 3 2 8" xfId="23368"/>
    <cellStyle name="Note 3 3 3 2 2 3 3" xfId="23369"/>
    <cellStyle name="Note 3 3 3 2 2 3 3 2" xfId="23370"/>
    <cellStyle name="Note 3 3 3 2 2 3 3 3" xfId="23371"/>
    <cellStyle name="Note 3 3 3 2 2 3 3 4" xfId="23372"/>
    <cellStyle name="Note 3 3 3 2 2 3 3 5" xfId="23373"/>
    <cellStyle name="Note 3 3 3 2 2 3 3 6" xfId="23374"/>
    <cellStyle name="Note 3 3 3 2 2 3 4" xfId="23375"/>
    <cellStyle name="Note 3 3 3 2 2 3 4 2" xfId="23376"/>
    <cellStyle name="Note 3 3 3 2 2 3 4 3" xfId="23377"/>
    <cellStyle name="Note 3 3 3 2 2 3 4 4" xfId="23378"/>
    <cellStyle name="Note 3 3 3 2 2 3 4 5" xfId="23379"/>
    <cellStyle name="Note 3 3 3 2 2 3 4 6" xfId="23380"/>
    <cellStyle name="Note 3 3 3 2 2 3 5" xfId="23381"/>
    <cellStyle name="Note 3 3 3 2 2 3 6" xfId="23382"/>
    <cellStyle name="Note 3 3 3 2 2 3 7" xfId="23383"/>
    <cellStyle name="Note 3 3 3 2 2 3 8" xfId="23384"/>
    <cellStyle name="Note 3 3 3 2 2 3 9" xfId="23385"/>
    <cellStyle name="Note 3 3 3 2 2 4" xfId="23386"/>
    <cellStyle name="Note 3 3 3 2 2 4 2" xfId="23387"/>
    <cellStyle name="Note 3 3 3 2 2 4 2 2" xfId="23388"/>
    <cellStyle name="Note 3 3 3 2 2 4 2 3" xfId="23389"/>
    <cellStyle name="Note 3 3 3 2 2 4 2 4" xfId="23390"/>
    <cellStyle name="Note 3 3 3 2 2 4 2 5" xfId="23391"/>
    <cellStyle name="Note 3 3 3 2 2 4 2 6" xfId="23392"/>
    <cellStyle name="Note 3 3 3 2 2 4 3" xfId="23393"/>
    <cellStyle name="Note 3 3 3 2 2 4 3 2" xfId="23394"/>
    <cellStyle name="Note 3 3 3 2 2 4 3 3" xfId="23395"/>
    <cellStyle name="Note 3 3 3 2 2 4 3 4" xfId="23396"/>
    <cellStyle name="Note 3 3 3 2 2 4 3 5" xfId="23397"/>
    <cellStyle name="Note 3 3 3 2 2 4 3 6" xfId="23398"/>
    <cellStyle name="Note 3 3 3 2 2 4 4" xfId="23399"/>
    <cellStyle name="Note 3 3 3 2 2 4 5" xfId="23400"/>
    <cellStyle name="Note 3 3 3 2 2 4 6" xfId="23401"/>
    <cellStyle name="Note 3 3 3 2 2 4 7" xfId="23402"/>
    <cellStyle name="Note 3 3 3 2 2 4 8" xfId="23403"/>
    <cellStyle name="Note 3 3 3 2 2 5" xfId="23404"/>
    <cellStyle name="Note 3 3 3 2 2 5 2" xfId="23405"/>
    <cellStyle name="Note 3 3 3 2 2 5 3" xfId="23406"/>
    <cellStyle name="Note 3 3 3 2 2 5 4" xfId="23407"/>
    <cellStyle name="Note 3 3 3 2 2 5 5" xfId="23408"/>
    <cellStyle name="Note 3 3 3 2 2 5 6" xfId="23409"/>
    <cellStyle name="Note 3 3 3 2 2 6" xfId="23410"/>
    <cellStyle name="Note 3 3 3 2 2 6 2" xfId="23411"/>
    <cellStyle name="Note 3 3 3 2 2 6 3" xfId="23412"/>
    <cellStyle name="Note 3 3 3 2 2 6 4" xfId="23413"/>
    <cellStyle name="Note 3 3 3 2 2 6 5" xfId="23414"/>
    <cellStyle name="Note 3 3 3 2 2 6 6" xfId="23415"/>
    <cellStyle name="Note 3 3 3 2 2 7" xfId="23416"/>
    <cellStyle name="Note 3 3 3 2 2 8" xfId="23417"/>
    <cellStyle name="Note 3 3 3 2 2 9" xfId="23418"/>
    <cellStyle name="Note 3 3 3 2 3" xfId="23419"/>
    <cellStyle name="Note 3 3 3 2 3 10" xfId="23420"/>
    <cellStyle name="Note 3 3 3 2 3 2" xfId="23421"/>
    <cellStyle name="Note 3 3 3 2 3 2 2" xfId="23422"/>
    <cellStyle name="Note 3 3 3 2 3 2 2 2" xfId="23423"/>
    <cellStyle name="Note 3 3 3 2 3 2 2 2 2" xfId="23424"/>
    <cellStyle name="Note 3 3 3 2 3 2 2 2 3" xfId="23425"/>
    <cellStyle name="Note 3 3 3 2 3 2 2 2 4" xfId="23426"/>
    <cellStyle name="Note 3 3 3 2 3 2 2 2 5" xfId="23427"/>
    <cellStyle name="Note 3 3 3 2 3 2 2 2 6" xfId="23428"/>
    <cellStyle name="Note 3 3 3 2 3 2 2 3" xfId="23429"/>
    <cellStyle name="Note 3 3 3 2 3 2 2 3 2" xfId="23430"/>
    <cellStyle name="Note 3 3 3 2 3 2 2 3 3" xfId="23431"/>
    <cellStyle name="Note 3 3 3 2 3 2 2 3 4" xfId="23432"/>
    <cellStyle name="Note 3 3 3 2 3 2 2 3 5" xfId="23433"/>
    <cellStyle name="Note 3 3 3 2 3 2 2 3 6" xfId="23434"/>
    <cellStyle name="Note 3 3 3 2 3 2 2 4" xfId="23435"/>
    <cellStyle name="Note 3 3 3 2 3 2 2 5" xfId="23436"/>
    <cellStyle name="Note 3 3 3 2 3 2 2 6" xfId="23437"/>
    <cellStyle name="Note 3 3 3 2 3 2 2 7" xfId="23438"/>
    <cellStyle name="Note 3 3 3 2 3 2 2 8" xfId="23439"/>
    <cellStyle name="Note 3 3 3 2 3 2 3" xfId="23440"/>
    <cellStyle name="Note 3 3 3 2 3 2 3 2" xfId="23441"/>
    <cellStyle name="Note 3 3 3 2 3 2 3 3" xfId="23442"/>
    <cellStyle name="Note 3 3 3 2 3 2 3 4" xfId="23443"/>
    <cellStyle name="Note 3 3 3 2 3 2 3 5" xfId="23444"/>
    <cellStyle name="Note 3 3 3 2 3 2 3 6" xfId="23445"/>
    <cellStyle name="Note 3 3 3 2 3 2 4" xfId="23446"/>
    <cellStyle name="Note 3 3 3 2 3 2 4 2" xfId="23447"/>
    <cellStyle name="Note 3 3 3 2 3 2 4 3" xfId="23448"/>
    <cellStyle name="Note 3 3 3 2 3 2 4 4" xfId="23449"/>
    <cellStyle name="Note 3 3 3 2 3 2 4 5" xfId="23450"/>
    <cellStyle name="Note 3 3 3 2 3 2 4 6" xfId="23451"/>
    <cellStyle name="Note 3 3 3 2 3 2 5" xfId="23452"/>
    <cellStyle name="Note 3 3 3 2 3 2 6" xfId="23453"/>
    <cellStyle name="Note 3 3 3 2 3 2 7" xfId="23454"/>
    <cellStyle name="Note 3 3 3 2 3 2 8" xfId="23455"/>
    <cellStyle name="Note 3 3 3 2 3 2 9" xfId="23456"/>
    <cellStyle name="Note 3 3 3 2 3 3" xfId="23457"/>
    <cellStyle name="Note 3 3 3 2 3 3 2" xfId="23458"/>
    <cellStyle name="Note 3 3 3 2 3 3 2 2" xfId="23459"/>
    <cellStyle name="Note 3 3 3 2 3 3 2 3" xfId="23460"/>
    <cellStyle name="Note 3 3 3 2 3 3 2 4" xfId="23461"/>
    <cellStyle name="Note 3 3 3 2 3 3 2 5" xfId="23462"/>
    <cellStyle name="Note 3 3 3 2 3 3 2 6" xfId="23463"/>
    <cellStyle name="Note 3 3 3 2 3 3 3" xfId="23464"/>
    <cellStyle name="Note 3 3 3 2 3 3 3 2" xfId="23465"/>
    <cellStyle name="Note 3 3 3 2 3 3 3 3" xfId="23466"/>
    <cellStyle name="Note 3 3 3 2 3 3 3 4" xfId="23467"/>
    <cellStyle name="Note 3 3 3 2 3 3 3 5" xfId="23468"/>
    <cellStyle name="Note 3 3 3 2 3 3 3 6" xfId="23469"/>
    <cellStyle name="Note 3 3 3 2 3 3 4" xfId="23470"/>
    <cellStyle name="Note 3 3 3 2 3 3 5" xfId="23471"/>
    <cellStyle name="Note 3 3 3 2 3 3 6" xfId="23472"/>
    <cellStyle name="Note 3 3 3 2 3 3 7" xfId="23473"/>
    <cellStyle name="Note 3 3 3 2 3 3 8" xfId="23474"/>
    <cellStyle name="Note 3 3 3 2 3 4" xfId="23475"/>
    <cellStyle name="Note 3 3 3 2 3 4 2" xfId="23476"/>
    <cellStyle name="Note 3 3 3 2 3 4 3" xfId="23477"/>
    <cellStyle name="Note 3 3 3 2 3 4 4" xfId="23478"/>
    <cellStyle name="Note 3 3 3 2 3 4 5" xfId="23479"/>
    <cellStyle name="Note 3 3 3 2 3 4 6" xfId="23480"/>
    <cellStyle name="Note 3 3 3 2 3 5" xfId="23481"/>
    <cellStyle name="Note 3 3 3 2 3 5 2" xfId="23482"/>
    <cellStyle name="Note 3 3 3 2 3 5 3" xfId="23483"/>
    <cellStyle name="Note 3 3 3 2 3 5 4" xfId="23484"/>
    <cellStyle name="Note 3 3 3 2 3 5 5" xfId="23485"/>
    <cellStyle name="Note 3 3 3 2 3 5 6" xfId="23486"/>
    <cellStyle name="Note 3 3 3 2 3 6" xfId="23487"/>
    <cellStyle name="Note 3 3 3 2 3 7" xfId="23488"/>
    <cellStyle name="Note 3 3 3 2 3 8" xfId="23489"/>
    <cellStyle name="Note 3 3 3 2 3 9" xfId="23490"/>
    <cellStyle name="Note 3 3 3 2 4" xfId="23491"/>
    <cellStyle name="Note 3 3 3 2 4 2" xfId="23492"/>
    <cellStyle name="Note 3 3 3 2 4 2 2" xfId="23493"/>
    <cellStyle name="Note 3 3 3 2 4 2 2 2" xfId="23494"/>
    <cellStyle name="Note 3 3 3 2 4 2 2 3" xfId="23495"/>
    <cellStyle name="Note 3 3 3 2 4 2 2 4" xfId="23496"/>
    <cellStyle name="Note 3 3 3 2 4 2 2 5" xfId="23497"/>
    <cellStyle name="Note 3 3 3 2 4 2 2 6" xfId="23498"/>
    <cellStyle name="Note 3 3 3 2 4 2 3" xfId="23499"/>
    <cellStyle name="Note 3 3 3 2 4 2 3 2" xfId="23500"/>
    <cellStyle name="Note 3 3 3 2 4 2 3 3" xfId="23501"/>
    <cellStyle name="Note 3 3 3 2 4 2 3 4" xfId="23502"/>
    <cellStyle name="Note 3 3 3 2 4 2 3 5" xfId="23503"/>
    <cellStyle name="Note 3 3 3 2 4 2 3 6" xfId="23504"/>
    <cellStyle name="Note 3 3 3 2 4 2 4" xfId="23505"/>
    <cellStyle name="Note 3 3 3 2 4 2 5" xfId="23506"/>
    <cellStyle name="Note 3 3 3 2 4 2 6" xfId="23507"/>
    <cellStyle name="Note 3 3 3 2 4 2 7" xfId="23508"/>
    <cellStyle name="Note 3 3 3 2 4 2 8" xfId="23509"/>
    <cellStyle name="Note 3 3 3 2 4 3" xfId="23510"/>
    <cellStyle name="Note 3 3 3 2 4 3 2" xfId="23511"/>
    <cellStyle name="Note 3 3 3 2 4 3 3" xfId="23512"/>
    <cellStyle name="Note 3 3 3 2 4 3 4" xfId="23513"/>
    <cellStyle name="Note 3 3 3 2 4 3 5" xfId="23514"/>
    <cellStyle name="Note 3 3 3 2 4 3 6" xfId="23515"/>
    <cellStyle name="Note 3 3 3 2 4 4" xfId="23516"/>
    <cellStyle name="Note 3 3 3 2 4 4 2" xfId="23517"/>
    <cellStyle name="Note 3 3 3 2 4 4 3" xfId="23518"/>
    <cellStyle name="Note 3 3 3 2 4 4 4" xfId="23519"/>
    <cellStyle name="Note 3 3 3 2 4 4 5" xfId="23520"/>
    <cellStyle name="Note 3 3 3 2 4 4 6" xfId="23521"/>
    <cellStyle name="Note 3 3 3 2 4 5" xfId="23522"/>
    <cellStyle name="Note 3 3 3 2 4 6" xfId="23523"/>
    <cellStyle name="Note 3 3 3 2 4 7" xfId="23524"/>
    <cellStyle name="Note 3 3 3 2 4 8" xfId="23525"/>
    <cellStyle name="Note 3 3 3 2 4 9" xfId="23526"/>
    <cellStyle name="Note 3 3 3 2 5" xfId="23527"/>
    <cellStyle name="Note 3 3 3 2 5 2" xfId="23528"/>
    <cellStyle name="Note 3 3 3 2 5 2 2" xfId="23529"/>
    <cellStyle name="Note 3 3 3 2 5 2 3" xfId="23530"/>
    <cellStyle name="Note 3 3 3 2 5 2 4" xfId="23531"/>
    <cellStyle name="Note 3 3 3 2 5 2 5" xfId="23532"/>
    <cellStyle name="Note 3 3 3 2 5 2 6" xfId="23533"/>
    <cellStyle name="Note 3 3 3 2 5 3" xfId="23534"/>
    <cellStyle name="Note 3 3 3 2 5 3 2" xfId="23535"/>
    <cellStyle name="Note 3 3 3 2 5 3 3" xfId="23536"/>
    <cellStyle name="Note 3 3 3 2 5 3 4" xfId="23537"/>
    <cellStyle name="Note 3 3 3 2 5 3 5" xfId="23538"/>
    <cellStyle name="Note 3 3 3 2 5 3 6" xfId="23539"/>
    <cellStyle name="Note 3 3 3 2 5 4" xfId="23540"/>
    <cellStyle name="Note 3 3 3 2 5 5" xfId="23541"/>
    <cellStyle name="Note 3 3 3 2 5 6" xfId="23542"/>
    <cellStyle name="Note 3 3 3 2 5 7" xfId="23543"/>
    <cellStyle name="Note 3 3 3 2 5 8" xfId="23544"/>
    <cellStyle name="Note 3 3 3 2 6" xfId="23545"/>
    <cellStyle name="Note 3 3 3 2 6 2" xfId="23546"/>
    <cellStyle name="Note 3 3 3 2 6 3" xfId="23547"/>
    <cellStyle name="Note 3 3 3 2 6 4" xfId="23548"/>
    <cellStyle name="Note 3 3 3 2 6 5" xfId="23549"/>
    <cellStyle name="Note 3 3 3 2 6 6" xfId="23550"/>
    <cellStyle name="Note 3 3 3 2 7" xfId="23551"/>
    <cellStyle name="Note 3 3 3 2 7 2" xfId="23552"/>
    <cellStyle name="Note 3 3 3 2 7 3" xfId="23553"/>
    <cellStyle name="Note 3 3 3 2 7 4" xfId="23554"/>
    <cellStyle name="Note 3 3 3 2 7 5" xfId="23555"/>
    <cellStyle name="Note 3 3 3 2 7 6" xfId="23556"/>
    <cellStyle name="Note 3 3 3 2 8" xfId="23557"/>
    <cellStyle name="Note 3 3 3 2 9" xfId="23558"/>
    <cellStyle name="Note 3 3 3 3" xfId="23559"/>
    <cellStyle name="Note 3 3 3 3 10" xfId="23560"/>
    <cellStyle name="Note 3 3 3 3 11" xfId="23561"/>
    <cellStyle name="Note 3 3 3 3 2" xfId="23562"/>
    <cellStyle name="Note 3 3 3 3 2 2" xfId="23563"/>
    <cellStyle name="Note 3 3 3 3 2 2 2" xfId="23564"/>
    <cellStyle name="Note 3 3 3 3 2 2 2 2" xfId="23565"/>
    <cellStyle name="Note 3 3 3 3 2 2 2 3" xfId="23566"/>
    <cellStyle name="Note 3 3 3 3 2 2 2 4" xfId="23567"/>
    <cellStyle name="Note 3 3 3 3 2 2 2 5" xfId="23568"/>
    <cellStyle name="Note 3 3 3 3 2 2 2 6" xfId="23569"/>
    <cellStyle name="Note 3 3 3 3 2 2 3" xfId="23570"/>
    <cellStyle name="Note 3 3 3 3 2 2 3 2" xfId="23571"/>
    <cellStyle name="Note 3 3 3 3 2 2 3 3" xfId="23572"/>
    <cellStyle name="Note 3 3 3 3 2 2 3 4" xfId="23573"/>
    <cellStyle name="Note 3 3 3 3 2 2 3 5" xfId="23574"/>
    <cellStyle name="Note 3 3 3 3 2 2 3 6" xfId="23575"/>
    <cellStyle name="Note 3 3 3 3 2 2 4" xfId="23576"/>
    <cellStyle name="Note 3 3 3 3 2 2 5" xfId="23577"/>
    <cellStyle name="Note 3 3 3 3 2 2 6" xfId="23578"/>
    <cellStyle name="Note 3 3 3 3 2 2 7" xfId="23579"/>
    <cellStyle name="Note 3 3 3 3 2 2 8" xfId="23580"/>
    <cellStyle name="Note 3 3 3 3 2 3" xfId="23581"/>
    <cellStyle name="Note 3 3 3 3 2 3 2" xfId="23582"/>
    <cellStyle name="Note 3 3 3 3 2 3 3" xfId="23583"/>
    <cellStyle name="Note 3 3 3 3 2 3 4" xfId="23584"/>
    <cellStyle name="Note 3 3 3 3 2 3 5" xfId="23585"/>
    <cellStyle name="Note 3 3 3 3 2 3 6" xfId="23586"/>
    <cellStyle name="Note 3 3 3 3 2 4" xfId="23587"/>
    <cellStyle name="Note 3 3 3 3 2 4 2" xfId="23588"/>
    <cellStyle name="Note 3 3 3 3 2 4 3" xfId="23589"/>
    <cellStyle name="Note 3 3 3 3 2 4 4" xfId="23590"/>
    <cellStyle name="Note 3 3 3 3 2 4 5" xfId="23591"/>
    <cellStyle name="Note 3 3 3 3 2 4 6" xfId="23592"/>
    <cellStyle name="Note 3 3 3 3 2 5" xfId="23593"/>
    <cellStyle name="Note 3 3 3 3 2 6" xfId="23594"/>
    <cellStyle name="Note 3 3 3 3 2 7" xfId="23595"/>
    <cellStyle name="Note 3 3 3 3 2 8" xfId="23596"/>
    <cellStyle name="Note 3 3 3 3 2 9" xfId="23597"/>
    <cellStyle name="Note 3 3 3 3 3" xfId="23598"/>
    <cellStyle name="Note 3 3 3 3 3 2" xfId="23599"/>
    <cellStyle name="Note 3 3 3 3 3 2 2" xfId="23600"/>
    <cellStyle name="Note 3 3 3 3 3 2 2 2" xfId="23601"/>
    <cellStyle name="Note 3 3 3 3 3 2 2 3" xfId="23602"/>
    <cellStyle name="Note 3 3 3 3 3 2 2 4" xfId="23603"/>
    <cellStyle name="Note 3 3 3 3 3 2 2 5" xfId="23604"/>
    <cellStyle name="Note 3 3 3 3 3 2 2 6" xfId="23605"/>
    <cellStyle name="Note 3 3 3 3 3 2 3" xfId="23606"/>
    <cellStyle name="Note 3 3 3 3 3 2 3 2" xfId="23607"/>
    <cellStyle name="Note 3 3 3 3 3 2 3 3" xfId="23608"/>
    <cellStyle name="Note 3 3 3 3 3 2 3 4" xfId="23609"/>
    <cellStyle name="Note 3 3 3 3 3 2 3 5" xfId="23610"/>
    <cellStyle name="Note 3 3 3 3 3 2 3 6" xfId="23611"/>
    <cellStyle name="Note 3 3 3 3 3 2 4" xfId="23612"/>
    <cellStyle name="Note 3 3 3 3 3 2 5" xfId="23613"/>
    <cellStyle name="Note 3 3 3 3 3 2 6" xfId="23614"/>
    <cellStyle name="Note 3 3 3 3 3 2 7" xfId="23615"/>
    <cellStyle name="Note 3 3 3 3 3 2 8" xfId="23616"/>
    <cellStyle name="Note 3 3 3 3 3 3" xfId="23617"/>
    <cellStyle name="Note 3 3 3 3 3 3 2" xfId="23618"/>
    <cellStyle name="Note 3 3 3 3 3 3 3" xfId="23619"/>
    <cellStyle name="Note 3 3 3 3 3 3 4" xfId="23620"/>
    <cellStyle name="Note 3 3 3 3 3 3 5" xfId="23621"/>
    <cellStyle name="Note 3 3 3 3 3 3 6" xfId="23622"/>
    <cellStyle name="Note 3 3 3 3 3 4" xfId="23623"/>
    <cellStyle name="Note 3 3 3 3 3 4 2" xfId="23624"/>
    <cellStyle name="Note 3 3 3 3 3 4 3" xfId="23625"/>
    <cellStyle name="Note 3 3 3 3 3 4 4" xfId="23626"/>
    <cellStyle name="Note 3 3 3 3 3 4 5" xfId="23627"/>
    <cellStyle name="Note 3 3 3 3 3 4 6" xfId="23628"/>
    <cellStyle name="Note 3 3 3 3 3 5" xfId="23629"/>
    <cellStyle name="Note 3 3 3 3 3 6" xfId="23630"/>
    <cellStyle name="Note 3 3 3 3 3 7" xfId="23631"/>
    <cellStyle name="Note 3 3 3 3 3 8" xfId="23632"/>
    <cellStyle name="Note 3 3 3 3 3 9" xfId="23633"/>
    <cellStyle name="Note 3 3 3 3 4" xfId="23634"/>
    <cellStyle name="Note 3 3 3 3 4 2" xfId="23635"/>
    <cellStyle name="Note 3 3 3 3 4 2 2" xfId="23636"/>
    <cellStyle name="Note 3 3 3 3 4 2 3" xfId="23637"/>
    <cellStyle name="Note 3 3 3 3 4 2 4" xfId="23638"/>
    <cellStyle name="Note 3 3 3 3 4 2 5" xfId="23639"/>
    <cellStyle name="Note 3 3 3 3 4 2 6" xfId="23640"/>
    <cellStyle name="Note 3 3 3 3 4 3" xfId="23641"/>
    <cellStyle name="Note 3 3 3 3 4 3 2" xfId="23642"/>
    <cellStyle name="Note 3 3 3 3 4 3 3" xfId="23643"/>
    <cellStyle name="Note 3 3 3 3 4 3 4" xfId="23644"/>
    <cellStyle name="Note 3 3 3 3 4 3 5" xfId="23645"/>
    <cellStyle name="Note 3 3 3 3 4 3 6" xfId="23646"/>
    <cellStyle name="Note 3 3 3 3 4 4" xfId="23647"/>
    <cellStyle name="Note 3 3 3 3 4 5" xfId="23648"/>
    <cellStyle name="Note 3 3 3 3 4 6" xfId="23649"/>
    <cellStyle name="Note 3 3 3 3 4 7" xfId="23650"/>
    <cellStyle name="Note 3 3 3 3 4 8" xfId="23651"/>
    <cellStyle name="Note 3 3 3 3 5" xfId="23652"/>
    <cellStyle name="Note 3 3 3 3 5 2" xfId="23653"/>
    <cellStyle name="Note 3 3 3 3 5 3" xfId="23654"/>
    <cellStyle name="Note 3 3 3 3 5 4" xfId="23655"/>
    <cellStyle name="Note 3 3 3 3 5 5" xfId="23656"/>
    <cellStyle name="Note 3 3 3 3 5 6" xfId="23657"/>
    <cellStyle name="Note 3 3 3 3 6" xfId="23658"/>
    <cellStyle name="Note 3 3 3 3 6 2" xfId="23659"/>
    <cellStyle name="Note 3 3 3 3 6 3" xfId="23660"/>
    <cellStyle name="Note 3 3 3 3 6 4" xfId="23661"/>
    <cellStyle name="Note 3 3 3 3 6 5" xfId="23662"/>
    <cellStyle name="Note 3 3 3 3 6 6" xfId="23663"/>
    <cellStyle name="Note 3 3 3 3 7" xfId="23664"/>
    <cellStyle name="Note 3 3 3 3 8" xfId="23665"/>
    <cellStyle name="Note 3 3 3 3 9" xfId="23666"/>
    <cellStyle name="Note 3 3 3 4" xfId="23667"/>
    <cellStyle name="Note 3 3 3 4 10" xfId="23668"/>
    <cellStyle name="Note 3 3 3 4 2" xfId="23669"/>
    <cellStyle name="Note 3 3 3 4 2 2" xfId="23670"/>
    <cellStyle name="Note 3 3 3 4 2 2 2" xfId="23671"/>
    <cellStyle name="Note 3 3 3 4 2 2 2 2" xfId="23672"/>
    <cellStyle name="Note 3 3 3 4 2 2 2 3" xfId="23673"/>
    <cellStyle name="Note 3 3 3 4 2 2 2 4" xfId="23674"/>
    <cellStyle name="Note 3 3 3 4 2 2 2 5" xfId="23675"/>
    <cellStyle name="Note 3 3 3 4 2 2 2 6" xfId="23676"/>
    <cellStyle name="Note 3 3 3 4 2 2 3" xfId="23677"/>
    <cellStyle name="Note 3 3 3 4 2 2 3 2" xfId="23678"/>
    <cellStyle name="Note 3 3 3 4 2 2 3 3" xfId="23679"/>
    <cellStyle name="Note 3 3 3 4 2 2 3 4" xfId="23680"/>
    <cellStyle name="Note 3 3 3 4 2 2 3 5" xfId="23681"/>
    <cellStyle name="Note 3 3 3 4 2 2 3 6" xfId="23682"/>
    <cellStyle name="Note 3 3 3 4 2 2 4" xfId="23683"/>
    <cellStyle name="Note 3 3 3 4 2 2 5" xfId="23684"/>
    <cellStyle name="Note 3 3 3 4 2 2 6" xfId="23685"/>
    <cellStyle name="Note 3 3 3 4 2 2 7" xfId="23686"/>
    <cellStyle name="Note 3 3 3 4 2 2 8" xfId="23687"/>
    <cellStyle name="Note 3 3 3 4 2 3" xfId="23688"/>
    <cellStyle name="Note 3 3 3 4 2 3 2" xfId="23689"/>
    <cellStyle name="Note 3 3 3 4 2 3 3" xfId="23690"/>
    <cellStyle name="Note 3 3 3 4 2 3 4" xfId="23691"/>
    <cellStyle name="Note 3 3 3 4 2 3 5" xfId="23692"/>
    <cellStyle name="Note 3 3 3 4 2 3 6" xfId="23693"/>
    <cellStyle name="Note 3 3 3 4 2 4" xfId="23694"/>
    <cellStyle name="Note 3 3 3 4 2 4 2" xfId="23695"/>
    <cellStyle name="Note 3 3 3 4 2 4 3" xfId="23696"/>
    <cellStyle name="Note 3 3 3 4 2 4 4" xfId="23697"/>
    <cellStyle name="Note 3 3 3 4 2 4 5" xfId="23698"/>
    <cellStyle name="Note 3 3 3 4 2 4 6" xfId="23699"/>
    <cellStyle name="Note 3 3 3 4 2 5" xfId="23700"/>
    <cellStyle name="Note 3 3 3 4 2 6" xfId="23701"/>
    <cellStyle name="Note 3 3 3 4 2 7" xfId="23702"/>
    <cellStyle name="Note 3 3 3 4 2 8" xfId="23703"/>
    <cellStyle name="Note 3 3 3 4 2 9" xfId="23704"/>
    <cellStyle name="Note 3 3 3 4 3" xfId="23705"/>
    <cellStyle name="Note 3 3 3 4 3 2" xfId="23706"/>
    <cellStyle name="Note 3 3 3 4 3 2 2" xfId="23707"/>
    <cellStyle name="Note 3 3 3 4 3 2 3" xfId="23708"/>
    <cellStyle name="Note 3 3 3 4 3 2 4" xfId="23709"/>
    <cellStyle name="Note 3 3 3 4 3 2 5" xfId="23710"/>
    <cellStyle name="Note 3 3 3 4 3 2 6" xfId="23711"/>
    <cellStyle name="Note 3 3 3 4 3 3" xfId="23712"/>
    <cellStyle name="Note 3 3 3 4 3 3 2" xfId="23713"/>
    <cellStyle name="Note 3 3 3 4 3 3 3" xfId="23714"/>
    <cellStyle name="Note 3 3 3 4 3 3 4" xfId="23715"/>
    <cellStyle name="Note 3 3 3 4 3 3 5" xfId="23716"/>
    <cellStyle name="Note 3 3 3 4 3 3 6" xfId="23717"/>
    <cellStyle name="Note 3 3 3 4 3 4" xfId="23718"/>
    <cellStyle name="Note 3 3 3 4 3 5" xfId="23719"/>
    <cellStyle name="Note 3 3 3 4 3 6" xfId="23720"/>
    <cellStyle name="Note 3 3 3 4 3 7" xfId="23721"/>
    <cellStyle name="Note 3 3 3 4 3 8" xfId="23722"/>
    <cellStyle name="Note 3 3 3 4 4" xfId="23723"/>
    <cellStyle name="Note 3 3 3 4 4 2" xfId="23724"/>
    <cellStyle name="Note 3 3 3 4 4 3" xfId="23725"/>
    <cellStyle name="Note 3 3 3 4 4 4" xfId="23726"/>
    <cellStyle name="Note 3 3 3 4 4 5" xfId="23727"/>
    <cellStyle name="Note 3 3 3 4 4 6" xfId="23728"/>
    <cellStyle name="Note 3 3 3 4 5" xfId="23729"/>
    <cellStyle name="Note 3 3 3 4 5 2" xfId="23730"/>
    <cellStyle name="Note 3 3 3 4 5 3" xfId="23731"/>
    <cellStyle name="Note 3 3 3 4 5 4" xfId="23732"/>
    <cellStyle name="Note 3 3 3 4 5 5" xfId="23733"/>
    <cellStyle name="Note 3 3 3 4 5 6" xfId="23734"/>
    <cellStyle name="Note 3 3 3 4 6" xfId="23735"/>
    <cellStyle name="Note 3 3 3 4 7" xfId="23736"/>
    <cellStyle name="Note 3 3 3 4 8" xfId="23737"/>
    <cellStyle name="Note 3 3 3 4 9" xfId="23738"/>
    <cellStyle name="Note 3 3 3 5" xfId="23739"/>
    <cellStyle name="Note 3 3 3 5 2" xfId="23740"/>
    <cellStyle name="Note 3 3 3 5 2 2" xfId="23741"/>
    <cellStyle name="Note 3 3 3 5 2 2 2" xfId="23742"/>
    <cellStyle name="Note 3 3 3 5 2 2 3" xfId="23743"/>
    <cellStyle name="Note 3 3 3 5 2 2 4" xfId="23744"/>
    <cellStyle name="Note 3 3 3 5 2 2 5" xfId="23745"/>
    <cellStyle name="Note 3 3 3 5 2 2 6" xfId="23746"/>
    <cellStyle name="Note 3 3 3 5 2 3" xfId="23747"/>
    <cellStyle name="Note 3 3 3 5 2 3 2" xfId="23748"/>
    <cellStyle name="Note 3 3 3 5 2 3 3" xfId="23749"/>
    <cellStyle name="Note 3 3 3 5 2 3 4" xfId="23750"/>
    <cellStyle name="Note 3 3 3 5 2 3 5" xfId="23751"/>
    <cellStyle name="Note 3 3 3 5 2 3 6" xfId="23752"/>
    <cellStyle name="Note 3 3 3 5 2 4" xfId="23753"/>
    <cellStyle name="Note 3 3 3 5 2 5" xfId="23754"/>
    <cellStyle name="Note 3 3 3 5 2 6" xfId="23755"/>
    <cellStyle name="Note 3 3 3 5 2 7" xfId="23756"/>
    <cellStyle name="Note 3 3 3 5 2 8" xfId="23757"/>
    <cellStyle name="Note 3 3 3 5 3" xfId="23758"/>
    <cellStyle name="Note 3 3 3 5 3 2" xfId="23759"/>
    <cellStyle name="Note 3 3 3 5 3 3" xfId="23760"/>
    <cellStyle name="Note 3 3 3 5 3 4" xfId="23761"/>
    <cellStyle name="Note 3 3 3 5 3 5" xfId="23762"/>
    <cellStyle name="Note 3 3 3 5 3 6" xfId="23763"/>
    <cellStyle name="Note 3 3 3 5 4" xfId="23764"/>
    <cellStyle name="Note 3 3 3 5 4 2" xfId="23765"/>
    <cellStyle name="Note 3 3 3 5 4 3" xfId="23766"/>
    <cellStyle name="Note 3 3 3 5 4 4" xfId="23767"/>
    <cellStyle name="Note 3 3 3 5 4 5" xfId="23768"/>
    <cellStyle name="Note 3 3 3 5 4 6" xfId="23769"/>
    <cellStyle name="Note 3 3 3 5 5" xfId="23770"/>
    <cellStyle name="Note 3 3 3 5 6" xfId="23771"/>
    <cellStyle name="Note 3 3 3 5 7" xfId="23772"/>
    <cellStyle name="Note 3 3 3 5 8" xfId="23773"/>
    <cellStyle name="Note 3 3 3 5 9" xfId="23774"/>
    <cellStyle name="Note 3 3 3 6" xfId="23775"/>
    <cellStyle name="Note 3 3 3 6 2" xfId="23776"/>
    <cellStyle name="Note 3 3 3 6 2 2" xfId="23777"/>
    <cellStyle name="Note 3 3 3 6 2 3" xfId="23778"/>
    <cellStyle name="Note 3 3 3 6 2 4" xfId="23779"/>
    <cellStyle name="Note 3 3 3 6 2 5" xfId="23780"/>
    <cellStyle name="Note 3 3 3 6 2 6" xfId="23781"/>
    <cellStyle name="Note 3 3 3 6 3" xfId="23782"/>
    <cellStyle name="Note 3 3 3 6 3 2" xfId="23783"/>
    <cellStyle name="Note 3 3 3 6 3 3" xfId="23784"/>
    <cellStyle name="Note 3 3 3 6 3 4" xfId="23785"/>
    <cellStyle name="Note 3 3 3 6 3 5" xfId="23786"/>
    <cellStyle name="Note 3 3 3 6 3 6" xfId="23787"/>
    <cellStyle name="Note 3 3 3 6 4" xfId="23788"/>
    <cellStyle name="Note 3 3 3 6 5" xfId="23789"/>
    <cellStyle name="Note 3 3 3 6 6" xfId="23790"/>
    <cellStyle name="Note 3 3 3 6 7" xfId="23791"/>
    <cellStyle name="Note 3 3 3 6 8" xfId="23792"/>
    <cellStyle name="Note 3 3 3 7" xfId="23793"/>
    <cellStyle name="Note 3 3 3 7 2" xfId="23794"/>
    <cellStyle name="Note 3 3 3 7 3" xfId="23795"/>
    <cellStyle name="Note 3 3 3 7 4" xfId="23796"/>
    <cellStyle name="Note 3 3 3 7 5" xfId="23797"/>
    <cellStyle name="Note 3 3 3 7 6" xfId="23798"/>
    <cellStyle name="Note 3 3 3 8" xfId="23799"/>
    <cellStyle name="Note 3 3 3 8 2" xfId="23800"/>
    <cellStyle name="Note 3 3 3 8 3" xfId="23801"/>
    <cellStyle name="Note 3 3 3 8 4" xfId="23802"/>
    <cellStyle name="Note 3 3 3 8 5" xfId="23803"/>
    <cellStyle name="Note 3 3 3 8 6" xfId="23804"/>
    <cellStyle name="Note 3 3 3 9" xfId="23805"/>
    <cellStyle name="Note 3 3 4" xfId="23806"/>
    <cellStyle name="Note 3 3 4 10" xfId="23807"/>
    <cellStyle name="Note 3 3 4 11" xfId="23808"/>
    <cellStyle name="Note 3 3 4 12" xfId="23809"/>
    <cellStyle name="Note 3 3 4 2" xfId="23810"/>
    <cellStyle name="Note 3 3 4 2 10" xfId="23811"/>
    <cellStyle name="Note 3 3 4 2 11" xfId="23812"/>
    <cellStyle name="Note 3 3 4 2 2" xfId="23813"/>
    <cellStyle name="Note 3 3 4 2 2 2" xfId="23814"/>
    <cellStyle name="Note 3 3 4 2 2 2 2" xfId="23815"/>
    <cellStyle name="Note 3 3 4 2 2 2 2 2" xfId="23816"/>
    <cellStyle name="Note 3 3 4 2 2 2 2 3" xfId="23817"/>
    <cellStyle name="Note 3 3 4 2 2 2 2 4" xfId="23818"/>
    <cellStyle name="Note 3 3 4 2 2 2 2 5" xfId="23819"/>
    <cellStyle name="Note 3 3 4 2 2 2 2 6" xfId="23820"/>
    <cellStyle name="Note 3 3 4 2 2 2 3" xfId="23821"/>
    <cellStyle name="Note 3 3 4 2 2 2 3 2" xfId="23822"/>
    <cellStyle name="Note 3 3 4 2 2 2 3 3" xfId="23823"/>
    <cellStyle name="Note 3 3 4 2 2 2 3 4" xfId="23824"/>
    <cellStyle name="Note 3 3 4 2 2 2 3 5" xfId="23825"/>
    <cellStyle name="Note 3 3 4 2 2 2 3 6" xfId="23826"/>
    <cellStyle name="Note 3 3 4 2 2 2 4" xfId="23827"/>
    <cellStyle name="Note 3 3 4 2 2 2 5" xfId="23828"/>
    <cellStyle name="Note 3 3 4 2 2 2 6" xfId="23829"/>
    <cellStyle name="Note 3 3 4 2 2 2 7" xfId="23830"/>
    <cellStyle name="Note 3 3 4 2 2 2 8" xfId="23831"/>
    <cellStyle name="Note 3 3 4 2 2 3" xfId="23832"/>
    <cellStyle name="Note 3 3 4 2 2 3 2" xfId="23833"/>
    <cellStyle name="Note 3 3 4 2 2 3 3" xfId="23834"/>
    <cellStyle name="Note 3 3 4 2 2 3 4" xfId="23835"/>
    <cellStyle name="Note 3 3 4 2 2 3 5" xfId="23836"/>
    <cellStyle name="Note 3 3 4 2 2 3 6" xfId="23837"/>
    <cellStyle name="Note 3 3 4 2 2 4" xfId="23838"/>
    <cellStyle name="Note 3 3 4 2 2 4 2" xfId="23839"/>
    <cellStyle name="Note 3 3 4 2 2 4 3" xfId="23840"/>
    <cellStyle name="Note 3 3 4 2 2 4 4" xfId="23841"/>
    <cellStyle name="Note 3 3 4 2 2 4 5" xfId="23842"/>
    <cellStyle name="Note 3 3 4 2 2 4 6" xfId="23843"/>
    <cellStyle name="Note 3 3 4 2 2 5" xfId="23844"/>
    <cellStyle name="Note 3 3 4 2 2 6" xfId="23845"/>
    <cellStyle name="Note 3 3 4 2 2 7" xfId="23846"/>
    <cellStyle name="Note 3 3 4 2 2 8" xfId="23847"/>
    <cellStyle name="Note 3 3 4 2 2 9" xfId="23848"/>
    <cellStyle name="Note 3 3 4 2 3" xfId="23849"/>
    <cellStyle name="Note 3 3 4 2 3 2" xfId="23850"/>
    <cellStyle name="Note 3 3 4 2 3 2 2" xfId="23851"/>
    <cellStyle name="Note 3 3 4 2 3 2 2 2" xfId="23852"/>
    <cellStyle name="Note 3 3 4 2 3 2 2 3" xfId="23853"/>
    <cellStyle name="Note 3 3 4 2 3 2 2 4" xfId="23854"/>
    <cellStyle name="Note 3 3 4 2 3 2 2 5" xfId="23855"/>
    <cellStyle name="Note 3 3 4 2 3 2 2 6" xfId="23856"/>
    <cellStyle name="Note 3 3 4 2 3 2 3" xfId="23857"/>
    <cellStyle name="Note 3 3 4 2 3 2 3 2" xfId="23858"/>
    <cellStyle name="Note 3 3 4 2 3 2 3 3" xfId="23859"/>
    <cellStyle name="Note 3 3 4 2 3 2 3 4" xfId="23860"/>
    <cellStyle name="Note 3 3 4 2 3 2 3 5" xfId="23861"/>
    <cellStyle name="Note 3 3 4 2 3 2 3 6" xfId="23862"/>
    <cellStyle name="Note 3 3 4 2 3 2 4" xfId="23863"/>
    <cellStyle name="Note 3 3 4 2 3 2 5" xfId="23864"/>
    <cellStyle name="Note 3 3 4 2 3 2 6" xfId="23865"/>
    <cellStyle name="Note 3 3 4 2 3 2 7" xfId="23866"/>
    <cellStyle name="Note 3 3 4 2 3 2 8" xfId="23867"/>
    <cellStyle name="Note 3 3 4 2 3 3" xfId="23868"/>
    <cellStyle name="Note 3 3 4 2 3 3 2" xfId="23869"/>
    <cellStyle name="Note 3 3 4 2 3 3 3" xfId="23870"/>
    <cellStyle name="Note 3 3 4 2 3 3 4" xfId="23871"/>
    <cellStyle name="Note 3 3 4 2 3 3 5" xfId="23872"/>
    <cellStyle name="Note 3 3 4 2 3 3 6" xfId="23873"/>
    <cellStyle name="Note 3 3 4 2 3 4" xfId="23874"/>
    <cellStyle name="Note 3 3 4 2 3 4 2" xfId="23875"/>
    <cellStyle name="Note 3 3 4 2 3 4 3" xfId="23876"/>
    <cellStyle name="Note 3 3 4 2 3 4 4" xfId="23877"/>
    <cellStyle name="Note 3 3 4 2 3 4 5" xfId="23878"/>
    <cellStyle name="Note 3 3 4 2 3 4 6" xfId="23879"/>
    <cellStyle name="Note 3 3 4 2 3 5" xfId="23880"/>
    <cellStyle name="Note 3 3 4 2 3 6" xfId="23881"/>
    <cellStyle name="Note 3 3 4 2 3 7" xfId="23882"/>
    <cellStyle name="Note 3 3 4 2 3 8" xfId="23883"/>
    <cellStyle name="Note 3 3 4 2 3 9" xfId="23884"/>
    <cellStyle name="Note 3 3 4 2 4" xfId="23885"/>
    <cellStyle name="Note 3 3 4 2 4 2" xfId="23886"/>
    <cellStyle name="Note 3 3 4 2 4 2 2" xfId="23887"/>
    <cellStyle name="Note 3 3 4 2 4 2 3" xfId="23888"/>
    <cellStyle name="Note 3 3 4 2 4 2 4" xfId="23889"/>
    <cellStyle name="Note 3 3 4 2 4 2 5" xfId="23890"/>
    <cellStyle name="Note 3 3 4 2 4 2 6" xfId="23891"/>
    <cellStyle name="Note 3 3 4 2 4 3" xfId="23892"/>
    <cellStyle name="Note 3 3 4 2 4 3 2" xfId="23893"/>
    <cellStyle name="Note 3 3 4 2 4 3 3" xfId="23894"/>
    <cellStyle name="Note 3 3 4 2 4 3 4" xfId="23895"/>
    <cellStyle name="Note 3 3 4 2 4 3 5" xfId="23896"/>
    <cellStyle name="Note 3 3 4 2 4 3 6" xfId="23897"/>
    <cellStyle name="Note 3 3 4 2 4 4" xfId="23898"/>
    <cellStyle name="Note 3 3 4 2 4 5" xfId="23899"/>
    <cellStyle name="Note 3 3 4 2 4 6" xfId="23900"/>
    <cellStyle name="Note 3 3 4 2 4 7" xfId="23901"/>
    <cellStyle name="Note 3 3 4 2 4 8" xfId="23902"/>
    <cellStyle name="Note 3 3 4 2 5" xfId="23903"/>
    <cellStyle name="Note 3 3 4 2 5 2" xfId="23904"/>
    <cellStyle name="Note 3 3 4 2 5 3" xfId="23905"/>
    <cellStyle name="Note 3 3 4 2 5 4" xfId="23906"/>
    <cellStyle name="Note 3 3 4 2 5 5" xfId="23907"/>
    <cellStyle name="Note 3 3 4 2 5 6" xfId="23908"/>
    <cellStyle name="Note 3 3 4 2 6" xfId="23909"/>
    <cellStyle name="Note 3 3 4 2 6 2" xfId="23910"/>
    <cellStyle name="Note 3 3 4 2 6 3" xfId="23911"/>
    <cellStyle name="Note 3 3 4 2 6 4" xfId="23912"/>
    <cellStyle name="Note 3 3 4 2 6 5" xfId="23913"/>
    <cellStyle name="Note 3 3 4 2 6 6" xfId="23914"/>
    <cellStyle name="Note 3 3 4 2 7" xfId="23915"/>
    <cellStyle name="Note 3 3 4 2 8" xfId="23916"/>
    <cellStyle name="Note 3 3 4 2 9" xfId="23917"/>
    <cellStyle name="Note 3 3 4 3" xfId="23918"/>
    <cellStyle name="Note 3 3 4 3 10" xfId="23919"/>
    <cellStyle name="Note 3 3 4 3 2" xfId="23920"/>
    <cellStyle name="Note 3 3 4 3 2 2" xfId="23921"/>
    <cellStyle name="Note 3 3 4 3 2 2 2" xfId="23922"/>
    <cellStyle name="Note 3 3 4 3 2 2 2 2" xfId="23923"/>
    <cellStyle name="Note 3 3 4 3 2 2 2 3" xfId="23924"/>
    <cellStyle name="Note 3 3 4 3 2 2 2 4" xfId="23925"/>
    <cellStyle name="Note 3 3 4 3 2 2 2 5" xfId="23926"/>
    <cellStyle name="Note 3 3 4 3 2 2 2 6" xfId="23927"/>
    <cellStyle name="Note 3 3 4 3 2 2 3" xfId="23928"/>
    <cellStyle name="Note 3 3 4 3 2 2 3 2" xfId="23929"/>
    <cellStyle name="Note 3 3 4 3 2 2 3 3" xfId="23930"/>
    <cellStyle name="Note 3 3 4 3 2 2 3 4" xfId="23931"/>
    <cellStyle name="Note 3 3 4 3 2 2 3 5" xfId="23932"/>
    <cellStyle name="Note 3 3 4 3 2 2 3 6" xfId="23933"/>
    <cellStyle name="Note 3 3 4 3 2 2 4" xfId="23934"/>
    <cellStyle name="Note 3 3 4 3 2 2 5" xfId="23935"/>
    <cellStyle name="Note 3 3 4 3 2 2 6" xfId="23936"/>
    <cellStyle name="Note 3 3 4 3 2 2 7" xfId="23937"/>
    <cellStyle name="Note 3 3 4 3 2 2 8" xfId="23938"/>
    <cellStyle name="Note 3 3 4 3 2 3" xfId="23939"/>
    <cellStyle name="Note 3 3 4 3 2 3 2" xfId="23940"/>
    <cellStyle name="Note 3 3 4 3 2 3 3" xfId="23941"/>
    <cellStyle name="Note 3 3 4 3 2 3 4" xfId="23942"/>
    <cellStyle name="Note 3 3 4 3 2 3 5" xfId="23943"/>
    <cellStyle name="Note 3 3 4 3 2 3 6" xfId="23944"/>
    <cellStyle name="Note 3 3 4 3 2 4" xfId="23945"/>
    <cellStyle name="Note 3 3 4 3 2 4 2" xfId="23946"/>
    <cellStyle name="Note 3 3 4 3 2 4 3" xfId="23947"/>
    <cellStyle name="Note 3 3 4 3 2 4 4" xfId="23948"/>
    <cellStyle name="Note 3 3 4 3 2 4 5" xfId="23949"/>
    <cellStyle name="Note 3 3 4 3 2 4 6" xfId="23950"/>
    <cellStyle name="Note 3 3 4 3 2 5" xfId="23951"/>
    <cellStyle name="Note 3 3 4 3 2 6" xfId="23952"/>
    <cellStyle name="Note 3 3 4 3 2 7" xfId="23953"/>
    <cellStyle name="Note 3 3 4 3 2 8" xfId="23954"/>
    <cellStyle name="Note 3 3 4 3 2 9" xfId="23955"/>
    <cellStyle name="Note 3 3 4 3 3" xfId="23956"/>
    <cellStyle name="Note 3 3 4 3 3 2" xfId="23957"/>
    <cellStyle name="Note 3 3 4 3 3 2 2" xfId="23958"/>
    <cellStyle name="Note 3 3 4 3 3 2 3" xfId="23959"/>
    <cellStyle name="Note 3 3 4 3 3 2 4" xfId="23960"/>
    <cellStyle name="Note 3 3 4 3 3 2 5" xfId="23961"/>
    <cellStyle name="Note 3 3 4 3 3 2 6" xfId="23962"/>
    <cellStyle name="Note 3 3 4 3 3 3" xfId="23963"/>
    <cellStyle name="Note 3 3 4 3 3 3 2" xfId="23964"/>
    <cellStyle name="Note 3 3 4 3 3 3 3" xfId="23965"/>
    <cellStyle name="Note 3 3 4 3 3 3 4" xfId="23966"/>
    <cellStyle name="Note 3 3 4 3 3 3 5" xfId="23967"/>
    <cellStyle name="Note 3 3 4 3 3 3 6" xfId="23968"/>
    <cellStyle name="Note 3 3 4 3 3 4" xfId="23969"/>
    <cellStyle name="Note 3 3 4 3 3 5" xfId="23970"/>
    <cellStyle name="Note 3 3 4 3 3 6" xfId="23971"/>
    <cellStyle name="Note 3 3 4 3 3 7" xfId="23972"/>
    <cellStyle name="Note 3 3 4 3 3 8" xfId="23973"/>
    <cellStyle name="Note 3 3 4 3 4" xfId="23974"/>
    <cellStyle name="Note 3 3 4 3 4 2" xfId="23975"/>
    <cellStyle name="Note 3 3 4 3 4 3" xfId="23976"/>
    <cellStyle name="Note 3 3 4 3 4 4" xfId="23977"/>
    <cellStyle name="Note 3 3 4 3 4 5" xfId="23978"/>
    <cellStyle name="Note 3 3 4 3 4 6" xfId="23979"/>
    <cellStyle name="Note 3 3 4 3 5" xfId="23980"/>
    <cellStyle name="Note 3 3 4 3 5 2" xfId="23981"/>
    <cellStyle name="Note 3 3 4 3 5 3" xfId="23982"/>
    <cellStyle name="Note 3 3 4 3 5 4" xfId="23983"/>
    <cellStyle name="Note 3 3 4 3 5 5" xfId="23984"/>
    <cellStyle name="Note 3 3 4 3 5 6" xfId="23985"/>
    <cellStyle name="Note 3 3 4 3 6" xfId="23986"/>
    <cellStyle name="Note 3 3 4 3 7" xfId="23987"/>
    <cellStyle name="Note 3 3 4 3 8" xfId="23988"/>
    <cellStyle name="Note 3 3 4 3 9" xfId="23989"/>
    <cellStyle name="Note 3 3 4 4" xfId="23990"/>
    <cellStyle name="Note 3 3 4 4 2" xfId="23991"/>
    <cellStyle name="Note 3 3 4 4 2 2" xfId="23992"/>
    <cellStyle name="Note 3 3 4 4 2 2 2" xfId="23993"/>
    <cellStyle name="Note 3 3 4 4 2 2 3" xfId="23994"/>
    <cellStyle name="Note 3 3 4 4 2 2 4" xfId="23995"/>
    <cellStyle name="Note 3 3 4 4 2 2 5" xfId="23996"/>
    <cellStyle name="Note 3 3 4 4 2 2 6" xfId="23997"/>
    <cellStyle name="Note 3 3 4 4 2 3" xfId="23998"/>
    <cellStyle name="Note 3 3 4 4 2 3 2" xfId="23999"/>
    <cellStyle name="Note 3 3 4 4 2 3 3" xfId="24000"/>
    <cellStyle name="Note 3 3 4 4 2 3 4" xfId="24001"/>
    <cellStyle name="Note 3 3 4 4 2 3 5" xfId="24002"/>
    <cellStyle name="Note 3 3 4 4 2 3 6" xfId="24003"/>
    <cellStyle name="Note 3 3 4 4 2 4" xfId="24004"/>
    <cellStyle name="Note 3 3 4 4 2 5" xfId="24005"/>
    <cellStyle name="Note 3 3 4 4 2 6" xfId="24006"/>
    <cellStyle name="Note 3 3 4 4 2 7" xfId="24007"/>
    <cellStyle name="Note 3 3 4 4 2 8" xfId="24008"/>
    <cellStyle name="Note 3 3 4 4 3" xfId="24009"/>
    <cellStyle name="Note 3 3 4 4 3 2" xfId="24010"/>
    <cellStyle name="Note 3 3 4 4 3 3" xfId="24011"/>
    <cellStyle name="Note 3 3 4 4 3 4" xfId="24012"/>
    <cellStyle name="Note 3 3 4 4 3 5" xfId="24013"/>
    <cellStyle name="Note 3 3 4 4 3 6" xfId="24014"/>
    <cellStyle name="Note 3 3 4 4 4" xfId="24015"/>
    <cellStyle name="Note 3 3 4 4 4 2" xfId="24016"/>
    <cellStyle name="Note 3 3 4 4 4 3" xfId="24017"/>
    <cellStyle name="Note 3 3 4 4 4 4" xfId="24018"/>
    <cellStyle name="Note 3 3 4 4 4 5" xfId="24019"/>
    <cellStyle name="Note 3 3 4 4 4 6" xfId="24020"/>
    <cellStyle name="Note 3 3 4 4 5" xfId="24021"/>
    <cellStyle name="Note 3 3 4 4 6" xfId="24022"/>
    <cellStyle name="Note 3 3 4 4 7" xfId="24023"/>
    <cellStyle name="Note 3 3 4 4 8" xfId="24024"/>
    <cellStyle name="Note 3 3 4 4 9" xfId="24025"/>
    <cellStyle name="Note 3 3 4 5" xfId="24026"/>
    <cellStyle name="Note 3 3 4 5 2" xfId="24027"/>
    <cellStyle name="Note 3 3 4 5 2 2" xfId="24028"/>
    <cellStyle name="Note 3 3 4 5 2 3" xfId="24029"/>
    <cellStyle name="Note 3 3 4 5 2 4" xfId="24030"/>
    <cellStyle name="Note 3 3 4 5 2 5" xfId="24031"/>
    <cellStyle name="Note 3 3 4 5 2 6" xfId="24032"/>
    <cellStyle name="Note 3 3 4 5 3" xfId="24033"/>
    <cellStyle name="Note 3 3 4 5 3 2" xfId="24034"/>
    <cellStyle name="Note 3 3 4 5 3 3" xfId="24035"/>
    <cellStyle name="Note 3 3 4 5 3 4" xfId="24036"/>
    <cellStyle name="Note 3 3 4 5 3 5" xfId="24037"/>
    <cellStyle name="Note 3 3 4 5 3 6" xfId="24038"/>
    <cellStyle name="Note 3 3 4 5 4" xfId="24039"/>
    <cellStyle name="Note 3 3 4 5 5" xfId="24040"/>
    <cellStyle name="Note 3 3 4 5 6" xfId="24041"/>
    <cellStyle name="Note 3 3 4 5 7" xfId="24042"/>
    <cellStyle name="Note 3 3 4 5 8" xfId="24043"/>
    <cellStyle name="Note 3 3 4 6" xfId="24044"/>
    <cellStyle name="Note 3 3 4 6 2" xfId="24045"/>
    <cellStyle name="Note 3 3 4 6 3" xfId="24046"/>
    <cellStyle name="Note 3 3 4 6 4" xfId="24047"/>
    <cellStyle name="Note 3 3 4 6 5" xfId="24048"/>
    <cellStyle name="Note 3 3 4 6 6" xfId="24049"/>
    <cellStyle name="Note 3 3 4 7" xfId="24050"/>
    <cellStyle name="Note 3 3 4 7 2" xfId="24051"/>
    <cellStyle name="Note 3 3 4 7 3" xfId="24052"/>
    <cellStyle name="Note 3 3 4 7 4" xfId="24053"/>
    <cellStyle name="Note 3 3 4 7 5" xfId="24054"/>
    <cellStyle name="Note 3 3 4 7 6" xfId="24055"/>
    <cellStyle name="Note 3 3 4 8" xfId="24056"/>
    <cellStyle name="Note 3 3 4 9" xfId="24057"/>
    <cellStyle name="Note 3 3 5" xfId="24058"/>
    <cellStyle name="Note 3 3 5 10" xfId="24059"/>
    <cellStyle name="Note 3 3 5 11" xfId="24060"/>
    <cellStyle name="Note 3 3 5 2" xfId="24061"/>
    <cellStyle name="Note 3 3 5 2 2" xfId="24062"/>
    <cellStyle name="Note 3 3 5 2 2 2" xfId="24063"/>
    <cellStyle name="Note 3 3 5 2 2 2 2" xfId="24064"/>
    <cellStyle name="Note 3 3 5 2 2 2 3" xfId="24065"/>
    <cellStyle name="Note 3 3 5 2 2 2 4" xfId="24066"/>
    <cellStyle name="Note 3 3 5 2 2 2 5" xfId="24067"/>
    <cellStyle name="Note 3 3 5 2 2 2 6" xfId="24068"/>
    <cellStyle name="Note 3 3 5 2 2 3" xfId="24069"/>
    <cellStyle name="Note 3 3 5 2 2 3 2" xfId="24070"/>
    <cellStyle name="Note 3 3 5 2 2 3 3" xfId="24071"/>
    <cellStyle name="Note 3 3 5 2 2 3 4" xfId="24072"/>
    <cellStyle name="Note 3 3 5 2 2 3 5" xfId="24073"/>
    <cellStyle name="Note 3 3 5 2 2 3 6" xfId="24074"/>
    <cellStyle name="Note 3 3 5 2 2 4" xfId="24075"/>
    <cellStyle name="Note 3 3 5 2 2 5" xfId="24076"/>
    <cellStyle name="Note 3 3 5 2 2 6" xfId="24077"/>
    <cellStyle name="Note 3 3 5 2 2 7" xfId="24078"/>
    <cellStyle name="Note 3 3 5 2 2 8" xfId="24079"/>
    <cellStyle name="Note 3 3 5 2 3" xfId="24080"/>
    <cellStyle name="Note 3 3 5 2 3 2" xfId="24081"/>
    <cellStyle name="Note 3 3 5 2 3 3" xfId="24082"/>
    <cellStyle name="Note 3 3 5 2 3 4" xfId="24083"/>
    <cellStyle name="Note 3 3 5 2 3 5" xfId="24084"/>
    <cellStyle name="Note 3 3 5 2 3 6" xfId="24085"/>
    <cellStyle name="Note 3 3 5 2 4" xfId="24086"/>
    <cellStyle name="Note 3 3 5 2 4 2" xfId="24087"/>
    <cellStyle name="Note 3 3 5 2 4 3" xfId="24088"/>
    <cellStyle name="Note 3 3 5 2 4 4" xfId="24089"/>
    <cellStyle name="Note 3 3 5 2 4 5" xfId="24090"/>
    <cellStyle name="Note 3 3 5 2 4 6" xfId="24091"/>
    <cellStyle name="Note 3 3 5 2 5" xfId="24092"/>
    <cellStyle name="Note 3 3 5 2 6" xfId="24093"/>
    <cellStyle name="Note 3 3 5 2 7" xfId="24094"/>
    <cellStyle name="Note 3 3 5 2 8" xfId="24095"/>
    <cellStyle name="Note 3 3 5 2 9" xfId="24096"/>
    <cellStyle name="Note 3 3 5 3" xfId="24097"/>
    <cellStyle name="Note 3 3 5 3 2" xfId="24098"/>
    <cellStyle name="Note 3 3 5 3 2 2" xfId="24099"/>
    <cellStyle name="Note 3 3 5 3 2 2 2" xfId="24100"/>
    <cellStyle name="Note 3 3 5 3 2 2 3" xfId="24101"/>
    <cellStyle name="Note 3 3 5 3 2 2 4" xfId="24102"/>
    <cellStyle name="Note 3 3 5 3 2 2 5" xfId="24103"/>
    <cellStyle name="Note 3 3 5 3 2 2 6" xfId="24104"/>
    <cellStyle name="Note 3 3 5 3 2 3" xfId="24105"/>
    <cellStyle name="Note 3 3 5 3 2 3 2" xfId="24106"/>
    <cellStyle name="Note 3 3 5 3 2 3 3" xfId="24107"/>
    <cellStyle name="Note 3 3 5 3 2 3 4" xfId="24108"/>
    <cellStyle name="Note 3 3 5 3 2 3 5" xfId="24109"/>
    <cellStyle name="Note 3 3 5 3 2 3 6" xfId="24110"/>
    <cellStyle name="Note 3 3 5 3 2 4" xfId="24111"/>
    <cellStyle name="Note 3 3 5 3 2 5" xfId="24112"/>
    <cellStyle name="Note 3 3 5 3 2 6" xfId="24113"/>
    <cellStyle name="Note 3 3 5 3 2 7" xfId="24114"/>
    <cellStyle name="Note 3 3 5 3 2 8" xfId="24115"/>
    <cellStyle name="Note 3 3 5 3 3" xfId="24116"/>
    <cellStyle name="Note 3 3 5 3 3 2" xfId="24117"/>
    <cellStyle name="Note 3 3 5 3 3 3" xfId="24118"/>
    <cellStyle name="Note 3 3 5 3 3 4" xfId="24119"/>
    <cellStyle name="Note 3 3 5 3 3 5" xfId="24120"/>
    <cellStyle name="Note 3 3 5 3 3 6" xfId="24121"/>
    <cellStyle name="Note 3 3 5 3 4" xfId="24122"/>
    <cellStyle name="Note 3 3 5 3 4 2" xfId="24123"/>
    <cellStyle name="Note 3 3 5 3 4 3" xfId="24124"/>
    <cellStyle name="Note 3 3 5 3 4 4" xfId="24125"/>
    <cellStyle name="Note 3 3 5 3 4 5" xfId="24126"/>
    <cellStyle name="Note 3 3 5 3 4 6" xfId="24127"/>
    <cellStyle name="Note 3 3 5 3 5" xfId="24128"/>
    <cellStyle name="Note 3 3 5 3 6" xfId="24129"/>
    <cellStyle name="Note 3 3 5 3 7" xfId="24130"/>
    <cellStyle name="Note 3 3 5 3 8" xfId="24131"/>
    <cellStyle name="Note 3 3 5 3 9" xfId="24132"/>
    <cellStyle name="Note 3 3 5 4" xfId="24133"/>
    <cellStyle name="Note 3 3 5 4 2" xfId="24134"/>
    <cellStyle name="Note 3 3 5 4 2 2" xfId="24135"/>
    <cellStyle name="Note 3 3 5 4 2 3" xfId="24136"/>
    <cellStyle name="Note 3 3 5 4 2 4" xfId="24137"/>
    <cellStyle name="Note 3 3 5 4 2 5" xfId="24138"/>
    <cellStyle name="Note 3 3 5 4 2 6" xfId="24139"/>
    <cellStyle name="Note 3 3 5 4 3" xfId="24140"/>
    <cellStyle name="Note 3 3 5 4 3 2" xfId="24141"/>
    <cellStyle name="Note 3 3 5 4 3 3" xfId="24142"/>
    <cellStyle name="Note 3 3 5 4 3 4" xfId="24143"/>
    <cellStyle name="Note 3 3 5 4 3 5" xfId="24144"/>
    <cellStyle name="Note 3 3 5 4 3 6" xfId="24145"/>
    <cellStyle name="Note 3 3 5 4 4" xfId="24146"/>
    <cellStyle name="Note 3 3 5 4 5" xfId="24147"/>
    <cellStyle name="Note 3 3 5 4 6" xfId="24148"/>
    <cellStyle name="Note 3 3 5 4 7" xfId="24149"/>
    <cellStyle name="Note 3 3 5 4 8" xfId="24150"/>
    <cellStyle name="Note 3 3 5 5" xfId="24151"/>
    <cellStyle name="Note 3 3 5 5 2" xfId="24152"/>
    <cellStyle name="Note 3 3 5 5 3" xfId="24153"/>
    <cellStyle name="Note 3 3 5 5 4" xfId="24154"/>
    <cellStyle name="Note 3 3 5 5 5" xfId="24155"/>
    <cellStyle name="Note 3 3 5 5 6" xfId="24156"/>
    <cellStyle name="Note 3 3 5 6" xfId="24157"/>
    <cellStyle name="Note 3 3 5 6 2" xfId="24158"/>
    <cellStyle name="Note 3 3 5 6 3" xfId="24159"/>
    <cellStyle name="Note 3 3 5 6 4" xfId="24160"/>
    <cellStyle name="Note 3 3 5 6 5" xfId="24161"/>
    <cellStyle name="Note 3 3 5 6 6" xfId="24162"/>
    <cellStyle name="Note 3 3 5 7" xfId="24163"/>
    <cellStyle name="Note 3 3 5 8" xfId="24164"/>
    <cellStyle name="Note 3 3 5 9" xfId="24165"/>
    <cellStyle name="Note 3 3 6" xfId="24166"/>
    <cellStyle name="Note 3 3 6 10" xfId="24167"/>
    <cellStyle name="Note 3 3 6 2" xfId="24168"/>
    <cellStyle name="Note 3 3 6 2 2" xfId="24169"/>
    <cellStyle name="Note 3 3 6 2 2 2" xfId="24170"/>
    <cellStyle name="Note 3 3 6 2 2 2 2" xfId="24171"/>
    <cellStyle name="Note 3 3 6 2 2 2 3" xfId="24172"/>
    <cellStyle name="Note 3 3 6 2 2 2 4" xfId="24173"/>
    <cellStyle name="Note 3 3 6 2 2 2 5" xfId="24174"/>
    <cellStyle name="Note 3 3 6 2 2 2 6" xfId="24175"/>
    <cellStyle name="Note 3 3 6 2 2 3" xfId="24176"/>
    <cellStyle name="Note 3 3 6 2 2 3 2" xfId="24177"/>
    <cellStyle name="Note 3 3 6 2 2 3 3" xfId="24178"/>
    <cellStyle name="Note 3 3 6 2 2 3 4" xfId="24179"/>
    <cellStyle name="Note 3 3 6 2 2 3 5" xfId="24180"/>
    <cellStyle name="Note 3 3 6 2 2 3 6" xfId="24181"/>
    <cellStyle name="Note 3 3 6 2 2 4" xfId="24182"/>
    <cellStyle name="Note 3 3 6 2 2 5" xfId="24183"/>
    <cellStyle name="Note 3 3 6 2 2 6" xfId="24184"/>
    <cellStyle name="Note 3 3 6 2 2 7" xfId="24185"/>
    <cellStyle name="Note 3 3 6 2 2 8" xfId="24186"/>
    <cellStyle name="Note 3 3 6 2 3" xfId="24187"/>
    <cellStyle name="Note 3 3 6 2 3 2" xfId="24188"/>
    <cellStyle name="Note 3 3 6 2 3 3" xfId="24189"/>
    <cellStyle name="Note 3 3 6 2 3 4" xfId="24190"/>
    <cellStyle name="Note 3 3 6 2 3 5" xfId="24191"/>
    <cellStyle name="Note 3 3 6 2 3 6" xfId="24192"/>
    <cellStyle name="Note 3 3 6 2 4" xfId="24193"/>
    <cellStyle name="Note 3 3 6 2 4 2" xfId="24194"/>
    <cellStyle name="Note 3 3 6 2 4 3" xfId="24195"/>
    <cellStyle name="Note 3 3 6 2 4 4" xfId="24196"/>
    <cellStyle name="Note 3 3 6 2 4 5" xfId="24197"/>
    <cellStyle name="Note 3 3 6 2 4 6" xfId="24198"/>
    <cellStyle name="Note 3 3 6 2 5" xfId="24199"/>
    <cellStyle name="Note 3 3 6 2 6" xfId="24200"/>
    <cellStyle name="Note 3 3 6 2 7" xfId="24201"/>
    <cellStyle name="Note 3 3 6 2 8" xfId="24202"/>
    <cellStyle name="Note 3 3 6 2 9" xfId="24203"/>
    <cellStyle name="Note 3 3 6 3" xfId="24204"/>
    <cellStyle name="Note 3 3 6 3 2" xfId="24205"/>
    <cellStyle name="Note 3 3 6 3 2 2" xfId="24206"/>
    <cellStyle name="Note 3 3 6 3 2 3" xfId="24207"/>
    <cellStyle name="Note 3 3 6 3 2 4" xfId="24208"/>
    <cellStyle name="Note 3 3 6 3 2 5" xfId="24209"/>
    <cellStyle name="Note 3 3 6 3 2 6" xfId="24210"/>
    <cellStyle name="Note 3 3 6 3 3" xfId="24211"/>
    <cellStyle name="Note 3 3 6 3 3 2" xfId="24212"/>
    <cellStyle name="Note 3 3 6 3 3 3" xfId="24213"/>
    <cellStyle name="Note 3 3 6 3 3 4" xfId="24214"/>
    <cellStyle name="Note 3 3 6 3 3 5" xfId="24215"/>
    <cellStyle name="Note 3 3 6 3 3 6" xfId="24216"/>
    <cellStyle name="Note 3 3 6 3 4" xfId="24217"/>
    <cellStyle name="Note 3 3 6 3 5" xfId="24218"/>
    <cellStyle name="Note 3 3 6 3 6" xfId="24219"/>
    <cellStyle name="Note 3 3 6 3 7" xfId="24220"/>
    <cellStyle name="Note 3 3 6 3 8" xfId="24221"/>
    <cellStyle name="Note 3 3 6 4" xfId="24222"/>
    <cellStyle name="Note 3 3 6 4 2" xfId="24223"/>
    <cellStyle name="Note 3 3 6 4 3" xfId="24224"/>
    <cellStyle name="Note 3 3 6 4 4" xfId="24225"/>
    <cellStyle name="Note 3 3 6 4 5" xfId="24226"/>
    <cellStyle name="Note 3 3 6 4 6" xfId="24227"/>
    <cellStyle name="Note 3 3 6 5" xfId="24228"/>
    <cellStyle name="Note 3 3 6 5 2" xfId="24229"/>
    <cellStyle name="Note 3 3 6 5 3" xfId="24230"/>
    <cellStyle name="Note 3 3 6 5 4" xfId="24231"/>
    <cellStyle name="Note 3 3 6 5 5" xfId="24232"/>
    <cellStyle name="Note 3 3 6 5 6" xfId="24233"/>
    <cellStyle name="Note 3 3 6 6" xfId="24234"/>
    <cellStyle name="Note 3 3 6 7" xfId="24235"/>
    <cellStyle name="Note 3 3 6 8" xfId="24236"/>
    <cellStyle name="Note 3 3 6 9" xfId="24237"/>
    <cellStyle name="Note 3 3 7" xfId="24238"/>
    <cellStyle name="Note 3 3 7 2" xfId="24239"/>
    <cellStyle name="Note 3 3 7 2 2" xfId="24240"/>
    <cellStyle name="Note 3 3 7 2 2 2" xfId="24241"/>
    <cellStyle name="Note 3 3 7 2 2 3" xfId="24242"/>
    <cellStyle name="Note 3 3 7 2 2 4" xfId="24243"/>
    <cellStyle name="Note 3 3 7 2 2 5" xfId="24244"/>
    <cellStyle name="Note 3 3 7 2 2 6" xfId="24245"/>
    <cellStyle name="Note 3 3 7 2 3" xfId="24246"/>
    <cellStyle name="Note 3 3 7 2 3 2" xfId="24247"/>
    <cellStyle name="Note 3 3 7 2 3 3" xfId="24248"/>
    <cellStyle name="Note 3 3 7 2 3 4" xfId="24249"/>
    <cellStyle name="Note 3 3 7 2 3 5" xfId="24250"/>
    <cellStyle name="Note 3 3 7 2 3 6" xfId="24251"/>
    <cellStyle name="Note 3 3 7 2 4" xfId="24252"/>
    <cellStyle name="Note 3 3 7 2 5" xfId="24253"/>
    <cellStyle name="Note 3 3 7 2 6" xfId="24254"/>
    <cellStyle name="Note 3 3 7 2 7" xfId="24255"/>
    <cellStyle name="Note 3 3 7 2 8" xfId="24256"/>
    <cellStyle name="Note 3 3 7 3" xfId="24257"/>
    <cellStyle name="Note 3 3 7 3 2" xfId="24258"/>
    <cellStyle name="Note 3 3 7 3 3" xfId="24259"/>
    <cellStyle name="Note 3 3 7 3 4" xfId="24260"/>
    <cellStyle name="Note 3 3 7 3 5" xfId="24261"/>
    <cellStyle name="Note 3 3 7 3 6" xfId="24262"/>
    <cellStyle name="Note 3 3 7 4" xfId="24263"/>
    <cellStyle name="Note 3 3 7 4 2" xfId="24264"/>
    <cellStyle name="Note 3 3 7 4 3" xfId="24265"/>
    <cellStyle name="Note 3 3 7 4 4" xfId="24266"/>
    <cellStyle name="Note 3 3 7 4 5" xfId="24267"/>
    <cellStyle name="Note 3 3 7 4 6" xfId="24268"/>
    <cellStyle name="Note 3 3 7 5" xfId="24269"/>
    <cellStyle name="Note 3 3 7 6" xfId="24270"/>
    <cellStyle name="Note 3 3 7 7" xfId="24271"/>
    <cellStyle name="Note 3 3 7 8" xfId="24272"/>
    <cellStyle name="Note 3 3 7 9" xfId="24273"/>
    <cellStyle name="Note 3 3 8" xfId="24274"/>
    <cellStyle name="Note 3 3 8 2" xfId="24275"/>
    <cellStyle name="Note 3 3 8 2 2" xfId="24276"/>
    <cellStyle name="Note 3 3 8 2 3" xfId="24277"/>
    <cellStyle name="Note 3 3 8 2 4" xfId="24278"/>
    <cellStyle name="Note 3 3 8 2 5" xfId="24279"/>
    <cellStyle name="Note 3 3 8 2 6" xfId="24280"/>
    <cellStyle name="Note 3 3 8 3" xfId="24281"/>
    <cellStyle name="Note 3 3 8 3 2" xfId="24282"/>
    <cellStyle name="Note 3 3 8 3 3" xfId="24283"/>
    <cellStyle name="Note 3 3 8 3 4" xfId="24284"/>
    <cellStyle name="Note 3 3 8 3 5" xfId="24285"/>
    <cellStyle name="Note 3 3 8 3 6" xfId="24286"/>
    <cellStyle name="Note 3 3 8 4" xfId="24287"/>
    <cellStyle name="Note 3 3 8 5" xfId="24288"/>
    <cellStyle name="Note 3 3 8 6" xfId="24289"/>
    <cellStyle name="Note 3 3 8 7" xfId="24290"/>
    <cellStyle name="Note 3 3 8 8" xfId="24291"/>
    <cellStyle name="Note 3 3 9" xfId="24292"/>
    <cellStyle name="Note 3 3 9 2" xfId="24293"/>
    <cellStyle name="Note 3 3 9 3" xfId="24294"/>
    <cellStyle name="Note 3 3 9 4" xfId="24295"/>
    <cellStyle name="Note 3 3 9 5" xfId="24296"/>
    <cellStyle name="Note 3 3 9 6" xfId="24297"/>
    <cellStyle name="Note 3 4" xfId="24298"/>
    <cellStyle name="Note 3 4 10" xfId="24299"/>
    <cellStyle name="Note 3 4 11" xfId="24300"/>
    <cellStyle name="Note 3 4 2" xfId="24301"/>
    <cellStyle name="Note 3 4 2 2" xfId="24302"/>
    <cellStyle name="Note 3 4 2 2 2" xfId="24303"/>
    <cellStyle name="Note 3 4 2 2 2 2" xfId="24304"/>
    <cellStyle name="Note 3 4 2 2 2 3" xfId="24305"/>
    <cellStyle name="Note 3 4 2 2 2 4" xfId="24306"/>
    <cellStyle name="Note 3 4 2 2 2 5" xfId="24307"/>
    <cellStyle name="Note 3 4 2 2 2 6" xfId="24308"/>
    <cellStyle name="Note 3 4 2 2 3" xfId="24309"/>
    <cellStyle name="Note 3 4 2 2 3 2" xfId="24310"/>
    <cellStyle name="Note 3 4 2 2 3 3" xfId="24311"/>
    <cellStyle name="Note 3 4 2 2 3 4" xfId="24312"/>
    <cellStyle name="Note 3 4 2 2 3 5" xfId="24313"/>
    <cellStyle name="Note 3 4 2 2 3 6" xfId="24314"/>
    <cellStyle name="Note 3 4 2 2 4" xfId="24315"/>
    <cellStyle name="Note 3 4 2 2 5" xfId="24316"/>
    <cellStyle name="Note 3 4 2 2 6" xfId="24317"/>
    <cellStyle name="Note 3 4 2 2 7" xfId="24318"/>
    <cellStyle name="Note 3 4 2 2 8" xfId="24319"/>
    <cellStyle name="Note 3 4 2 3" xfId="24320"/>
    <cellStyle name="Note 3 4 2 3 2" xfId="24321"/>
    <cellStyle name="Note 3 4 2 3 3" xfId="24322"/>
    <cellStyle name="Note 3 4 2 3 4" xfId="24323"/>
    <cellStyle name="Note 3 4 2 3 5" xfId="24324"/>
    <cellStyle name="Note 3 4 2 3 6" xfId="24325"/>
    <cellStyle name="Note 3 4 2 4" xfId="24326"/>
    <cellStyle name="Note 3 4 2 4 2" xfId="24327"/>
    <cellStyle name="Note 3 4 2 4 3" xfId="24328"/>
    <cellStyle name="Note 3 4 2 4 4" xfId="24329"/>
    <cellStyle name="Note 3 4 2 4 5" xfId="24330"/>
    <cellStyle name="Note 3 4 2 4 6" xfId="24331"/>
    <cellStyle name="Note 3 4 2 5" xfId="24332"/>
    <cellStyle name="Note 3 4 2 6" xfId="24333"/>
    <cellStyle name="Note 3 4 2 7" xfId="24334"/>
    <cellStyle name="Note 3 4 2 8" xfId="24335"/>
    <cellStyle name="Note 3 4 2 9" xfId="24336"/>
    <cellStyle name="Note 3 4 3" xfId="24337"/>
    <cellStyle name="Note 3 4 3 2" xfId="24338"/>
    <cellStyle name="Note 3 4 3 2 2" xfId="24339"/>
    <cellStyle name="Note 3 4 3 2 2 2" xfId="24340"/>
    <cellStyle name="Note 3 4 3 2 2 3" xfId="24341"/>
    <cellStyle name="Note 3 4 3 2 2 4" xfId="24342"/>
    <cellStyle name="Note 3 4 3 2 2 5" xfId="24343"/>
    <cellStyle name="Note 3 4 3 2 2 6" xfId="24344"/>
    <cellStyle name="Note 3 4 3 2 3" xfId="24345"/>
    <cellStyle name="Note 3 4 3 2 3 2" xfId="24346"/>
    <cellStyle name="Note 3 4 3 2 3 3" xfId="24347"/>
    <cellStyle name="Note 3 4 3 2 3 4" xfId="24348"/>
    <cellStyle name="Note 3 4 3 2 3 5" xfId="24349"/>
    <cellStyle name="Note 3 4 3 2 3 6" xfId="24350"/>
    <cellStyle name="Note 3 4 3 2 4" xfId="24351"/>
    <cellStyle name="Note 3 4 3 2 5" xfId="24352"/>
    <cellStyle name="Note 3 4 3 2 6" xfId="24353"/>
    <cellStyle name="Note 3 4 3 2 7" xfId="24354"/>
    <cellStyle name="Note 3 4 3 2 8" xfId="24355"/>
    <cellStyle name="Note 3 4 3 3" xfId="24356"/>
    <cellStyle name="Note 3 4 3 3 2" xfId="24357"/>
    <cellStyle name="Note 3 4 3 3 3" xfId="24358"/>
    <cellStyle name="Note 3 4 3 3 4" xfId="24359"/>
    <cellStyle name="Note 3 4 3 3 5" xfId="24360"/>
    <cellStyle name="Note 3 4 3 3 6" xfId="24361"/>
    <cellStyle name="Note 3 4 3 4" xfId="24362"/>
    <cellStyle name="Note 3 4 3 4 2" xfId="24363"/>
    <cellStyle name="Note 3 4 3 4 3" xfId="24364"/>
    <cellStyle name="Note 3 4 3 4 4" xfId="24365"/>
    <cellStyle name="Note 3 4 3 4 5" xfId="24366"/>
    <cellStyle name="Note 3 4 3 4 6" xfId="24367"/>
    <cellStyle name="Note 3 4 3 5" xfId="24368"/>
    <cellStyle name="Note 3 4 3 6" xfId="24369"/>
    <cellStyle name="Note 3 4 3 7" xfId="24370"/>
    <cellStyle name="Note 3 4 3 8" xfId="24371"/>
    <cellStyle name="Note 3 4 3 9" xfId="24372"/>
    <cellStyle name="Note 3 4 4" xfId="24373"/>
    <cellStyle name="Note 3 4 4 2" xfId="24374"/>
    <cellStyle name="Note 3 4 4 2 2" xfId="24375"/>
    <cellStyle name="Note 3 4 4 2 3" xfId="24376"/>
    <cellStyle name="Note 3 4 4 2 4" xfId="24377"/>
    <cellStyle name="Note 3 4 4 2 5" xfId="24378"/>
    <cellStyle name="Note 3 4 4 2 6" xfId="24379"/>
    <cellStyle name="Note 3 4 4 3" xfId="24380"/>
    <cellStyle name="Note 3 4 4 3 2" xfId="24381"/>
    <cellStyle name="Note 3 4 4 3 3" xfId="24382"/>
    <cellStyle name="Note 3 4 4 3 4" xfId="24383"/>
    <cellStyle name="Note 3 4 4 3 5" xfId="24384"/>
    <cellStyle name="Note 3 4 4 3 6" xfId="24385"/>
    <cellStyle name="Note 3 4 4 4" xfId="24386"/>
    <cellStyle name="Note 3 4 4 5" xfId="24387"/>
    <cellStyle name="Note 3 4 4 6" xfId="24388"/>
    <cellStyle name="Note 3 4 4 7" xfId="24389"/>
    <cellStyle name="Note 3 4 4 8" xfId="24390"/>
    <cellStyle name="Note 3 4 5" xfId="24391"/>
    <cellStyle name="Note 3 4 5 2" xfId="24392"/>
    <cellStyle name="Note 3 4 5 3" xfId="24393"/>
    <cellStyle name="Note 3 4 5 4" xfId="24394"/>
    <cellStyle name="Note 3 4 5 5" xfId="24395"/>
    <cellStyle name="Note 3 4 5 6" xfId="24396"/>
    <cellStyle name="Note 3 4 6" xfId="24397"/>
    <cellStyle name="Note 3 4 6 2" xfId="24398"/>
    <cellStyle name="Note 3 4 6 3" xfId="24399"/>
    <cellStyle name="Note 3 4 6 4" xfId="24400"/>
    <cellStyle name="Note 3 4 6 5" xfId="24401"/>
    <cellStyle name="Note 3 4 6 6" xfId="24402"/>
    <cellStyle name="Note 3 4 7" xfId="24403"/>
    <cellStyle name="Note 3 4 8" xfId="24404"/>
    <cellStyle name="Note 3 4 9" xfId="24405"/>
    <cellStyle name="Note 3 5" xfId="24406"/>
    <cellStyle name="Note 3 5 10" xfId="24407"/>
    <cellStyle name="Note 3 5 2" xfId="24408"/>
    <cellStyle name="Note 3 5 2 2" xfId="24409"/>
    <cellStyle name="Note 3 5 2 2 2" xfId="24410"/>
    <cellStyle name="Note 3 5 2 2 2 2" xfId="24411"/>
    <cellStyle name="Note 3 5 2 2 2 3" xfId="24412"/>
    <cellStyle name="Note 3 5 2 2 2 4" xfId="24413"/>
    <cellStyle name="Note 3 5 2 2 2 5" xfId="24414"/>
    <cellStyle name="Note 3 5 2 2 2 6" xfId="24415"/>
    <cellStyle name="Note 3 5 2 2 3" xfId="24416"/>
    <cellStyle name="Note 3 5 2 2 3 2" xfId="24417"/>
    <cellStyle name="Note 3 5 2 2 3 3" xfId="24418"/>
    <cellStyle name="Note 3 5 2 2 3 4" xfId="24419"/>
    <cellStyle name="Note 3 5 2 2 3 5" xfId="24420"/>
    <cellStyle name="Note 3 5 2 2 3 6" xfId="24421"/>
    <cellStyle name="Note 3 5 2 2 4" xfId="24422"/>
    <cellStyle name="Note 3 5 2 2 5" xfId="24423"/>
    <cellStyle name="Note 3 5 2 2 6" xfId="24424"/>
    <cellStyle name="Note 3 5 2 2 7" xfId="24425"/>
    <cellStyle name="Note 3 5 2 2 8" xfId="24426"/>
    <cellStyle name="Note 3 5 2 3" xfId="24427"/>
    <cellStyle name="Note 3 5 2 3 2" xfId="24428"/>
    <cellStyle name="Note 3 5 2 3 3" xfId="24429"/>
    <cellStyle name="Note 3 5 2 3 4" xfId="24430"/>
    <cellStyle name="Note 3 5 2 3 5" xfId="24431"/>
    <cellStyle name="Note 3 5 2 3 6" xfId="24432"/>
    <cellStyle name="Note 3 5 2 4" xfId="24433"/>
    <cellStyle name="Note 3 5 2 4 2" xfId="24434"/>
    <cellStyle name="Note 3 5 2 4 3" xfId="24435"/>
    <cellStyle name="Note 3 5 2 4 4" xfId="24436"/>
    <cellStyle name="Note 3 5 2 4 5" xfId="24437"/>
    <cellStyle name="Note 3 5 2 4 6" xfId="24438"/>
    <cellStyle name="Note 3 5 2 5" xfId="24439"/>
    <cellStyle name="Note 3 5 2 6" xfId="24440"/>
    <cellStyle name="Note 3 5 2 7" xfId="24441"/>
    <cellStyle name="Note 3 5 2 8" xfId="24442"/>
    <cellStyle name="Note 3 5 2 9" xfId="24443"/>
    <cellStyle name="Note 3 5 3" xfId="24444"/>
    <cellStyle name="Note 3 5 3 2" xfId="24445"/>
    <cellStyle name="Note 3 5 3 2 2" xfId="24446"/>
    <cellStyle name="Note 3 5 3 2 3" xfId="24447"/>
    <cellStyle name="Note 3 5 3 2 4" xfId="24448"/>
    <cellStyle name="Note 3 5 3 2 5" xfId="24449"/>
    <cellStyle name="Note 3 5 3 2 6" xfId="24450"/>
    <cellStyle name="Note 3 5 3 3" xfId="24451"/>
    <cellStyle name="Note 3 5 3 3 2" xfId="24452"/>
    <cellStyle name="Note 3 5 3 3 3" xfId="24453"/>
    <cellStyle name="Note 3 5 3 3 4" xfId="24454"/>
    <cellStyle name="Note 3 5 3 3 5" xfId="24455"/>
    <cellStyle name="Note 3 5 3 3 6" xfId="24456"/>
    <cellStyle name="Note 3 5 3 4" xfId="24457"/>
    <cellStyle name="Note 3 5 3 5" xfId="24458"/>
    <cellStyle name="Note 3 5 3 6" xfId="24459"/>
    <cellStyle name="Note 3 5 3 7" xfId="24460"/>
    <cellStyle name="Note 3 5 3 8" xfId="24461"/>
    <cellStyle name="Note 3 5 4" xfId="24462"/>
    <cellStyle name="Note 3 5 4 2" xfId="24463"/>
    <cellStyle name="Note 3 5 4 3" xfId="24464"/>
    <cellStyle name="Note 3 5 4 4" xfId="24465"/>
    <cellStyle name="Note 3 5 4 5" xfId="24466"/>
    <cellStyle name="Note 3 5 4 6" xfId="24467"/>
    <cellStyle name="Note 3 5 5" xfId="24468"/>
    <cellStyle name="Note 3 5 5 2" xfId="24469"/>
    <cellStyle name="Note 3 5 5 3" xfId="24470"/>
    <cellStyle name="Note 3 5 5 4" xfId="24471"/>
    <cellStyle name="Note 3 5 5 5" xfId="24472"/>
    <cellStyle name="Note 3 5 5 6" xfId="24473"/>
    <cellStyle name="Note 3 5 6" xfId="24474"/>
    <cellStyle name="Note 3 5 7" xfId="24475"/>
    <cellStyle name="Note 3 5 8" xfId="24476"/>
    <cellStyle name="Note 3 5 9" xfId="24477"/>
    <cellStyle name="Note 3 6" xfId="24478"/>
    <cellStyle name="Note 3 6 2" xfId="24479"/>
    <cellStyle name="Note 3 6 2 2" xfId="24480"/>
    <cellStyle name="Note 3 6 2 2 2" xfId="24481"/>
    <cellStyle name="Note 3 6 2 2 3" xfId="24482"/>
    <cellStyle name="Note 3 6 2 2 4" xfId="24483"/>
    <cellStyle name="Note 3 6 2 2 5" xfId="24484"/>
    <cellStyle name="Note 3 6 2 2 6" xfId="24485"/>
    <cellStyle name="Note 3 6 2 3" xfId="24486"/>
    <cellStyle name="Note 3 6 2 3 2" xfId="24487"/>
    <cellStyle name="Note 3 6 2 3 3" xfId="24488"/>
    <cellStyle name="Note 3 6 2 3 4" xfId="24489"/>
    <cellStyle name="Note 3 6 2 3 5" xfId="24490"/>
    <cellStyle name="Note 3 6 2 3 6" xfId="24491"/>
    <cellStyle name="Note 3 6 2 4" xfId="24492"/>
    <cellStyle name="Note 3 6 2 5" xfId="24493"/>
    <cellStyle name="Note 3 6 2 6" xfId="24494"/>
    <cellStyle name="Note 3 6 2 7" xfId="24495"/>
    <cellStyle name="Note 3 6 2 8" xfId="24496"/>
    <cellStyle name="Note 3 6 3" xfId="24497"/>
    <cellStyle name="Note 3 6 3 2" xfId="24498"/>
    <cellStyle name="Note 3 6 3 3" xfId="24499"/>
    <cellStyle name="Note 3 6 3 4" xfId="24500"/>
    <cellStyle name="Note 3 6 3 5" xfId="24501"/>
    <cellStyle name="Note 3 6 3 6" xfId="24502"/>
    <cellStyle name="Note 3 6 4" xfId="24503"/>
    <cellStyle name="Note 3 6 4 2" xfId="24504"/>
    <cellStyle name="Note 3 6 4 3" xfId="24505"/>
    <cellStyle name="Note 3 6 4 4" xfId="24506"/>
    <cellStyle name="Note 3 6 4 5" xfId="24507"/>
    <cellStyle name="Note 3 6 4 6" xfId="24508"/>
    <cellStyle name="Note 3 6 5" xfId="24509"/>
    <cellStyle name="Note 3 6 6" xfId="24510"/>
    <cellStyle name="Note 3 6 7" xfId="24511"/>
    <cellStyle name="Note 3 6 8" xfId="24512"/>
    <cellStyle name="Note 3 6 9" xfId="24513"/>
    <cellStyle name="Note 3 7" xfId="24514"/>
    <cellStyle name="Note 3 7 2" xfId="24515"/>
    <cellStyle name="Note 3 7 3" xfId="24516"/>
    <cellStyle name="Note 3 7 4" xfId="24517"/>
    <cellStyle name="Note 3 7 5" xfId="24518"/>
    <cellStyle name="Note 3 7 6" xfId="24519"/>
    <cellStyle name="Note 3 8" xfId="24520"/>
    <cellStyle name="Note 4" xfId="24521"/>
    <cellStyle name="Note 4 10" xfId="24522"/>
    <cellStyle name="Note 4 11" xfId="24523"/>
    <cellStyle name="Note 4 12" xfId="24524"/>
    <cellStyle name="Note 4 13" xfId="24525"/>
    <cellStyle name="Note 4 14" xfId="24526"/>
    <cellStyle name="Note 4 2" xfId="24527"/>
    <cellStyle name="Note 4 2 10" xfId="24528"/>
    <cellStyle name="Note 4 2 11" xfId="24529"/>
    <cellStyle name="Note 4 2 12" xfId="24530"/>
    <cellStyle name="Note 4 2 13" xfId="24531"/>
    <cellStyle name="Note 4 2 2" xfId="24532"/>
    <cellStyle name="Note 4 2 2 10" xfId="24533"/>
    <cellStyle name="Note 4 2 2 11" xfId="24534"/>
    <cellStyle name="Note 4 2 2 12" xfId="24535"/>
    <cellStyle name="Note 4 2 2 2" xfId="24536"/>
    <cellStyle name="Note 4 2 2 2 10" xfId="24537"/>
    <cellStyle name="Note 4 2 2 2 11" xfId="24538"/>
    <cellStyle name="Note 4 2 2 2 2" xfId="24539"/>
    <cellStyle name="Note 4 2 2 2 2 10" xfId="24540"/>
    <cellStyle name="Note 4 2 2 2 2 2" xfId="24541"/>
    <cellStyle name="Note 4 2 2 2 2 2 2" xfId="24542"/>
    <cellStyle name="Note 4 2 2 2 2 2 2 2" xfId="24543"/>
    <cellStyle name="Note 4 2 2 2 2 2 2 2 2" xfId="24544"/>
    <cellStyle name="Note 4 2 2 2 2 2 2 2 3" xfId="24545"/>
    <cellStyle name="Note 4 2 2 2 2 2 2 2 4" xfId="24546"/>
    <cellStyle name="Note 4 2 2 2 2 2 2 2 5" xfId="24547"/>
    <cellStyle name="Note 4 2 2 2 2 2 2 2 6" xfId="24548"/>
    <cellStyle name="Note 4 2 2 2 2 2 2 3" xfId="24549"/>
    <cellStyle name="Note 4 2 2 2 2 2 2 3 2" xfId="24550"/>
    <cellStyle name="Note 4 2 2 2 2 2 2 3 3" xfId="24551"/>
    <cellStyle name="Note 4 2 2 2 2 2 2 3 4" xfId="24552"/>
    <cellStyle name="Note 4 2 2 2 2 2 2 3 5" xfId="24553"/>
    <cellStyle name="Note 4 2 2 2 2 2 2 3 6" xfId="24554"/>
    <cellStyle name="Note 4 2 2 2 2 2 2 4" xfId="24555"/>
    <cellStyle name="Note 4 2 2 2 2 2 2 5" xfId="24556"/>
    <cellStyle name="Note 4 2 2 2 2 2 2 6" xfId="24557"/>
    <cellStyle name="Note 4 2 2 2 2 2 2 7" xfId="24558"/>
    <cellStyle name="Note 4 2 2 2 2 2 2 8" xfId="24559"/>
    <cellStyle name="Note 4 2 2 2 2 2 3" xfId="24560"/>
    <cellStyle name="Note 4 2 2 2 2 2 3 2" xfId="24561"/>
    <cellStyle name="Note 4 2 2 2 2 2 3 3" xfId="24562"/>
    <cellStyle name="Note 4 2 2 2 2 2 3 4" xfId="24563"/>
    <cellStyle name="Note 4 2 2 2 2 2 3 5" xfId="24564"/>
    <cellStyle name="Note 4 2 2 2 2 2 3 6" xfId="24565"/>
    <cellStyle name="Note 4 2 2 2 2 2 4" xfId="24566"/>
    <cellStyle name="Note 4 2 2 2 2 2 4 2" xfId="24567"/>
    <cellStyle name="Note 4 2 2 2 2 2 4 3" xfId="24568"/>
    <cellStyle name="Note 4 2 2 2 2 2 4 4" xfId="24569"/>
    <cellStyle name="Note 4 2 2 2 2 2 4 5" xfId="24570"/>
    <cellStyle name="Note 4 2 2 2 2 2 4 6" xfId="24571"/>
    <cellStyle name="Note 4 2 2 2 2 2 5" xfId="24572"/>
    <cellStyle name="Note 4 2 2 2 2 2 6" xfId="24573"/>
    <cellStyle name="Note 4 2 2 2 2 2 7" xfId="24574"/>
    <cellStyle name="Note 4 2 2 2 2 2 8" xfId="24575"/>
    <cellStyle name="Note 4 2 2 2 2 2 9" xfId="24576"/>
    <cellStyle name="Note 4 2 2 2 2 3" xfId="24577"/>
    <cellStyle name="Note 4 2 2 2 2 3 2" xfId="24578"/>
    <cellStyle name="Note 4 2 2 2 2 3 2 2" xfId="24579"/>
    <cellStyle name="Note 4 2 2 2 2 3 2 3" xfId="24580"/>
    <cellStyle name="Note 4 2 2 2 2 3 2 4" xfId="24581"/>
    <cellStyle name="Note 4 2 2 2 2 3 2 5" xfId="24582"/>
    <cellStyle name="Note 4 2 2 2 2 3 2 6" xfId="24583"/>
    <cellStyle name="Note 4 2 2 2 2 3 3" xfId="24584"/>
    <cellStyle name="Note 4 2 2 2 2 3 3 2" xfId="24585"/>
    <cellStyle name="Note 4 2 2 2 2 3 3 3" xfId="24586"/>
    <cellStyle name="Note 4 2 2 2 2 3 3 4" xfId="24587"/>
    <cellStyle name="Note 4 2 2 2 2 3 3 5" xfId="24588"/>
    <cellStyle name="Note 4 2 2 2 2 3 3 6" xfId="24589"/>
    <cellStyle name="Note 4 2 2 2 2 3 4" xfId="24590"/>
    <cellStyle name="Note 4 2 2 2 2 3 5" xfId="24591"/>
    <cellStyle name="Note 4 2 2 2 2 3 6" xfId="24592"/>
    <cellStyle name="Note 4 2 2 2 2 3 7" xfId="24593"/>
    <cellStyle name="Note 4 2 2 2 2 3 8" xfId="24594"/>
    <cellStyle name="Note 4 2 2 2 2 4" xfId="24595"/>
    <cellStyle name="Note 4 2 2 2 2 4 2" xfId="24596"/>
    <cellStyle name="Note 4 2 2 2 2 4 3" xfId="24597"/>
    <cellStyle name="Note 4 2 2 2 2 4 4" xfId="24598"/>
    <cellStyle name="Note 4 2 2 2 2 4 5" xfId="24599"/>
    <cellStyle name="Note 4 2 2 2 2 4 6" xfId="24600"/>
    <cellStyle name="Note 4 2 2 2 2 5" xfId="24601"/>
    <cellStyle name="Note 4 2 2 2 2 5 2" xfId="24602"/>
    <cellStyle name="Note 4 2 2 2 2 5 3" xfId="24603"/>
    <cellStyle name="Note 4 2 2 2 2 5 4" xfId="24604"/>
    <cellStyle name="Note 4 2 2 2 2 5 5" xfId="24605"/>
    <cellStyle name="Note 4 2 2 2 2 5 6" xfId="24606"/>
    <cellStyle name="Note 4 2 2 2 2 6" xfId="24607"/>
    <cellStyle name="Note 4 2 2 2 2 7" xfId="24608"/>
    <cellStyle name="Note 4 2 2 2 2 8" xfId="24609"/>
    <cellStyle name="Note 4 2 2 2 2 9" xfId="24610"/>
    <cellStyle name="Note 4 2 2 2 3" xfId="24611"/>
    <cellStyle name="Note 4 2 2 2 3 2" xfId="24612"/>
    <cellStyle name="Note 4 2 2 2 3 2 2" xfId="24613"/>
    <cellStyle name="Note 4 2 2 2 3 2 2 2" xfId="24614"/>
    <cellStyle name="Note 4 2 2 2 3 2 2 3" xfId="24615"/>
    <cellStyle name="Note 4 2 2 2 3 2 2 4" xfId="24616"/>
    <cellStyle name="Note 4 2 2 2 3 2 2 5" xfId="24617"/>
    <cellStyle name="Note 4 2 2 2 3 2 2 6" xfId="24618"/>
    <cellStyle name="Note 4 2 2 2 3 2 3" xfId="24619"/>
    <cellStyle name="Note 4 2 2 2 3 2 3 2" xfId="24620"/>
    <cellStyle name="Note 4 2 2 2 3 2 3 3" xfId="24621"/>
    <cellStyle name="Note 4 2 2 2 3 2 3 4" xfId="24622"/>
    <cellStyle name="Note 4 2 2 2 3 2 3 5" xfId="24623"/>
    <cellStyle name="Note 4 2 2 2 3 2 3 6" xfId="24624"/>
    <cellStyle name="Note 4 2 2 2 3 2 4" xfId="24625"/>
    <cellStyle name="Note 4 2 2 2 3 2 5" xfId="24626"/>
    <cellStyle name="Note 4 2 2 2 3 2 6" xfId="24627"/>
    <cellStyle name="Note 4 2 2 2 3 2 7" xfId="24628"/>
    <cellStyle name="Note 4 2 2 2 3 2 8" xfId="24629"/>
    <cellStyle name="Note 4 2 2 2 3 3" xfId="24630"/>
    <cellStyle name="Note 4 2 2 2 3 3 2" xfId="24631"/>
    <cellStyle name="Note 4 2 2 2 3 3 3" xfId="24632"/>
    <cellStyle name="Note 4 2 2 2 3 3 4" xfId="24633"/>
    <cellStyle name="Note 4 2 2 2 3 3 5" xfId="24634"/>
    <cellStyle name="Note 4 2 2 2 3 3 6" xfId="24635"/>
    <cellStyle name="Note 4 2 2 2 3 4" xfId="24636"/>
    <cellStyle name="Note 4 2 2 2 3 4 2" xfId="24637"/>
    <cellStyle name="Note 4 2 2 2 3 4 3" xfId="24638"/>
    <cellStyle name="Note 4 2 2 2 3 4 4" xfId="24639"/>
    <cellStyle name="Note 4 2 2 2 3 4 5" xfId="24640"/>
    <cellStyle name="Note 4 2 2 2 3 4 6" xfId="24641"/>
    <cellStyle name="Note 4 2 2 2 3 5" xfId="24642"/>
    <cellStyle name="Note 4 2 2 2 3 6" xfId="24643"/>
    <cellStyle name="Note 4 2 2 2 3 7" xfId="24644"/>
    <cellStyle name="Note 4 2 2 2 3 8" xfId="24645"/>
    <cellStyle name="Note 4 2 2 2 3 9" xfId="24646"/>
    <cellStyle name="Note 4 2 2 2 4" xfId="24647"/>
    <cellStyle name="Note 4 2 2 2 4 2" xfId="24648"/>
    <cellStyle name="Note 4 2 2 2 4 2 2" xfId="24649"/>
    <cellStyle name="Note 4 2 2 2 4 2 3" xfId="24650"/>
    <cellStyle name="Note 4 2 2 2 4 2 4" xfId="24651"/>
    <cellStyle name="Note 4 2 2 2 4 2 5" xfId="24652"/>
    <cellStyle name="Note 4 2 2 2 4 2 6" xfId="24653"/>
    <cellStyle name="Note 4 2 2 2 4 3" xfId="24654"/>
    <cellStyle name="Note 4 2 2 2 4 3 2" xfId="24655"/>
    <cellStyle name="Note 4 2 2 2 4 3 3" xfId="24656"/>
    <cellStyle name="Note 4 2 2 2 4 3 4" xfId="24657"/>
    <cellStyle name="Note 4 2 2 2 4 3 5" xfId="24658"/>
    <cellStyle name="Note 4 2 2 2 4 3 6" xfId="24659"/>
    <cellStyle name="Note 4 2 2 2 4 4" xfId="24660"/>
    <cellStyle name="Note 4 2 2 2 4 5" xfId="24661"/>
    <cellStyle name="Note 4 2 2 2 4 6" xfId="24662"/>
    <cellStyle name="Note 4 2 2 2 4 7" xfId="24663"/>
    <cellStyle name="Note 4 2 2 2 4 8" xfId="24664"/>
    <cellStyle name="Note 4 2 2 2 5" xfId="24665"/>
    <cellStyle name="Note 4 2 2 2 5 2" xfId="24666"/>
    <cellStyle name="Note 4 2 2 2 5 3" xfId="24667"/>
    <cellStyle name="Note 4 2 2 2 5 4" xfId="24668"/>
    <cellStyle name="Note 4 2 2 2 5 5" xfId="24669"/>
    <cellStyle name="Note 4 2 2 2 5 6" xfId="24670"/>
    <cellStyle name="Note 4 2 2 2 6" xfId="24671"/>
    <cellStyle name="Note 4 2 2 2 6 2" xfId="24672"/>
    <cellStyle name="Note 4 2 2 2 6 3" xfId="24673"/>
    <cellStyle name="Note 4 2 2 2 6 4" xfId="24674"/>
    <cellStyle name="Note 4 2 2 2 6 5" xfId="24675"/>
    <cellStyle name="Note 4 2 2 2 6 6" xfId="24676"/>
    <cellStyle name="Note 4 2 2 2 7" xfId="24677"/>
    <cellStyle name="Note 4 2 2 2 8" xfId="24678"/>
    <cellStyle name="Note 4 2 2 2 9" xfId="24679"/>
    <cellStyle name="Note 4 2 2 3" xfId="24680"/>
    <cellStyle name="Note 4 2 2 3 10" xfId="24681"/>
    <cellStyle name="Note 4 2 2 3 2" xfId="24682"/>
    <cellStyle name="Note 4 2 2 3 2 2" xfId="24683"/>
    <cellStyle name="Note 4 2 2 3 2 2 2" xfId="24684"/>
    <cellStyle name="Note 4 2 2 3 2 2 2 2" xfId="24685"/>
    <cellStyle name="Note 4 2 2 3 2 2 2 3" xfId="24686"/>
    <cellStyle name="Note 4 2 2 3 2 2 2 4" xfId="24687"/>
    <cellStyle name="Note 4 2 2 3 2 2 2 5" xfId="24688"/>
    <cellStyle name="Note 4 2 2 3 2 2 2 6" xfId="24689"/>
    <cellStyle name="Note 4 2 2 3 2 2 3" xfId="24690"/>
    <cellStyle name="Note 4 2 2 3 2 2 3 2" xfId="24691"/>
    <cellStyle name="Note 4 2 2 3 2 2 3 3" xfId="24692"/>
    <cellStyle name="Note 4 2 2 3 2 2 3 4" xfId="24693"/>
    <cellStyle name="Note 4 2 2 3 2 2 3 5" xfId="24694"/>
    <cellStyle name="Note 4 2 2 3 2 2 3 6" xfId="24695"/>
    <cellStyle name="Note 4 2 2 3 2 2 4" xfId="24696"/>
    <cellStyle name="Note 4 2 2 3 2 2 5" xfId="24697"/>
    <cellStyle name="Note 4 2 2 3 2 2 6" xfId="24698"/>
    <cellStyle name="Note 4 2 2 3 2 2 7" xfId="24699"/>
    <cellStyle name="Note 4 2 2 3 2 2 8" xfId="24700"/>
    <cellStyle name="Note 4 2 2 3 2 3" xfId="24701"/>
    <cellStyle name="Note 4 2 2 3 2 3 2" xfId="24702"/>
    <cellStyle name="Note 4 2 2 3 2 3 3" xfId="24703"/>
    <cellStyle name="Note 4 2 2 3 2 3 4" xfId="24704"/>
    <cellStyle name="Note 4 2 2 3 2 3 5" xfId="24705"/>
    <cellStyle name="Note 4 2 2 3 2 3 6" xfId="24706"/>
    <cellStyle name="Note 4 2 2 3 2 4" xfId="24707"/>
    <cellStyle name="Note 4 2 2 3 2 4 2" xfId="24708"/>
    <cellStyle name="Note 4 2 2 3 2 4 3" xfId="24709"/>
    <cellStyle name="Note 4 2 2 3 2 4 4" xfId="24710"/>
    <cellStyle name="Note 4 2 2 3 2 4 5" xfId="24711"/>
    <cellStyle name="Note 4 2 2 3 2 4 6" xfId="24712"/>
    <cellStyle name="Note 4 2 2 3 2 5" xfId="24713"/>
    <cellStyle name="Note 4 2 2 3 2 6" xfId="24714"/>
    <cellStyle name="Note 4 2 2 3 2 7" xfId="24715"/>
    <cellStyle name="Note 4 2 2 3 2 8" xfId="24716"/>
    <cellStyle name="Note 4 2 2 3 2 9" xfId="24717"/>
    <cellStyle name="Note 4 2 2 3 3" xfId="24718"/>
    <cellStyle name="Note 4 2 2 3 3 2" xfId="24719"/>
    <cellStyle name="Note 4 2 2 3 3 2 2" xfId="24720"/>
    <cellStyle name="Note 4 2 2 3 3 2 3" xfId="24721"/>
    <cellStyle name="Note 4 2 2 3 3 2 4" xfId="24722"/>
    <cellStyle name="Note 4 2 2 3 3 2 5" xfId="24723"/>
    <cellStyle name="Note 4 2 2 3 3 2 6" xfId="24724"/>
    <cellStyle name="Note 4 2 2 3 3 3" xfId="24725"/>
    <cellStyle name="Note 4 2 2 3 3 3 2" xfId="24726"/>
    <cellStyle name="Note 4 2 2 3 3 3 3" xfId="24727"/>
    <cellStyle name="Note 4 2 2 3 3 3 4" xfId="24728"/>
    <cellStyle name="Note 4 2 2 3 3 3 5" xfId="24729"/>
    <cellStyle name="Note 4 2 2 3 3 3 6" xfId="24730"/>
    <cellStyle name="Note 4 2 2 3 3 4" xfId="24731"/>
    <cellStyle name="Note 4 2 2 3 3 5" xfId="24732"/>
    <cellStyle name="Note 4 2 2 3 3 6" xfId="24733"/>
    <cellStyle name="Note 4 2 2 3 3 7" xfId="24734"/>
    <cellStyle name="Note 4 2 2 3 3 8" xfId="24735"/>
    <cellStyle name="Note 4 2 2 3 4" xfId="24736"/>
    <cellStyle name="Note 4 2 2 3 4 2" xfId="24737"/>
    <cellStyle name="Note 4 2 2 3 4 3" xfId="24738"/>
    <cellStyle name="Note 4 2 2 3 4 4" xfId="24739"/>
    <cellStyle name="Note 4 2 2 3 4 5" xfId="24740"/>
    <cellStyle name="Note 4 2 2 3 4 6" xfId="24741"/>
    <cellStyle name="Note 4 2 2 3 5" xfId="24742"/>
    <cellStyle name="Note 4 2 2 3 5 2" xfId="24743"/>
    <cellStyle name="Note 4 2 2 3 5 3" xfId="24744"/>
    <cellStyle name="Note 4 2 2 3 5 4" xfId="24745"/>
    <cellStyle name="Note 4 2 2 3 5 5" xfId="24746"/>
    <cellStyle name="Note 4 2 2 3 5 6" xfId="24747"/>
    <cellStyle name="Note 4 2 2 3 6" xfId="24748"/>
    <cellStyle name="Note 4 2 2 3 7" xfId="24749"/>
    <cellStyle name="Note 4 2 2 3 8" xfId="24750"/>
    <cellStyle name="Note 4 2 2 3 9" xfId="24751"/>
    <cellStyle name="Note 4 2 2 4" xfId="24752"/>
    <cellStyle name="Note 4 2 2 4 2" xfId="24753"/>
    <cellStyle name="Note 4 2 2 4 2 2" xfId="24754"/>
    <cellStyle name="Note 4 2 2 4 2 2 2" xfId="24755"/>
    <cellStyle name="Note 4 2 2 4 2 2 3" xfId="24756"/>
    <cellStyle name="Note 4 2 2 4 2 2 4" xfId="24757"/>
    <cellStyle name="Note 4 2 2 4 2 2 5" xfId="24758"/>
    <cellStyle name="Note 4 2 2 4 2 2 6" xfId="24759"/>
    <cellStyle name="Note 4 2 2 4 2 3" xfId="24760"/>
    <cellStyle name="Note 4 2 2 4 2 3 2" xfId="24761"/>
    <cellStyle name="Note 4 2 2 4 2 3 3" xfId="24762"/>
    <cellStyle name="Note 4 2 2 4 2 3 4" xfId="24763"/>
    <cellStyle name="Note 4 2 2 4 2 3 5" xfId="24764"/>
    <cellStyle name="Note 4 2 2 4 2 3 6" xfId="24765"/>
    <cellStyle name="Note 4 2 2 4 2 4" xfId="24766"/>
    <cellStyle name="Note 4 2 2 4 2 5" xfId="24767"/>
    <cellStyle name="Note 4 2 2 4 2 6" xfId="24768"/>
    <cellStyle name="Note 4 2 2 4 2 7" xfId="24769"/>
    <cellStyle name="Note 4 2 2 4 2 8" xfId="24770"/>
    <cellStyle name="Note 4 2 2 4 3" xfId="24771"/>
    <cellStyle name="Note 4 2 2 4 3 2" xfId="24772"/>
    <cellStyle name="Note 4 2 2 4 3 3" xfId="24773"/>
    <cellStyle name="Note 4 2 2 4 3 4" xfId="24774"/>
    <cellStyle name="Note 4 2 2 4 3 5" xfId="24775"/>
    <cellStyle name="Note 4 2 2 4 3 6" xfId="24776"/>
    <cellStyle name="Note 4 2 2 4 4" xfId="24777"/>
    <cellStyle name="Note 4 2 2 4 4 2" xfId="24778"/>
    <cellStyle name="Note 4 2 2 4 4 3" xfId="24779"/>
    <cellStyle name="Note 4 2 2 4 4 4" xfId="24780"/>
    <cellStyle name="Note 4 2 2 4 4 5" xfId="24781"/>
    <cellStyle name="Note 4 2 2 4 4 6" xfId="24782"/>
    <cellStyle name="Note 4 2 2 4 5" xfId="24783"/>
    <cellStyle name="Note 4 2 2 4 6" xfId="24784"/>
    <cellStyle name="Note 4 2 2 4 7" xfId="24785"/>
    <cellStyle name="Note 4 2 2 4 8" xfId="24786"/>
    <cellStyle name="Note 4 2 2 4 9" xfId="24787"/>
    <cellStyle name="Note 4 2 2 5" xfId="24788"/>
    <cellStyle name="Note 4 2 2 5 2" xfId="24789"/>
    <cellStyle name="Note 4 2 2 5 2 2" xfId="24790"/>
    <cellStyle name="Note 4 2 2 5 2 3" xfId="24791"/>
    <cellStyle name="Note 4 2 2 5 2 4" xfId="24792"/>
    <cellStyle name="Note 4 2 2 5 2 5" xfId="24793"/>
    <cellStyle name="Note 4 2 2 5 2 6" xfId="24794"/>
    <cellStyle name="Note 4 2 2 5 3" xfId="24795"/>
    <cellStyle name="Note 4 2 2 5 3 2" xfId="24796"/>
    <cellStyle name="Note 4 2 2 5 3 3" xfId="24797"/>
    <cellStyle name="Note 4 2 2 5 3 4" xfId="24798"/>
    <cellStyle name="Note 4 2 2 5 3 5" xfId="24799"/>
    <cellStyle name="Note 4 2 2 5 3 6" xfId="24800"/>
    <cellStyle name="Note 4 2 2 5 4" xfId="24801"/>
    <cellStyle name="Note 4 2 2 5 5" xfId="24802"/>
    <cellStyle name="Note 4 2 2 5 6" xfId="24803"/>
    <cellStyle name="Note 4 2 2 5 7" xfId="24804"/>
    <cellStyle name="Note 4 2 2 5 8" xfId="24805"/>
    <cellStyle name="Note 4 2 2 6" xfId="24806"/>
    <cellStyle name="Note 4 2 2 6 2" xfId="24807"/>
    <cellStyle name="Note 4 2 2 6 3" xfId="24808"/>
    <cellStyle name="Note 4 2 2 6 4" xfId="24809"/>
    <cellStyle name="Note 4 2 2 6 5" xfId="24810"/>
    <cellStyle name="Note 4 2 2 6 6" xfId="24811"/>
    <cellStyle name="Note 4 2 2 7" xfId="24812"/>
    <cellStyle name="Note 4 2 2 7 2" xfId="24813"/>
    <cellStyle name="Note 4 2 2 7 3" xfId="24814"/>
    <cellStyle name="Note 4 2 2 7 4" xfId="24815"/>
    <cellStyle name="Note 4 2 2 7 5" xfId="24816"/>
    <cellStyle name="Note 4 2 2 7 6" xfId="24817"/>
    <cellStyle name="Note 4 2 2 8" xfId="24818"/>
    <cellStyle name="Note 4 2 2 9" xfId="24819"/>
    <cellStyle name="Note 4 2 3" xfId="24820"/>
    <cellStyle name="Note 4 2 3 10" xfId="24821"/>
    <cellStyle name="Note 4 2 3 11" xfId="24822"/>
    <cellStyle name="Note 4 2 3 2" xfId="24823"/>
    <cellStyle name="Note 4 2 3 2 10" xfId="24824"/>
    <cellStyle name="Note 4 2 3 2 2" xfId="24825"/>
    <cellStyle name="Note 4 2 3 2 2 2" xfId="24826"/>
    <cellStyle name="Note 4 2 3 2 2 2 2" xfId="24827"/>
    <cellStyle name="Note 4 2 3 2 2 2 2 2" xfId="24828"/>
    <cellStyle name="Note 4 2 3 2 2 2 2 3" xfId="24829"/>
    <cellStyle name="Note 4 2 3 2 2 2 2 4" xfId="24830"/>
    <cellStyle name="Note 4 2 3 2 2 2 2 5" xfId="24831"/>
    <cellStyle name="Note 4 2 3 2 2 2 2 6" xfId="24832"/>
    <cellStyle name="Note 4 2 3 2 2 2 3" xfId="24833"/>
    <cellStyle name="Note 4 2 3 2 2 2 3 2" xfId="24834"/>
    <cellStyle name="Note 4 2 3 2 2 2 3 3" xfId="24835"/>
    <cellStyle name="Note 4 2 3 2 2 2 3 4" xfId="24836"/>
    <cellStyle name="Note 4 2 3 2 2 2 3 5" xfId="24837"/>
    <cellStyle name="Note 4 2 3 2 2 2 3 6" xfId="24838"/>
    <cellStyle name="Note 4 2 3 2 2 2 4" xfId="24839"/>
    <cellStyle name="Note 4 2 3 2 2 2 5" xfId="24840"/>
    <cellStyle name="Note 4 2 3 2 2 2 6" xfId="24841"/>
    <cellStyle name="Note 4 2 3 2 2 2 7" xfId="24842"/>
    <cellStyle name="Note 4 2 3 2 2 2 8" xfId="24843"/>
    <cellStyle name="Note 4 2 3 2 2 3" xfId="24844"/>
    <cellStyle name="Note 4 2 3 2 2 3 2" xfId="24845"/>
    <cellStyle name="Note 4 2 3 2 2 3 3" xfId="24846"/>
    <cellStyle name="Note 4 2 3 2 2 3 4" xfId="24847"/>
    <cellStyle name="Note 4 2 3 2 2 3 5" xfId="24848"/>
    <cellStyle name="Note 4 2 3 2 2 3 6" xfId="24849"/>
    <cellStyle name="Note 4 2 3 2 2 4" xfId="24850"/>
    <cellStyle name="Note 4 2 3 2 2 4 2" xfId="24851"/>
    <cellStyle name="Note 4 2 3 2 2 4 3" xfId="24852"/>
    <cellStyle name="Note 4 2 3 2 2 4 4" xfId="24853"/>
    <cellStyle name="Note 4 2 3 2 2 4 5" xfId="24854"/>
    <cellStyle name="Note 4 2 3 2 2 4 6" xfId="24855"/>
    <cellStyle name="Note 4 2 3 2 2 5" xfId="24856"/>
    <cellStyle name="Note 4 2 3 2 2 6" xfId="24857"/>
    <cellStyle name="Note 4 2 3 2 2 7" xfId="24858"/>
    <cellStyle name="Note 4 2 3 2 2 8" xfId="24859"/>
    <cellStyle name="Note 4 2 3 2 2 9" xfId="24860"/>
    <cellStyle name="Note 4 2 3 2 3" xfId="24861"/>
    <cellStyle name="Note 4 2 3 2 3 2" xfId="24862"/>
    <cellStyle name="Note 4 2 3 2 3 2 2" xfId="24863"/>
    <cellStyle name="Note 4 2 3 2 3 2 3" xfId="24864"/>
    <cellStyle name="Note 4 2 3 2 3 2 4" xfId="24865"/>
    <cellStyle name="Note 4 2 3 2 3 2 5" xfId="24866"/>
    <cellStyle name="Note 4 2 3 2 3 2 6" xfId="24867"/>
    <cellStyle name="Note 4 2 3 2 3 3" xfId="24868"/>
    <cellStyle name="Note 4 2 3 2 3 3 2" xfId="24869"/>
    <cellStyle name="Note 4 2 3 2 3 3 3" xfId="24870"/>
    <cellStyle name="Note 4 2 3 2 3 3 4" xfId="24871"/>
    <cellStyle name="Note 4 2 3 2 3 3 5" xfId="24872"/>
    <cellStyle name="Note 4 2 3 2 3 3 6" xfId="24873"/>
    <cellStyle name="Note 4 2 3 2 3 4" xfId="24874"/>
    <cellStyle name="Note 4 2 3 2 3 5" xfId="24875"/>
    <cellStyle name="Note 4 2 3 2 3 6" xfId="24876"/>
    <cellStyle name="Note 4 2 3 2 3 7" xfId="24877"/>
    <cellStyle name="Note 4 2 3 2 3 8" xfId="24878"/>
    <cellStyle name="Note 4 2 3 2 4" xfId="24879"/>
    <cellStyle name="Note 4 2 3 2 4 2" xfId="24880"/>
    <cellStyle name="Note 4 2 3 2 4 3" xfId="24881"/>
    <cellStyle name="Note 4 2 3 2 4 4" xfId="24882"/>
    <cellStyle name="Note 4 2 3 2 4 5" xfId="24883"/>
    <cellStyle name="Note 4 2 3 2 4 6" xfId="24884"/>
    <cellStyle name="Note 4 2 3 2 5" xfId="24885"/>
    <cellStyle name="Note 4 2 3 2 5 2" xfId="24886"/>
    <cellStyle name="Note 4 2 3 2 5 3" xfId="24887"/>
    <cellStyle name="Note 4 2 3 2 5 4" xfId="24888"/>
    <cellStyle name="Note 4 2 3 2 5 5" xfId="24889"/>
    <cellStyle name="Note 4 2 3 2 5 6" xfId="24890"/>
    <cellStyle name="Note 4 2 3 2 6" xfId="24891"/>
    <cellStyle name="Note 4 2 3 2 7" xfId="24892"/>
    <cellStyle name="Note 4 2 3 2 8" xfId="24893"/>
    <cellStyle name="Note 4 2 3 2 9" xfId="24894"/>
    <cellStyle name="Note 4 2 3 3" xfId="24895"/>
    <cellStyle name="Note 4 2 3 3 2" xfId="24896"/>
    <cellStyle name="Note 4 2 3 3 2 2" xfId="24897"/>
    <cellStyle name="Note 4 2 3 3 2 2 2" xfId="24898"/>
    <cellStyle name="Note 4 2 3 3 2 2 3" xfId="24899"/>
    <cellStyle name="Note 4 2 3 3 2 2 4" xfId="24900"/>
    <cellStyle name="Note 4 2 3 3 2 2 5" xfId="24901"/>
    <cellStyle name="Note 4 2 3 3 2 2 6" xfId="24902"/>
    <cellStyle name="Note 4 2 3 3 2 3" xfId="24903"/>
    <cellStyle name="Note 4 2 3 3 2 3 2" xfId="24904"/>
    <cellStyle name="Note 4 2 3 3 2 3 3" xfId="24905"/>
    <cellStyle name="Note 4 2 3 3 2 3 4" xfId="24906"/>
    <cellStyle name="Note 4 2 3 3 2 3 5" xfId="24907"/>
    <cellStyle name="Note 4 2 3 3 2 3 6" xfId="24908"/>
    <cellStyle name="Note 4 2 3 3 2 4" xfId="24909"/>
    <cellStyle name="Note 4 2 3 3 2 5" xfId="24910"/>
    <cellStyle name="Note 4 2 3 3 2 6" xfId="24911"/>
    <cellStyle name="Note 4 2 3 3 2 7" xfId="24912"/>
    <cellStyle name="Note 4 2 3 3 2 8" xfId="24913"/>
    <cellStyle name="Note 4 2 3 3 3" xfId="24914"/>
    <cellStyle name="Note 4 2 3 3 3 2" xfId="24915"/>
    <cellStyle name="Note 4 2 3 3 3 3" xfId="24916"/>
    <cellStyle name="Note 4 2 3 3 3 4" xfId="24917"/>
    <cellStyle name="Note 4 2 3 3 3 5" xfId="24918"/>
    <cellStyle name="Note 4 2 3 3 3 6" xfId="24919"/>
    <cellStyle name="Note 4 2 3 3 4" xfId="24920"/>
    <cellStyle name="Note 4 2 3 3 4 2" xfId="24921"/>
    <cellStyle name="Note 4 2 3 3 4 3" xfId="24922"/>
    <cellStyle name="Note 4 2 3 3 4 4" xfId="24923"/>
    <cellStyle name="Note 4 2 3 3 4 5" xfId="24924"/>
    <cellStyle name="Note 4 2 3 3 4 6" xfId="24925"/>
    <cellStyle name="Note 4 2 3 3 5" xfId="24926"/>
    <cellStyle name="Note 4 2 3 3 6" xfId="24927"/>
    <cellStyle name="Note 4 2 3 3 7" xfId="24928"/>
    <cellStyle name="Note 4 2 3 3 8" xfId="24929"/>
    <cellStyle name="Note 4 2 3 3 9" xfId="24930"/>
    <cellStyle name="Note 4 2 3 4" xfId="24931"/>
    <cellStyle name="Note 4 2 3 4 2" xfId="24932"/>
    <cellStyle name="Note 4 2 3 4 2 2" xfId="24933"/>
    <cellStyle name="Note 4 2 3 4 2 3" xfId="24934"/>
    <cellStyle name="Note 4 2 3 4 2 4" xfId="24935"/>
    <cellStyle name="Note 4 2 3 4 2 5" xfId="24936"/>
    <cellStyle name="Note 4 2 3 4 2 6" xfId="24937"/>
    <cellStyle name="Note 4 2 3 4 3" xfId="24938"/>
    <cellStyle name="Note 4 2 3 4 3 2" xfId="24939"/>
    <cellStyle name="Note 4 2 3 4 3 3" xfId="24940"/>
    <cellStyle name="Note 4 2 3 4 3 4" xfId="24941"/>
    <cellStyle name="Note 4 2 3 4 3 5" xfId="24942"/>
    <cellStyle name="Note 4 2 3 4 3 6" xfId="24943"/>
    <cellStyle name="Note 4 2 3 4 4" xfId="24944"/>
    <cellStyle name="Note 4 2 3 4 5" xfId="24945"/>
    <cellStyle name="Note 4 2 3 4 6" xfId="24946"/>
    <cellStyle name="Note 4 2 3 4 7" xfId="24947"/>
    <cellStyle name="Note 4 2 3 4 8" xfId="24948"/>
    <cellStyle name="Note 4 2 3 5" xfId="24949"/>
    <cellStyle name="Note 4 2 3 5 2" xfId="24950"/>
    <cellStyle name="Note 4 2 3 5 3" xfId="24951"/>
    <cellStyle name="Note 4 2 3 5 4" xfId="24952"/>
    <cellStyle name="Note 4 2 3 5 5" xfId="24953"/>
    <cellStyle name="Note 4 2 3 5 6" xfId="24954"/>
    <cellStyle name="Note 4 2 3 6" xfId="24955"/>
    <cellStyle name="Note 4 2 3 6 2" xfId="24956"/>
    <cellStyle name="Note 4 2 3 6 3" xfId="24957"/>
    <cellStyle name="Note 4 2 3 6 4" xfId="24958"/>
    <cellStyle name="Note 4 2 3 6 5" xfId="24959"/>
    <cellStyle name="Note 4 2 3 6 6" xfId="24960"/>
    <cellStyle name="Note 4 2 3 7" xfId="24961"/>
    <cellStyle name="Note 4 2 3 8" xfId="24962"/>
    <cellStyle name="Note 4 2 3 9" xfId="24963"/>
    <cellStyle name="Note 4 2 4" xfId="24964"/>
    <cellStyle name="Note 4 2 4 10" xfId="24965"/>
    <cellStyle name="Note 4 2 4 2" xfId="24966"/>
    <cellStyle name="Note 4 2 4 2 2" xfId="24967"/>
    <cellStyle name="Note 4 2 4 2 2 2" xfId="24968"/>
    <cellStyle name="Note 4 2 4 2 2 2 2" xfId="24969"/>
    <cellStyle name="Note 4 2 4 2 2 2 3" xfId="24970"/>
    <cellStyle name="Note 4 2 4 2 2 2 4" xfId="24971"/>
    <cellStyle name="Note 4 2 4 2 2 2 5" xfId="24972"/>
    <cellStyle name="Note 4 2 4 2 2 2 6" xfId="24973"/>
    <cellStyle name="Note 4 2 4 2 2 3" xfId="24974"/>
    <cellStyle name="Note 4 2 4 2 2 3 2" xfId="24975"/>
    <cellStyle name="Note 4 2 4 2 2 3 3" xfId="24976"/>
    <cellStyle name="Note 4 2 4 2 2 3 4" xfId="24977"/>
    <cellStyle name="Note 4 2 4 2 2 3 5" xfId="24978"/>
    <cellStyle name="Note 4 2 4 2 2 3 6" xfId="24979"/>
    <cellStyle name="Note 4 2 4 2 2 4" xfId="24980"/>
    <cellStyle name="Note 4 2 4 2 2 5" xfId="24981"/>
    <cellStyle name="Note 4 2 4 2 2 6" xfId="24982"/>
    <cellStyle name="Note 4 2 4 2 2 7" xfId="24983"/>
    <cellStyle name="Note 4 2 4 2 2 8" xfId="24984"/>
    <cellStyle name="Note 4 2 4 2 3" xfId="24985"/>
    <cellStyle name="Note 4 2 4 2 3 2" xfId="24986"/>
    <cellStyle name="Note 4 2 4 2 3 3" xfId="24987"/>
    <cellStyle name="Note 4 2 4 2 3 4" xfId="24988"/>
    <cellStyle name="Note 4 2 4 2 3 5" xfId="24989"/>
    <cellStyle name="Note 4 2 4 2 3 6" xfId="24990"/>
    <cellStyle name="Note 4 2 4 2 4" xfId="24991"/>
    <cellStyle name="Note 4 2 4 2 4 2" xfId="24992"/>
    <cellStyle name="Note 4 2 4 2 4 3" xfId="24993"/>
    <cellStyle name="Note 4 2 4 2 4 4" xfId="24994"/>
    <cellStyle name="Note 4 2 4 2 4 5" xfId="24995"/>
    <cellStyle name="Note 4 2 4 2 4 6" xfId="24996"/>
    <cellStyle name="Note 4 2 4 2 5" xfId="24997"/>
    <cellStyle name="Note 4 2 4 2 6" xfId="24998"/>
    <cellStyle name="Note 4 2 4 2 7" xfId="24999"/>
    <cellStyle name="Note 4 2 4 2 8" xfId="25000"/>
    <cellStyle name="Note 4 2 4 2 9" xfId="25001"/>
    <cellStyle name="Note 4 2 4 3" xfId="25002"/>
    <cellStyle name="Note 4 2 4 3 2" xfId="25003"/>
    <cellStyle name="Note 4 2 4 3 2 2" xfId="25004"/>
    <cellStyle name="Note 4 2 4 3 2 3" xfId="25005"/>
    <cellStyle name="Note 4 2 4 3 2 4" xfId="25006"/>
    <cellStyle name="Note 4 2 4 3 2 5" xfId="25007"/>
    <cellStyle name="Note 4 2 4 3 2 6" xfId="25008"/>
    <cellStyle name="Note 4 2 4 3 3" xfId="25009"/>
    <cellStyle name="Note 4 2 4 3 3 2" xfId="25010"/>
    <cellStyle name="Note 4 2 4 3 3 3" xfId="25011"/>
    <cellStyle name="Note 4 2 4 3 3 4" xfId="25012"/>
    <cellStyle name="Note 4 2 4 3 3 5" xfId="25013"/>
    <cellStyle name="Note 4 2 4 3 3 6" xfId="25014"/>
    <cellStyle name="Note 4 2 4 3 4" xfId="25015"/>
    <cellStyle name="Note 4 2 4 3 5" xfId="25016"/>
    <cellStyle name="Note 4 2 4 3 6" xfId="25017"/>
    <cellStyle name="Note 4 2 4 3 7" xfId="25018"/>
    <cellStyle name="Note 4 2 4 3 8" xfId="25019"/>
    <cellStyle name="Note 4 2 4 4" xfId="25020"/>
    <cellStyle name="Note 4 2 4 4 2" xfId="25021"/>
    <cellStyle name="Note 4 2 4 4 3" xfId="25022"/>
    <cellStyle name="Note 4 2 4 4 4" xfId="25023"/>
    <cellStyle name="Note 4 2 4 4 5" xfId="25024"/>
    <cellStyle name="Note 4 2 4 4 6" xfId="25025"/>
    <cellStyle name="Note 4 2 4 5" xfId="25026"/>
    <cellStyle name="Note 4 2 4 5 2" xfId="25027"/>
    <cellStyle name="Note 4 2 4 5 3" xfId="25028"/>
    <cellStyle name="Note 4 2 4 5 4" xfId="25029"/>
    <cellStyle name="Note 4 2 4 5 5" xfId="25030"/>
    <cellStyle name="Note 4 2 4 5 6" xfId="25031"/>
    <cellStyle name="Note 4 2 4 6" xfId="25032"/>
    <cellStyle name="Note 4 2 4 7" xfId="25033"/>
    <cellStyle name="Note 4 2 4 8" xfId="25034"/>
    <cellStyle name="Note 4 2 4 9" xfId="25035"/>
    <cellStyle name="Note 4 2 5" xfId="25036"/>
    <cellStyle name="Note 4 2 5 2" xfId="25037"/>
    <cellStyle name="Note 4 2 5 2 2" xfId="25038"/>
    <cellStyle name="Note 4 2 5 2 2 2" xfId="25039"/>
    <cellStyle name="Note 4 2 5 2 2 3" xfId="25040"/>
    <cellStyle name="Note 4 2 5 2 2 4" xfId="25041"/>
    <cellStyle name="Note 4 2 5 2 2 5" xfId="25042"/>
    <cellStyle name="Note 4 2 5 2 2 6" xfId="25043"/>
    <cellStyle name="Note 4 2 5 2 3" xfId="25044"/>
    <cellStyle name="Note 4 2 5 2 3 2" xfId="25045"/>
    <cellStyle name="Note 4 2 5 2 3 3" xfId="25046"/>
    <cellStyle name="Note 4 2 5 2 3 4" xfId="25047"/>
    <cellStyle name="Note 4 2 5 2 3 5" xfId="25048"/>
    <cellStyle name="Note 4 2 5 2 3 6" xfId="25049"/>
    <cellStyle name="Note 4 2 5 2 4" xfId="25050"/>
    <cellStyle name="Note 4 2 5 2 5" xfId="25051"/>
    <cellStyle name="Note 4 2 5 2 6" xfId="25052"/>
    <cellStyle name="Note 4 2 5 2 7" xfId="25053"/>
    <cellStyle name="Note 4 2 5 2 8" xfId="25054"/>
    <cellStyle name="Note 4 2 5 3" xfId="25055"/>
    <cellStyle name="Note 4 2 5 3 2" xfId="25056"/>
    <cellStyle name="Note 4 2 5 3 3" xfId="25057"/>
    <cellStyle name="Note 4 2 5 3 4" xfId="25058"/>
    <cellStyle name="Note 4 2 5 3 5" xfId="25059"/>
    <cellStyle name="Note 4 2 5 3 6" xfId="25060"/>
    <cellStyle name="Note 4 2 5 4" xfId="25061"/>
    <cellStyle name="Note 4 2 5 4 2" xfId="25062"/>
    <cellStyle name="Note 4 2 5 4 3" xfId="25063"/>
    <cellStyle name="Note 4 2 5 4 4" xfId="25064"/>
    <cellStyle name="Note 4 2 5 4 5" xfId="25065"/>
    <cellStyle name="Note 4 2 5 4 6" xfId="25066"/>
    <cellStyle name="Note 4 2 5 5" xfId="25067"/>
    <cellStyle name="Note 4 2 5 6" xfId="25068"/>
    <cellStyle name="Note 4 2 5 7" xfId="25069"/>
    <cellStyle name="Note 4 2 5 8" xfId="25070"/>
    <cellStyle name="Note 4 2 5 9" xfId="25071"/>
    <cellStyle name="Note 4 2 6" xfId="25072"/>
    <cellStyle name="Note 4 2 6 2" xfId="25073"/>
    <cellStyle name="Note 4 2 6 2 2" xfId="25074"/>
    <cellStyle name="Note 4 2 6 2 3" xfId="25075"/>
    <cellStyle name="Note 4 2 6 2 4" xfId="25076"/>
    <cellStyle name="Note 4 2 6 2 5" xfId="25077"/>
    <cellStyle name="Note 4 2 6 2 6" xfId="25078"/>
    <cellStyle name="Note 4 2 6 3" xfId="25079"/>
    <cellStyle name="Note 4 2 6 3 2" xfId="25080"/>
    <cellStyle name="Note 4 2 6 3 3" xfId="25081"/>
    <cellStyle name="Note 4 2 6 3 4" xfId="25082"/>
    <cellStyle name="Note 4 2 6 3 5" xfId="25083"/>
    <cellStyle name="Note 4 2 6 3 6" xfId="25084"/>
    <cellStyle name="Note 4 2 6 4" xfId="25085"/>
    <cellStyle name="Note 4 2 6 5" xfId="25086"/>
    <cellStyle name="Note 4 2 6 6" xfId="25087"/>
    <cellStyle name="Note 4 2 6 7" xfId="25088"/>
    <cellStyle name="Note 4 2 6 8" xfId="25089"/>
    <cellStyle name="Note 4 2 7" xfId="25090"/>
    <cellStyle name="Note 4 2 7 2" xfId="25091"/>
    <cellStyle name="Note 4 2 7 3" xfId="25092"/>
    <cellStyle name="Note 4 2 7 4" xfId="25093"/>
    <cellStyle name="Note 4 2 7 5" xfId="25094"/>
    <cellStyle name="Note 4 2 7 6" xfId="25095"/>
    <cellStyle name="Note 4 2 8" xfId="25096"/>
    <cellStyle name="Note 4 2 8 2" xfId="25097"/>
    <cellStyle name="Note 4 2 8 3" xfId="25098"/>
    <cellStyle name="Note 4 2 8 4" xfId="25099"/>
    <cellStyle name="Note 4 2 8 5" xfId="25100"/>
    <cellStyle name="Note 4 2 8 6" xfId="25101"/>
    <cellStyle name="Note 4 2 9" xfId="25102"/>
    <cellStyle name="Note 4 3" xfId="25103"/>
    <cellStyle name="Note 4 3 10" xfId="25104"/>
    <cellStyle name="Note 4 3 11" xfId="25105"/>
    <cellStyle name="Note 4 3 12" xfId="25106"/>
    <cellStyle name="Note 4 3 2" xfId="25107"/>
    <cellStyle name="Note 4 3 2 10" xfId="25108"/>
    <cellStyle name="Note 4 3 2 11" xfId="25109"/>
    <cellStyle name="Note 4 3 2 2" xfId="25110"/>
    <cellStyle name="Note 4 3 2 2 10" xfId="25111"/>
    <cellStyle name="Note 4 3 2 2 2" xfId="25112"/>
    <cellStyle name="Note 4 3 2 2 2 2" xfId="25113"/>
    <cellStyle name="Note 4 3 2 2 2 2 2" xfId="25114"/>
    <cellStyle name="Note 4 3 2 2 2 2 2 2" xfId="25115"/>
    <cellStyle name="Note 4 3 2 2 2 2 2 3" xfId="25116"/>
    <cellStyle name="Note 4 3 2 2 2 2 2 4" xfId="25117"/>
    <cellStyle name="Note 4 3 2 2 2 2 2 5" xfId="25118"/>
    <cellStyle name="Note 4 3 2 2 2 2 2 6" xfId="25119"/>
    <cellStyle name="Note 4 3 2 2 2 2 3" xfId="25120"/>
    <cellStyle name="Note 4 3 2 2 2 2 3 2" xfId="25121"/>
    <cellStyle name="Note 4 3 2 2 2 2 3 3" xfId="25122"/>
    <cellStyle name="Note 4 3 2 2 2 2 3 4" xfId="25123"/>
    <cellStyle name="Note 4 3 2 2 2 2 3 5" xfId="25124"/>
    <cellStyle name="Note 4 3 2 2 2 2 3 6" xfId="25125"/>
    <cellStyle name="Note 4 3 2 2 2 2 4" xfId="25126"/>
    <cellStyle name="Note 4 3 2 2 2 2 5" xfId="25127"/>
    <cellStyle name="Note 4 3 2 2 2 2 6" xfId="25128"/>
    <cellStyle name="Note 4 3 2 2 2 2 7" xfId="25129"/>
    <cellStyle name="Note 4 3 2 2 2 2 8" xfId="25130"/>
    <cellStyle name="Note 4 3 2 2 2 3" xfId="25131"/>
    <cellStyle name="Note 4 3 2 2 2 3 2" xfId="25132"/>
    <cellStyle name="Note 4 3 2 2 2 3 3" xfId="25133"/>
    <cellStyle name="Note 4 3 2 2 2 3 4" xfId="25134"/>
    <cellStyle name="Note 4 3 2 2 2 3 5" xfId="25135"/>
    <cellStyle name="Note 4 3 2 2 2 3 6" xfId="25136"/>
    <cellStyle name="Note 4 3 2 2 2 4" xfId="25137"/>
    <cellStyle name="Note 4 3 2 2 2 4 2" xfId="25138"/>
    <cellStyle name="Note 4 3 2 2 2 4 3" xfId="25139"/>
    <cellStyle name="Note 4 3 2 2 2 4 4" xfId="25140"/>
    <cellStyle name="Note 4 3 2 2 2 4 5" xfId="25141"/>
    <cellStyle name="Note 4 3 2 2 2 4 6" xfId="25142"/>
    <cellStyle name="Note 4 3 2 2 2 5" xfId="25143"/>
    <cellStyle name="Note 4 3 2 2 2 6" xfId="25144"/>
    <cellStyle name="Note 4 3 2 2 2 7" xfId="25145"/>
    <cellStyle name="Note 4 3 2 2 2 8" xfId="25146"/>
    <cellStyle name="Note 4 3 2 2 2 9" xfId="25147"/>
    <cellStyle name="Note 4 3 2 2 3" xfId="25148"/>
    <cellStyle name="Note 4 3 2 2 3 2" xfId="25149"/>
    <cellStyle name="Note 4 3 2 2 3 2 2" xfId="25150"/>
    <cellStyle name="Note 4 3 2 2 3 2 3" xfId="25151"/>
    <cellStyle name="Note 4 3 2 2 3 2 4" xfId="25152"/>
    <cellStyle name="Note 4 3 2 2 3 2 5" xfId="25153"/>
    <cellStyle name="Note 4 3 2 2 3 2 6" xfId="25154"/>
    <cellStyle name="Note 4 3 2 2 3 3" xfId="25155"/>
    <cellStyle name="Note 4 3 2 2 3 3 2" xfId="25156"/>
    <cellStyle name="Note 4 3 2 2 3 3 3" xfId="25157"/>
    <cellStyle name="Note 4 3 2 2 3 3 4" xfId="25158"/>
    <cellStyle name="Note 4 3 2 2 3 3 5" xfId="25159"/>
    <cellStyle name="Note 4 3 2 2 3 3 6" xfId="25160"/>
    <cellStyle name="Note 4 3 2 2 3 4" xfId="25161"/>
    <cellStyle name="Note 4 3 2 2 3 5" xfId="25162"/>
    <cellStyle name="Note 4 3 2 2 3 6" xfId="25163"/>
    <cellStyle name="Note 4 3 2 2 3 7" xfId="25164"/>
    <cellStyle name="Note 4 3 2 2 3 8" xfId="25165"/>
    <cellStyle name="Note 4 3 2 2 4" xfId="25166"/>
    <cellStyle name="Note 4 3 2 2 4 2" xfId="25167"/>
    <cellStyle name="Note 4 3 2 2 4 3" xfId="25168"/>
    <cellStyle name="Note 4 3 2 2 4 4" xfId="25169"/>
    <cellStyle name="Note 4 3 2 2 4 5" xfId="25170"/>
    <cellStyle name="Note 4 3 2 2 4 6" xfId="25171"/>
    <cellStyle name="Note 4 3 2 2 5" xfId="25172"/>
    <cellStyle name="Note 4 3 2 2 5 2" xfId="25173"/>
    <cellStyle name="Note 4 3 2 2 5 3" xfId="25174"/>
    <cellStyle name="Note 4 3 2 2 5 4" xfId="25175"/>
    <cellStyle name="Note 4 3 2 2 5 5" xfId="25176"/>
    <cellStyle name="Note 4 3 2 2 5 6" xfId="25177"/>
    <cellStyle name="Note 4 3 2 2 6" xfId="25178"/>
    <cellStyle name="Note 4 3 2 2 7" xfId="25179"/>
    <cellStyle name="Note 4 3 2 2 8" xfId="25180"/>
    <cellStyle name="Note 4 3 2 2 9" xfId="25181"/>
    <cellStyle name="Note 4 3 2 3" xfId="25182"/>
    <cellStyle name="Note 4 3 2 3 2" xfId="25183"/>
    <cellStyle name="Note 4 3 2 3 2 2" xfId="25184"/>
    <cellStyle name="Note 4 3 2 3 2 2 2" xfId="25185"/>
    <cellStyle name="Note 4 3 2 3 2 2 3" xfId="25186"/>
    <cellStyle name="Note 4 3 2 3 2 2 4" xfId="25187"/>
    <cellStyle name="Note 4 3 2 3 2 2 5" xfId="25188"/>
    <cellStyle name="Note 4 3 2 3 2 2 6" xfId="25189"/>
    <cellStyle name="Note 4 3 2 3 2 3" xfId="25190"/>
    <cellStyle name="Note 4 3 2 3 2 3 2" xfId="25191"/>
    <cellStyle name="Note 4 3 2 3 2 3 3" xfId="25192"/>
    <cellStyle name="Note 4 3 2 3 2 3 4" xfId="25193"/>
    <cellStyle name="Note 4 3 2 3 2 3 5" xfId="25194"/>
    <cellStyle name="Note 4 3 2 3 2 3 6" xfId="25195"/>
    <cellStyle name="Note 4 3 2 3 2 4" xfId="25196"/>
    <cellStyle name="Note 4 3 2 3 2 5" xfId="25197"/>
    <cellStyle name="Note 4 3 2 3 2 6" xfId="25198"/>
    <cellStyle name="Note 4 3 2 3 2 7" xfId="25199"/>
    <cellStyle name="Note 4 3 2 3 2 8" xfId="25200"/>
    <cellStyle name="Note 4 3 2 3 3" xfId="25201"/>
    <cellStyle name="Note 4 3 2 3 3 2" xfId="25202"/>
    <cellStyle name="Note 4 3 2 3 3 3" xfId="25203"/>
    <cellStyle name="Note 4 3 2 3 3 4" xfId="25204"/>
    <cellStyle name="Note 4 3 2 3 3 5" xfId="25205"/>
    <cellStyle name="Note 4 3 2 3 3 6" xfId="25206"/>
    <cellStyle name="Note 4 3 2 3 4" xfId="25207"/>
    <cellStyle name="Note 4 3 2 3 4 2" xfId="25208"/>
    <cellStyle name="Note 4 3 2 3 4 3" xfId="25209"/>
    <cellStyle name="Note 4 3 2 3 4 4" xfId="25210"/>
    <cellStyle name="Note 4 3 2 3 4 5" xfId="25211"/>
    <cellStyle name="Note 4 3 2 3 4 6" xfId="25212"/>
    <cellStyle name="Note 4 3 2 3 5" xfId="25213"/>
    <cellStyle name="Note 4 3 2 3 6" xfId="25214"/>
    <cellStyle name="Note 4 3 2 3 7" xfId="25215"/>
    <cellStyle name="Note 4 3 2 3 8" xfId="25216"/>
    <cellStyle name="Note 4 3 2 3 9" xfId="25217"/>
    <cellStyle name="Note 4 3 2 4" xfId="25218"/>
    <cellStyle name="Note 4 3 2 4 2" xfId="25219"/>
    <cellStyle name="Note 4 3 2 4 2 2" xfId="25220"/>
    <cellStyle name="Note 4 3 2 4 2 3" xfId="25221"/>
    <cellStyle name="Note 4 3 2 4 2 4" xfId="25222"/>
    <cellStyle name="Note 4 3 2 4 2 5" xfId="25223"/>
    <cellStyle name="Note 4 3 2 4 2 6" xfId="25224"/>
    <cellStyle name="Note 4 3 2 4 3" xfId="25225"/>
    <cellStyle name="Note 4 3 2 4 3 2" xfId="25226"/>
    <cellStyle name="Note 4 3 2 4 3 3" xfId="25227"/>
    <cellStyle name="Note 4 3 2 4 3 4" xfId="25228"/>
    <cellStyle name="Note 4 3 2 4 3 5" xfId="25229"/>
    <cellStyle name="Note 4 3 2 4 3 6" xfId="25230"/>
    <cellStyle name="Note 4 3 2 4 4" xfId="25231"/>
    <cellStyle name="Note 4 3 2 4 5" xfId="25232"/>
    <cellStyle name="Note 4 3 2 4 6" xfId="25233"/>
    <cellStyle name="Note 4 3 2 4 7" xfId="25234"/>
    <cellStyle name="Note 4 3 2 4 8" xfId="25235"/>
    <cellStyle name="Note 4 3 2 5" xfId="25236"/>
    <cellStyle name="Note 4 3 2 5 2" xfId="25237"/>
    <cellStyle name="Note 4 3 2 5 3" xfId="25238"/>
    <cellStyle name="Note 4 3 2 5 4" xfId="25239"/>
    <cellStyle name="Note 4 3 2 5 5" xfId="25240"/>
    <cellStyle name="Note 4 3 2 5 6" xfId="25241"/>
    <cellStyle name="Note 4 3 2 6" xfId="25242"/>
    <cellStyle name="Note 4 3 2 6 2" xfId="25243"/>
    <cellStyle name="Note 4 3 2 6 3" xfId="25244"/>
    <cellStyle name="Note 4 3 2 6 4" xfId="25245"/>
    <cellStyle name="Note 4 3 2 6 5" xfId="25246"/>
    <cellStyle name="Note 4 3 2 6 6" xfId="25247"/>
    <cellStyle name="Note 4 3 2 7" xfId="25248"/>
    <cellStyle name="Note 4 3 2 8" xfId="25249"/>
    <cellStyle name="Note 4 3 2 9" xfId="25250"/>
    <cellStyle name="Note 4 3 3" xfId="25251"/>
    <cellStyle name="Note 4 3 3 10" xfId="25252"/>
    <cellStyle name="Note 4 3 3 2" xfId="25253"/>
    <cellStyle name="Note 4 3 3 2 2" xfId="25254"/>
    <cellStyle name="Note 4 3 3 2 2 2" xfId="25255"/>
    <cellStyle name="Note 4 3 3 2 2 2 2" xfId="25256"/>
    <cellStyle name="Note 4 3 3 2 2 2 3" xfId="25257"/>
    <cellStyle name="Note 4 3 3 2 2 2 4" xfId="25258"/>
    <cellStyle name="Note 4 3 3 2 2 2 5" xfId="25259"/>
    <cellStyle name="Note 4 3 3 2 2 2 6" xfId="25260"/>
    <cellStyle name="Note 4 3 3 2 2 3" xfId="25261"/>
    <cellStyle name="Note 4 3 3 2 2 3 2" xfId="25262"/>
    <cellStyle name="Note 4 3 3 2 2 3 3" xfId="25263"/>
    <cellStyle name="Note 4 3 3 2 2 3 4" xfId="25264"/>
    <cellStyle name="Note 4 3 3 2 2 3 5" xfId="25265"/>
    <cellStyle name="Note 4 3 3 2 2 3 6" xfId="25266"/>
    <cellStyle name="Note 4 3 3 2 2 4" xfId="25267"/>
    <cellStyle name="Note 4 3 3 2 2 5" xfId="25268"/>
    <cellStyle name="Note 4 3 3 2 2 6" xfId="25269"/>
    <cellStyle name="Note 4 3 3 2 2 7" xfId="25270"/>
    <cellStyle name="Note 4 3 3 2 2 8" xfId="25271"/>
    <cellStyle name="Note 4 3 3 2 3" xfId="25272"/>
    <cellStyle name="Note 4 3 3 2 3 2" xfId="25273"/>
    <cellStyle name="Note 4 3 3 2 3 3" xfId="25274"/>
    <cellStyle name="Note 4 3 3 2 3 4" xfId="25275"/>
    <cellStyle name="Note 4 3 3 2 3 5" xfId="25276"/>
    <cellStyle name="Note 4 3 3 2 3 6" xfId="25277"/>
    <cellStyle name="Note 4 3 3 2 4" xfId="25278"/>
    <cellStyle name="Note 4 3 3 2 4 2" xfId="25279"/>
    <cellStyle name="Note 4 3 3 2 4 3" xfId="25280"/>
    <cellStyle name="Note 4 3 3 2 4 4" xfId="25281"/>
    <cellStyle name="Note 4 3 3 2 4 5" xfId="25282"/>
    <cellStyle name="Note 4 3 3 2 4 6" xfId="25283"/>
    <cellStyle name="Note 4 3 3 2 5" xfId="25284"/>
    <cellStyle name="Note 4 3 3 2 6" xfId="25285"/>
    <cellStyle name="Note 4 3 3 2 7" xfId="25286"/>
    <cellStyle name="Note 4 3 3 2 8" xfId="25287"/>
    <cellStyle name="Note 4 3 3 2 9" xfId="25288"/>
    <cellStyle name="Note 4 3 3 3" xfId="25289"/>
    <cellStyle name="Note 4 3 3 3 2" xfId="25290"/>
    <cellStyle name="Note 4 3 3 3 2 2" xfId="25291"/>
    <cellStyle name="Note 4 3 3 3 2 3" xfId="25292"/>
    <cellStyle name="Note 4 3 3 3 2 4" xfId="25293"/>
    <cellStyle name="Note 4 3 3 3 2 5" xfId="25294"/>
    <cellStyle name="Note 4 3 3 3 2 6" xfId="25295"/>
    <cellStyle name="Note 4 3 3 3 3" xfId="25296"/>
    <cellStyle name="Note 4 3 3 3 3 2" xfId="25297"/>
    <cellStyle name="Note 4 3 3 3 3 3" xfId="25298"/>
    <cellStyle name="Note 4 3 3 3 3 4" xfId="25299"/>
    <cellStyle name="Note 4 3 3 3 3 5" xfId="25300"/>
    <cellStyle name="Note 4 3 3 3 3 6" xfId="25301"/>
    <cellStyle name="Note 4 3 3 3 4" xfId="25302"/>
    <cellStyle name="Note 4 3 3 3 5" xfId="25303"/>
    <cellStyle name="Note 4 3 3 3 6" xfId="25304"/>
    <cellStyle name="Note 4 3 3 3 7" xfId="25305"/>
    <cellStyle name="Note 4 3 3 3 8" xfId="25306"/>
    <cellStyle name="Note 4 3 3 4" xfId="25307"/>
    <cellStyle name="Note 4 3 3 4 2" xfId="25308"/>
    <cellStyle name="Note 4 3 3 4 3" xfId="25309"/>
    <cellStyle name="Note 4 3 3 4 4" xfId="25310"/>
    <cellStyle name="Note 4 3 3 4 5" xfId="25311"/>
    <cellStyle name="Note 4 3 3 4 6" xfId="25312"/>
    <cellStyle name="Note 4 3 3 5" xfId="25313"/>
    <cellStyle name="Note 4 3 3 5 2" xfId="25314"/>
    <cellStyle name="Note 4 3 3 5 3" xfId="25315"/>
    <cellStyle name="Note 4 3 3 5 4" xfId="25316"/>
    <cellStyle name="Note 4 3 3 5 5" xfId="25317"/>
    <cellStyle name="Note 4 3 3 5 6" xfId="25318"/>
    <cellStyle name="Note 4 3 3 6" xfId="25319"/>
    <cellStyle name="Note 4 3 3 7" xfId="25320"/>
    <cellStyle name="Note 4 3 3 8" xfId="25321"/>
    <cellStyle name="Note 4 3 3 9" xfId="25322"/>
    <cellStyle name="Note 4 3 4" xfId="25323"/>
    <cellStyle name="Note 4 3 4 2" xfId="25324"/>
    <cellStyle name="Note 4 3 4 2 2" xfId="25325"/>
    <cellStyle name="Note 4 3 4 2 2 2" xfId="25326"/>
    <cellStyle name="Note 4 3 4 2 2 3" xfId="25327"/>
    <cellStyle name="Note 4 3 4 2 2 4" xfId="25328"/>
    <cellStyle name="Note 4 3 4 2 2 5" xfId="25329"/>
    <cellStyle name="Note 4 3 4 2 2 6" xfId="25330"/>
    <cellStyle name="Note 4 3 4 2 3" xfId="25331"/>
    <cellStyle name="Note 4 3 4 2 3 2" xfId="25332"/>
    <cellStyle name="Note 4 3 4 2 3 3" xfId="25333"/>
    <cellStyle name="Note 4 3 4 2 3 4" xfId="25334"/>
    <cellStyle name="Note 4 3 4 2 3 5" xfId="25335"/>
    <cellStyle name="Note 4 3 4 2 3 6" xfId="25336"/>
    <cellStyle name="Note 4 3 4 2 4" xfId="25337"/>
    <cellStyle name="Note 4 3 4 2 5" xfId="25338"/>
    <cellStyle name="Note 4 3 4 2 6" xfId="25339"/>
    <cellStyle name="Note 4 3 4 2 7" xfId="25340"/>
    <cellStyle name="Note 4 3 4 2 8" xfId="25341"/>
    <cellStyle name="Note 4 3 4 3" xfId="25342"/>
    <cellStyle name="Note 4 3 4 3 2" xfId="25343"/>
    <cellStyle name="Note 4 3 4 3 3" xfId="25344"/>
    <cellStyle name="Note 4 3 4 3 4" xfId="25345"/>
    <cellStyle name="Note 4 3 4 3 5" xfId="25346"/>
    <cellStyle name="Note 4 3 4 3 6" xfId="25347"/>
    <cellStyle name="Note 4 3 4 4" xfId="25348"/>
    <cellStyle name="Note 4 3 4 4 2" xfId="25349"/>
    <cellStyle name="Note 4 3 4 4 3" xfId="25350"/>
    <cellStyle name="Note 4 3 4 4 4" xfId="25351"/>
    <cellStyle name="Note 4 3 4 4 5" xfId="25352"/>
    <cellStyle name="Note 4 3 4 4 6" xfId="25353"/>
    <cellStyle name="Note 4 3 4 5" xfId="25354"/>
    <cellStyle name="Note 4 3 4 6" xfId="25355"/>
    <cellStyle name="Note 4 3 4 7" xfId="25356"/>
    <cellStyle name="Note 4 3 4 8" xfId="25357"/>
    <cellStyle name="Note 4 3 4 9" xfId="25358"/>
    <cellStyle name="Note 4 3 5" xfId="25359"/>
    <cellStyle name="Note 4 3 5 2" xfId="25360"/>
    <cellStyle name="Note 4 3 5 2 2" xfId="25361"/>
    <cellStyle name="Note 4 3 5 2 3" xfId="25362"/>
    <cellStyle name="Note 4 3 5 2 4" xfId="25363"/>
    <cellStyle name="Note 4 3 5 2 5" xfId="25364"/>
    <cellStyle name="Note 4 3 5 2 6" xfId="25365"/>
    <cellStyle name="Note 4 3 5 3" xfId="25366"/>
    <cellStyle name="Note 4 3 5 3 2" xfId="25367"/>
    <cellStyle name="Note 4 3 5 3 3" xfId="25368"/>
    <cellStyle name="Note 4 3 5 3 4" xfId="25369"/>
    <cellStyle name="Note 4 3 5 3 5" xfId="25370"/>
    <cellStyle name="Note 4 3 5 3 6" xfId="25371"/>
    <cellStyle name="Note 4 3 5 4" xfId="25372"/>
    <cellStyle name="Note 4 3 5 5" xfId="25373"/>
    <cellStyle name="Note 4 3 5 6" xfId="25374"/>
    <cellStyle name="Note 4 3 5 7" xfId="25375"/>
    <cellStyle name="Note 4 3 5 8" xfId="25376"/>
    <cellStyle name="Note 4 3 6" xfId="25377"/>
    <cellStyle name="Note 4 3 6 2" xfId="25378"/>
    <cellStyle name="Note 4 3 6 3" xfId="25379"/>
    <cellStyle name="Note 4 3 6 4" xfId="25380"/>
    <cellStyle name="Note 4 3 6 5" xfId="25381"/>
    <cellStyle name="Note 4 3 6 6" xfId="25382"/>
    <cellStyle name="Note 4 3 7" xfId="25383"/>
    <cellStyle name="Note 4 3 7 2" xfId="25384"/>
    <cellStyle name="Note 4 3 7 3" xfId="25385"/>
    <cellStyle name="Note 4 3 7 4" xfId="25386"/>
    <cellStyle name="Note 4 3 7 5" xfId="25387"/>
    <cellStyle name="Note 4 3 7 6" xfId="25388"/>
    <cellStyle name="Note 4 3 8" xfId="25389"/>
    <cellStyle name="Note 4 3 9" xfId="25390"/>
    <cellStyle name="Note 4 4" xfId="25391"/>
    <cellStyle name="Note 4 4 10" xfId="25392"/>
    <cellStyle name="Note 4 4 11" xfId="25393"/>
    <cellStyle name="Note 4 4 2" xfId="25394"/>
    <cellStyle name="Note 4 4 2 10" xfId="25395"/>
    <cellStyle name="Note 4 4 2 2" xfId="25396"/>
    <cellStyle name="Note 4 4 2 2 2" xfId="25397"/>
    <cellStyle name="Note 4 4 2 2 2 2" xfId="25398"/>
    <cellStyle name="Note 4 4 2 2 2 2 2" xfId="25399"/>
    <cellStyle name="Note 4 4 2 2 2 2 3" xfId="25400"/>
    <cellStyle name="Note 4 4 2 2 2 2 4" xfId="25401"/>
    <cellStyle name="Note 4 4 2 2 2 2 5" xfId="25402"/>
    <cellStyle name="Note 4 4 2 2 2 2 6" xfId="25403"/>
    <cellStyle name="Note 4 4 2 2 2 3" xfId="25404"/>
    <cellStyle name="Note 4 4 2 2 2 3 2" xfId="25405"/>
    <cellStyle name="Note 4 4 2 2 2 3 3" xfId="25406"/>
    <cellStyle name="Note 4 4 2 2 2 3 4" xfId="25407"/>
    <cellStyle name="Note 4 4 2 2 2 3 5" xfId="25408"/>
    <cellStyle name="Note 4 4 2 2 2 3 6" xfId="25409"/>
    <cellStyle name="Note 4 4 2 2 2 4" xfId="25410"/>
    <cellStyle name="Note 4 4 2 2 2 5" xfId="25411"/>
    <cellStyle name="Note 4 4 2 2 2 6" xfId="25412"/>
    <cellStyle name="Note 4 4 2 2 2 7" xfId="25413"/>
    <cellStyle name="Note 4 4 2 2 2 8" xfId="25414"/>
    <cellStyle name="Note 4 4 2 2 3" xfId="25415"/>
    <cellStyle name="Note 4 4 2 2 3 2" xfId="25416"/>
    <cellStyle name="Note 4 4 2 2 3 3" xfId="25417"/>
    <cellStyle name="Note 4 4 2 2 3 4" xfId="25418"/>
    <cellStyle name="Note 4 4 2 2 3 5" xfId="25419"/>
    <cellStyle name="Note 4 4 2 2 3 6" xfId="25420"/>
    <cellStyle name="Note 4 4 2 2 4" xfId="25421"/>
    <cellStyle name="Note 4 4 2 2 4 2" xfId="25422"/>
    <cellStyle name="Note 4 4 2 2 4 3" xfId="25423"/>
    <cellStyle name="Note 4 4 2 2 4 4" xfId="25424"/>
    <cellStyle name="Note 4 4 2 2 4 5" xfId="25425"/>
    <cellStyle name="Note 4 4 2 2 4 6" xfId="25426"/>
    <cellStyle name="Note 4 4 2 2 5" xfId="25427"/>
    <cellStyle name="Note 4 4 2 2 6" xfId="25428"/>
    <cellStyle name="Note 4 4 2 2 7" xfId="25429"/>
    <cellStyle name="Note 4 4 2 2 8" xfId="25430"/>
    <cellStyle name="Note 4 4 2 2 9" xfId="25431"/>
    <cellStyle name="Note 4 4 2 3" xfId="25432"/>
    <cellStyle name="Note 4 4 2 3 2" xfId="25433"/>
    <cellStyle name="Note 4 4 2 3 2 2" xfId="25434"/>
    <cellStyle name="Note 4 4 2 3 2 3" xfId="25435"/>
    <cellStyle name="Note 4 4 2 3 2 4" xfId="25436"/>
    <cellStyle name="Note 4 4 2 3 2 5" xfId="25437"/>
    <cellStyle name="Note 4 4 2 3 2 6" xfId="25438"/>
    <cellStyle name="Note 4 4 2 3 3" xfId="25439"/>
    <cellStyle name="Note 4 4 2 3 3 2" xfId="25440"/>
    <cellStyle name="Note 4 4 2 3 3 3" xfId="25441"/>
    <cellStyle name="Note 4 4 2 3 3 4" xfId="25442"/>
    <cellStyle name="Note 4 4 2 3 3 5" xfId="25443"/>
    <cellStyle name="Note 4 4 2 3 3 6" xfId="25444"/>
    <cellStyle name="Note 4 4 2 3 4" xfId="25445"/>
    <cellStyle name="Note 4 4 2 3 5" xfId="25446"/>
    <cellStyle name="Note 4 4 2 3 6" xfId="25447"/>
    <cellStyle name="Note 4 4 2 3 7" xfId="25448"/>
    <cellStyle name="Note 4 4 2 3 8" xfId="25449"/>
    <cellStyle name="Note 4 4 2 4" xfId="25450"/>
    <cellStyle name="Note 4 4 2 4 2" xfId="25451"/>
    <cellStyle name="Note 4 4 2 4 3" xfId="25452"/>
    <cellStyle name="Note 4 4 2 4 4" xfId="25453"/>
    <cellStyle name="Note 4 4 2 4 5" xfId="25454"/>
    <cellStyle name="Note 4 4 2 4 6" xfId="25455"/>
    <cellStyle name="Note 4 4 2 5" xfId="25456"/>
    <cellStyle name="Note 4 4 2 5 2" xfId="25457"/>
    <cellStyle name="Note 4 4 2 5 3" xfId="25458"/>
    <cellStyle name="Note 4 4 2 5 4" xfId="25459"/>
    <cellStyle name="Note 4 4 2 5 5" xfId="25460"/>
    <cellStyle name="Note 4 4 2 5 6" xfId="25461"/>
    <cellStyle name="Note 4 4 2 6" xfId="25462"/>
    <cellStyle name="Note 4 4 2 7" xfId="25463"/>
    <cellStyle name="Note 4 4 2 8" xfId="25464"/>
    <cellStyle name="Note 4 4 2 9" xfId="25465"/>
    <cellStyle name="Note 4 4 3" xfId="25466"/>
    <cellStyle name="Note 4 4 3 2" xfId="25467"/>
    <cellStyle name="Note 4 4 3 2 2" xfId="25468"/>
    <cellStyle name="Note 4 4 3 2 2 2" xfId="25469"/>
    <cellStyle name="Note 4 4 3 2 2 3" xfId="25470"/>
    <cellStyle name="Note 4 4 3 2 2 4" xfId="25471"/>
    <cellStyle name="Note 4 4 3 2 2 5" xfId="25472"/>
    <cellStyle name="Note 4 4 3 2 2 6" xfId="25473"/>
    <cellStyle name="Note 4 4 3 2 3" xfId="25474"/>
    <cellStyle name="Note 4 4 3 2 3 2" xfId="25475"/>
    <cellStyle name="Note 4 4 3 2 3 3" xfId="25476"/>
    <cellStyle name="Note 4 4 3 2 3 4" xfId="25477"/>
    <cellStyle name="Note 4 4 3 2 3 5" xfId="25478"/>
    <cellStyle name="Note 4 4 3 2 3 6" xfId="25479"/>
    <cellStyle name="Note 4 4 3 2 4" xfId="25480"/>
    <cellStyle name="Note 4 4 3 2 5" xfId="25481"/>
    <cellStyle name="Note 4 4 3 2 6" xfId="25482"/>
    <cellStyle name="Note 4 4 3 2 7" xfId="25483"/>
    <cellStyle name="Note 4 4 3 2 8" xfId="25484"/>
    <cellStyle name="Note 4 4 3 3" xfId="25485"/>
    <cellStyle name="Note 4 4 3 3 2" xfId="25486"/>
    <cellStyle name="Note 4 4 3 3 3" xfId="25487"/>
    <cellStyle name="Note 4 4 3 3 4" xfId="25488"/>
    <cellStyle name="Note 4 4 3 3 5" xfId="25489"/>
    <cellStyle name="Note 4 4 3 3 6" xfId="25490"/>
    <cellStyle name="Note 4 4 3 4" xfId="25491"/>
    <cellStyle name="Note 4 4 3 4 2" xfId="25492"/>
    <cellStyle name="Note 4 4 3 4 3" xfId="25493"/>
    <cellStyle name="Note 4 4 3 4 4" xfId="25494"/>
    <cellStyle name="Note 4 4 3 4 5" xfId="25495"/>
    <cellStyle name="Note 4 4 3 4 6" xfId="25496"/>
    <cellStyle name="Note 4 4 3 5" xfId="25497"/>
    <cellStyle name="Note 4 4 3 6" xfId="25498"/>
    <cellStyle name="Note 4 4 3 7" xfId="25499"/>
    <cellStyle name="Note 4 4 3 8" xfId="25500"/>
    <cellStyle name="Note 4 4 3 9" xfId="25501"/>
    <cellStyle name="Note 4 4 4" xfId="25502"/>
    <cellStyle name="Note 4 4 4 2" xfId="25503"/>
    <cellStyle name="Note 4 4 4 2 2" xfId="25504"/>
    <cellStyle name="Note 4 4 4 2 3" xfId="25505"/>
    <cellStyle name="Note 4 4 4 2 4" xfId="25506"/>
    <cellStyle name="Note 4 4 4 2 5" xfId="25507"/>
    <cellStyle name="Note 4 4 4 2 6" xfId="25508"/>
    <cellStyle name="Note 4 4 4 3" xfId="25509"/>
    <cellStyle name="Note 4 4 4 3 2" xfId="25510"/>
    <cellStyle name="Note 4 4 4 3 3" xfId="25511"/>
    <cellStyle name="Note 4 4 4 3 4" xfId="25512"/>
    <cellStyle name="Note 4 4 4 3 5" xfId="25513"/>
    <cellStyle name="Note 4 4 4 3 6" xfId="25514"/>
    <cellStyle name="Note 4 4 4 4" xfId="25515"/>
    <cellStyle name="Note 4 4 4 5" xfId="25516"/>
    <cellStyle name="Note 4 4 4 6" xfId="25517"/>
    <cellStyle name="Note 4 4 4 7" xfId="25518"/>
    <cellStyle name="Note 4 4 4 8" xfId="25519"/>
    <cellStyle name="Note 4 4 5" xfId="25520"/>
    <cellStyle name="Note 4 4 5 2" xfId="25521"/>
    <cellStyle name="Note 4 4 5 3" xfId="25522"/>
    <cellStyle name="Note 4 4 5 4" xfId="25523"/>
    <cellStyle name="Note 4 4 5 5" xfId="25524"/>
    <cellStyle name="Note 4 4 5 6" xfId="25525"/>
    <cellStyle name="Note 4 4 6" xfId="25526"/>
    <cellStyle name="Note 4 4 6 2" xfId="25527"/>
    <cellStyle name="Note 4 4 6 3" xfId="25528"/>
    <cellStyle name="Note 4 4 6 4" xfId="25529"/>
    <cellStyle name="Note 4 4 6 5" xfId="25530"/>
    <cellStyle name="Note 4 4 6 6" xfId="25531"/>
    <cellStyle name="Note 4 4 7" xfId="25532"/>
    <cellStyle name="Note 4 4 8" xfId="25533"/>
    <cellStyle name="Note 4 4 9" xfId="25534"/>
    <cellStyle name="Note 4 5" xfId="25535"/>
    <cellStyle name="Note 4 5 10" xfId="25536"/>
    <cellStyle name="Note 4 5 2" xfId="25537"/>
    <cellStyle name="Note 4 5 2 2" xfId="25538"/>
    <cellStyle name="Note 4 5 2 2 2" xfId="25539"/>
    <cellStyle name="Note 4 5 2 2 2 2" xfId="25540"/>
    <cellStyle name="Note 4 5 2 2 2 3" xfId="25541"/>
    <cellStyle name="Note 4 5 2 2 2 4" xfId="25542"/>
    <cellStyle name="Note 4 5 2 2 2 5" xfId="25543"/>
    <cellStyle name="Note 4 5 2 2 2 6" xfId="25544"/>
    <cellStyle name="Note 4 5 2 2 3" xfId="25545"/>
    <cellStyle name="Note 4 5 2 2 3 2" xfId="25546"/>
    <cellStyle name="Note 4 5 2 2 3 3" xfId="25547"/>
    <cellStyle name="Note 4 5 2 2 3 4" xfId="25548"/>
    <cellStyle name="Note 4 5 2 2 3 5" xfId="25549"/>
    <cellStyle name="Note 4 5 2 2 3 6" xfId="25550"/>
    <cellStyle name="Note 4 5 2 2 4" xfId="25551"/>
    <cellStyle name="Note 4 5 2 2 5" xfId="25552"/>
    <cellStyle name="Note 4 5 2 2 6" xfId="25553"/>
    <cellStyle name="Note 4 5 2 2 7" xfId="25554"/>
    <cellStyle name="Note 4 5 2 2 8" xfId="25555"/>
    <cellStyle name="Note 4 5 2 3" xfId="25556"/>
    <cellStyle name="Note 4 5 2 3 2" xfId="25557"/>
    <cellStyle name="Note 4 5 2 3 3" xfId="25558"/>
    <cellStyle name="Note 4 5 2 3 4" xfId="25559"/>
    <cellStyle name="Note 4 5 2 3 5" xfId="25560"/>
    <cellStyle name="Note 4 5 2 3 6" xfId="25561"/>
    <cellStyle name="Note 4 5 2 4" xfId="25562"/>
    <cellStyle name="Note 4 5 2 4 2" xfId="25563"/>
    <cellStyle name="Note 4 5 2 4 3" xfId="25564"/>
    <cellStyle name="Note 4 5 2 4 4" xfId="25565"/>
    <cellStyle name="Note 4 5 2 4 5" xfId="25566"/>
    <cellStyle name="Note 4 5 2 4 6" xfId="25567"/>
    <cellStyle name="Note 4 5 2 5" xfId="25568"/>
    <cellStyle name="Note 4 5 2 6" xfId="25569"/>
    <cellStyle name="Note 4 5 2 7" xfId="25570"/>
    <cellStyle name="Note 4 5 2 8" xfId="25571"/>
    <cellStyle name="Note 4 5 2 9" xfId="25572"/>
    <cellStyle name="Note 4 5 3" xfId="25573"/>
    <cellStyle name="Note 4 5 3 2" xfId="25574"/>
    <cellStyle name="Note 4 5 3 2 2" xfId="25575"/>
    <cellStyle name="Note 4 5 3 2 3" xfId="25576"/>
    <cellStyle name="Note 4 5 3 2 4" xfId="25577"/>
    <cellStyle name="Note 4 5 3 2 5" xfId="25578"/>
    <cellStyle name="Note 4 5 3 2 6" xfId="25579"/>
    <cellStyle name="Note 4 5 3 3" xfId="25580"/>
    <cellStyle name="Note 4 5 3 3 2" xfId="25581"/>
    <cellStyle name="Note 4 5 3 3 3" xfId="25582"/>
    <cellStyle name="Note 4 5 3 3 4" xfId="25583"/>
    <cellStyle name="Note 4 5 3 3 5" xfId="25584"/>
    <cellStyle name="Note 4 5 3 3 6" xfId="25585"/>
    <cellStyle name="Note 4 5 3 4" xfId="25586"/>
    <cellStyle name="Note 4 5 3 5" xfId="25587"/>
    <cellStyle name="Note 4 5 3 6" xfId="25588"/>
    <cellStyle name="Note 4 5 3 7" xfId="25589"/>
    <cellStyle name="Note 4 5 3 8" xfId="25590"/>
    <cellStyle name="Note 4 5 4" xfId="25591"/>
    <cellStyle name="Note 4 5 4 2" xfId="25592"/>
    <cellStyle name="Note 4 5 4 3" xfId="25593"/>
    <cellStyle name="Note 4 5 4 4" xfId="25594"/>
    <cellStyle name="Note 4 5 4 5" xfId="25595"/>
    <cellStyle name="Note 4 5 4 6" xfId="25596"/>
    <cellStyle name="Note 4 5 5" xfId="25597"/>
    <cellStyle name="Note 4 5 5 2" xfId="25598"/>
    <cellStyle name="Note 4 5 5 3" xfId="25599"/>
    <cellStyle name="Note 4 5 5 4" xfId="25600"/>
    <cellStyle name="Note 4 5 5 5" xfId="25601"/>
    <cellStyle name="Note 4 5 5 6" xfId="25602"/>
    <cellStyle name="Note 4 5 6" xfId="25603"/>
    <cellStyle name="Note 4 5 7" xfId="25604"/>
    <cellStyle name="Note 4 5 8" xfId="25605"/>
    <cellStyle name="Note 4 5 9" xfId="25606"/>
    <cellStyle name="Note 4 6" xfId="25607"/>
    <cellStyle name="Note 4 6 2" xfId="25608"/>
    <cellStyle name="Note 4 6 2 2" xfId="25609"/>
    <cellStyle name="Note 4 6 2 2 2" xfId="25610"/>
    <cellStyle name="Note 4 6 2 2 3" xfId="25611"/>
    <cellStyle name="Note 4 6 2 2 4" xfId="25612"/>
    <cellStyle name="Note 4 6 2 2 5" xfId="25613"/>
    <cellStyle name="Note 4 6 2 2 6" xfId="25614"/>
    <cellStyle name="Note 4 6 2 3" xfId="25615"/>
    <cellStyle name="Note 4 6 2 3 2" xfId="25616"/>
    <cellStyle name="Note 4 6 2 3 3" xfId="25617"/>
    <cellStyle name="Note 4 6 2 3 4" xfId="25618"/>
    <cellStyle name="Note 4 6 2 3 5" xfId="25619"/>
    <cellStyle name="Note 4 6 2 3 6" xfId="25620"/>
    <cellStyle name="Note 4 6 2 4" xfId="25621"/>
    <cellStyle name="Note 4 6 2 5" xfId="25622"/>
    <cellStyle name="Note 4 6 2 6" xfId="25623"/>
    <cellStyle name="Note 4 6 2 7" xfId="25624"/>
    <cellStyle name="Note 4 6 2 8" xfId="25625"/>
    <cellStyle name="Note 4 6 3" xfId="25626"/>
    <cellStyle name="Note 4 6 3 2" xfId="25627"/>
    <cellStyle name="Note 4 6 3 3" xfId="25628"/>
    <cellStyle name="Note 4 6 3 4" xfId="25629"/>
    <cellStyle name="Note 4 6 3 5" xfId="25630"/>
    <cellStyle name="Note 4 6 3 6" xfId="25631"/>
    <cellStyle name="Note 4 6 4" xfId="25632"/>
    <cellStyle name="Note 4 6 4 2" xfId="25633"/>
    <cellStyle name="Note 4 6 4 3" xfId="25634"/>
    <cellStyle name="Note 4 6 4 4" xfId="25635"/>
    <cellStyle name="Note 4 6 4 5" xfId="25636"/>
    <cellStyle name="Note 4 6 4 6" xfId="25637"/>
    <cellStyle name="Note 4 6 5" xfId="25638"/>
    <cellStyle name="Note 4 6 6" xfId="25639"/>
    <cellStyle name="Note 4 6 7" xfId="25640"/>
    <cellStyle name="Note 4 6 8" xfId="25641"/>
    <cellStyle name="Note 4 6 9" xfId="25642"/>
    <cellStyle name="Note 4 7" xfId="25643"/>
    <cellStyle name="Note 4 7 2" xfId="25644"/>
    <cellStyle name="Note 4 7 2 2" xfId="25645"/>
    <cellStyle name="Note 4 7 2 3" xfId="25646"/>
    <cellStyle name="Note 4 7 2 4" xfId="25647"/>
    <cellStyle name="Note 4 7 2 5" xfId="25648"/>
    <cellStyle name="Note 4 7 2 6" xfId="25649"/>
    <cellStyle name="Note 4 7 3" xfId="25650"/>
    <cellStyle name="Note 4 7 3 2" xfId="25651"/>
    <cellStyle name="Note 4 7 3 3" xfId="25652"/>
    <cellStyle name="Note 4 7 3 4" xfId="25653"/>
    <cellStyle name="Note 4 7 3 5" xfId="25654"/>
    <cellStyle name="Note 4 7 3 6" xfId="25655"/>
    <cellStyle name="Note 4 7 4" xfId="25656"/>
    <cellStyle name="Note 4 7 5" xfId="25657"/>
    <cellStyle name="Note 4 7 6" xfId="25658"/>
    <cellStyle name="Note 4 7 7" xfId="25659"/>
    <cellStyle name="Note 4 7 8" xfId="25660"/>
    <cellStyle name="Note 4 8" xfId="25661"/>
    <cellStyle name="Note 4 8 2" xfId="25662"/>
    <cellStyle name="Note 4 8 3" xfId="25663"/>
    <cellStyle name="Note 4 8 4" xfId="25664"/>
    <cellStyle name="Note 4 8 5" xfId="25665"/>
    <cellStyle name="Note 4 8 6" xfId="25666"/>
    <cellStyle name="Note 4 9" xfId="25667"/>
    <cellStyle name="Note 4 9 2" xfId="25668"/>
    <cellStyle name="Note 4 9 3" xfId="25669"/>
    <cellStyle name="Note 4 9 4" xfId="25670"/>
    <cellStyle name="Note 4 9 5" xfId="25671"/>
    <cellStyle name="Note 4 9 6" xfId="25672"/>
    <cellStyle name="Note 5" xfId="25673"/>
    <cellStyle name="Note 5 10" xfId="25674"/>
    <cellStyle name="Note 5 11" xfId="25675"/>
    <cellStyle name="Note 5 12" xfId="25676"/>
    <cellStyle name="Note 5 13" xfId="25677"/>
    <cellStyle name="Note 5 2" xfId="25678"/>
    <cellStyle name="Note 5 2 10" xfId="25679"/>
    <cellStyle name="Note 5 2 11" xfId="25680"/>
    <cellStyle name="Note 5 2 12" xfId="25681"/>
    <cellStyle name="Note 5 2 2" xfId="25682"/>
    <cellStyle name="Note 5 2 2 10" xfId="25683"/>
    <cellStyle name="Note 5 2 2 11" xfId="25684"/>
    <cellStyle name="Note 5 2 2 2" xfId="25685"/>
    <cellStyle name="Note 5 2 2 2 10" xfId="25686"/>
    <cellStyle name="Note 5 2 2 2 2" xfId="25687"/>
    <cellStyle name="Note 5 2 2 2 2 2" xfId="25688"/>
    <cellStyle name="Note 5 2 2 2 2 2 2" xfId="25689"/>
    <cellStyle name="Note 5 2 2 2 2 2 2 2" xfId="25690"/>
    <cellStyle name="Note 5 2 2 2 2 2 2 3" xfId="25691"/>
    <cellStyle name="Note 5 2 2 2 2 2 2 4" xfId="25692"/>
    <cellStyle name="Note 5 2 2 2 2 2 2 5" xfId="25693"/>
    <cellStyle name="Note 5 2 2 2 2 2 2 6" xfId="25694"/>
    <cellStyle name="Note 5 2 2 2 2 2 3" xfId="25695"/>
    <cellStyle name="Note 5 2 2 2 2 2 3 2" xfId="25696"/>
    <cellStyle name="Note 5 2 2 2 2 2 3 3" xfId="25697"/>
    <cellStyle name="Note 5 2 2 2 2 2 3 4" xfId="25698"/>
    <cellStyle name="Note 5 2 2 2 2 2 3 5" xfId="25699"/>
    <cellStyle name="Note 5 2 2 2 2 2 3 6" xfId="25700"/>
    <cellStyle name="Note 5 2 2 2 2 2 4" xfId="25701"/>
    <cellStyle name="Note 5 2 2 2 2 2 5" xfId="25702"/>
    <cellStyle name="Note 5 2 2 2 2 2 6" xfId="25703"/>
    <cellStyle name="Note 5 2 2 2 2 2 7" xfId="25704"/>
    <cellStyle name="Note 5 2 2 2 2 2 8" xfId="25705"/>
    <cellStyle name="Note 5 2 2 2 2 3" xfId="25706"/>
    <cellStyle name="Note 5 2 2 2 2 3 2" xfId="25707"/>
    <cellStyle name="Note 5 2 2 2 2 3 3" xfId="25708"/>
    <cellStyle name="Note 5 2 2 2 2 3 4" xfId="25709"/>
    <cellStyle name="Note 5 2 2 2 2 3 5" xfId="25710"/>
    <cellStyle name="Note 5 2 2 2 2 3 6" xfId="25711"/>
    <cellStyle name="Note 5 2 2 2 2 4" xfId="25712"/>
    <cellStyle name="Note 5 2 2 2 2 4 2" xfId="25713"/>
    <cellStyle name="Note 5 2 2 2 2 4 3" xfId="25714"/>
    <cellStyle name="Note 5 2 2 2 2 4 4" xfId="25715"/>
    <cellStyle name="Note 5 2 2 2 2 4 5" xfId="25716"/>
    <cellStyle name="Note 5 2 2 2 2 4 6" xfId="25717"/>
    <cellStyle name="Note 5 2 2 2 2 5" xfId="25718"/>
    <cellStyle name="Note 5 2 2 2 2 6" xfId="25719"/>
    <cellStyle name="Note 5 2 2 2 2 7" xfId="25720"/>
    <cellStyle name="Note 5 2 2 2 2 8" xfId="25721"/>
    <cellStyle name="Note 5 2 2 2 2 9" xfId="25722"/>
    <cellStyle name="Note 5 2 2 2 3" xfId="25723"/>
    <cellStyle name="Note 5 2 2 2 3 2" xfId="25724"/>
    <cellStyle name="Note 5 2 2 2 3 2 2" xfId="25725"/>
    <cellStyle name="Note 5 2 2 2 3 2 3" xfId="25726"/>
    <cellStyle name="Note 5 2 2 2 3 2 4" xfId="25727"/>
    <cellStyle name="Note 5 2 2 2 3 2 5" xfId="25728"/>
    <cellStyle name="Note 5 2 2 2 3 2 6" xfId="25729"/>
    <cellStyle name="Note 5 2 2 2 3 3" xfId="25730"/>
    <cellStyle name="Note 5 2 2 2 3 3 2" xfId="25731"/>
    <cellStyle name="Note 5 2 2 2 3 3 3" xfId="25732"/>
    <cellStyle name="Note 5 2 2 2 3 3 4" xfId="25733"/>
    <cellStyle name="Note 5 2 2 2 3 3 5" xfId="25734"/>
    <cellStyle name="Note 5 2 2 2 3 3 6" xfId="25735"/>
    <cellStyle name="Note 5 2 2 2 3 4" xfId="25736"/>
    <cellStyle name="Note 5 2 2 2 3 5" xfId="25737"/>
    <cellStyle name="Note 5 2 2 2 3 6" xfId="25738"/>
    <cellStyle name="Note 5 2 2 2 3 7" xfId="25739"/>
    <cellStyle name="Note 5 2 2 2 3 8" xfId="25740"/>
    <cellStyle name="Note 5 2 2 2 4" xfId="25741"/>
    <cellStyle name="Note 5 2 2 2 4 2" xfId="25742"/>
    <cellStyle name="Note 5 2 2 2 4 3" xfId="25743"/>
    <cellStyle name="Note 5 2 2 2 4 4" xfId="25744"/>
    <cellStyle name="Note 5 2 2 2 4 5" xfId="25745"/>
    <cellStyle name="Note 5 2 2 2 4 6" xfId="25746"/>
    <cellStyle name="Note 5 2 2 2 5" xfId="25747"/>
    <cellStyle name="Note 5 2 2 2 5 2" xfId="25748"/>
    <cellStyle name="Note 5 2 2 2 5 3" xfId="25749"/>
    <cellStyle name="Note 5 2 2 2 5 4" xfId="25750"/>
    <cellStyle name="Note 5 2 2 2 5 5" xfId="25751"/>
    <cellStyle name="Note 5 2 2 2 5 6" xfId="25752"/>
    <cellStyle name="Note 5 2 2 2 6" xfId="25753"/>
    <cellStyle name="Note 5 2 2 2 7" xfId="25754"/>
    <cellStyle name="Note 5 2 2 2 8" xfId="25755"/>
    <cellStyle name="Note 5 2 2 2 9" xfId="25756"/>
    <cellStyle name="Note 5 2 2 3" xfId="25757"/>
    <cellStyle name="Note 5 2 2 3 2" xfId="25758"/>
    <cellStyle name="Note 5 2 2 3 2 2" xfId="25759"/>
    <cellStyle name="Note 5 2 2 3 2 2 2" xfId="25760"/>
    <cellStyle name="Note 5 2 2 3 2 2 3" xfId="25761"/>
    <cellStyle name="Note 5 2 2 3 2 2 4" xfId="25762"/>
    <cellStyle name="Note 5 2 2 3 2 2 5" xfId="25763"/>
    <cellStyle name="Note 5 2 2 3 2 2 6" xfId="25764"/>
    <cellStyle name="Note 5 2 2 3 2 3" xfId="25765"/>
    <cellStyle name="Note 5 2 2 3 2 3 2" xfId="25766"/>
    <cellStyle name="Note 5 2 2 3 2 3 3" xfId="25767"/>
    <cellStyle name="Note 5 2 2 3 2 3 4" xfId="25768"/>
    <cellStyle name="Note 5 2 2 3 2 3 5" xfId="25769"/>
    <cellStyle name="Note 5 2 2 3 2 3 6" xfId="25770"/>
    <cellStyle name="Note 5 2 2 3 2 4" xfId="25771"/>
    <cellStyle name="Note 5 2 2 3 2 5" xfId="25772"/>
    <cellStyle name="Note 5 2 2 3 2 6" xfId="25773"/>
    <cellStyle name="Note 5 2 2 3 2 7" xfId="25774"/>
    <cellStyle name="Note 5 2 2 3 2 8" xfId="25775"/>
    <cellStyle name="Note 5 2 2 3 3" xfId="25776"/>
    <cellStyle name="Note 5 2 2 3 3 2" xfId="25777"/>
    <cellStyle name="Note 5 2 2 3 3 3" xfId="25778"/>
    <cellStyle name="Note 5 2 2 3 3 4" xfId="25779"/>
    <cellStyle name="Note 5 2 2 3 3 5" xfId="25780"/>
    <cellStyle name="Note 5 2 2 3 3 6" xfId="25781"/>
    <cellStyle name="Note 5 2 2 3 4" xfId="25782"/>
    <cellStyle name="Note 5 2 2 3 4 2" xfId="25783"/>
    <cellStyle name="Note 5 2 2 3 4 3" xfId="25784"/>
    <cellStyle name="Note 5 2 2 3 4 4" xfId="25785"/>
    <cellStyle name="Note 5 2 2 3 4 5" xfId="25786"/>
    <cellStyle name="Note 5 2 2 3 4 6" xfId="25787"/>
    <cellStyle name="Note 5 2 2 3 5" xfId="25788"/>
    <cellStyle name="Note 5 2 2 3 6" xfId="25789"/>
    <cellStyle name="Note 5 2 2 3 7" xfId="25790"/>
    <cellStyle name="Note 5 2 2 3 8" xfId="25791"/>
    <cellStyle name="Note 5 2 2 3 9" xfId="25792"/>
    <cellStyle name="Note 5 2 2 4" xfId="25793"/>
    <cellStyle name="Note 5 2 2 4 2" xfId="25794"/>
    <cellStyle name="Note 5 2 2 4 2 2" xfId="25795"/>
    <cellStyle name="Note 5 2 2 4 2 3" xfId="25796"/>
    <cellStyle name="Note 5 2 2 4 2 4" xfId="25797"/>
    <cellStyle name="Note 5 2 2 4 2 5" xfId="25798"/>
    <cellStyle name="Note 5 2 2 4 2 6" xfId="25799"/>
    <cellStyle name="Note 5 2 2 4 3" xfId="25800"/>
    <cellStyle name="Note 5 2 2 4 3 2" xfId="25801"/>
    <cellStyle name="Note 5 2 2 4 3 3" xfId="25802"/>
    <cellStyle name="Note 5 2 2 4 3 4" xfId="25803"/>
    <cellStyle name="Note 5 2 2 4 3 5" xfId="25804"/>
    <cellStyle name="Note 5 2 2 4 3 6" xfId="25805"/>
    <cellStyle name="Note 5 2 2 4 4" xfId="25806"/>
    <cellStyle name="Note 5 2 2 4 5" xfId="25807"/>
    <cellStyle name="Note 5 2 2 4 6" xfId="25808"/>
    <cellStyle name="Note 5 2 2 4 7" xfId="25809"/>
    <cellStyle name="Note 5 2 2 4 8" xfId="25810"/>
    <cellStyle name="Note 5 2 2 5" xfId="25811"/>
    <cellStyle name="Note 5 2 2 5 2" xfId="25812"/>
    <cellStyle name="Note 5 2 2 5 3" xfId="25813"/>
    <cellStyle name="Note 5 2 2 5 4" xfId="25814"/>
    <cellStyle name="Note 5 2 2 5 5" xfId="25815"/>
    <cellStyle name="Note 5 2 2 5 6" xfId="25816"/>
    <cellStyle name="Note 5 2 2 6" xfId="25817"/>
    <cellStyle name="Note 5 2 2 6 2" xfId="25818"/>
    <cellStyle name="Note 5 2 2 6 3" xfId="25819"/>
    <cellStyle name="Note 5 2 2 6 4" xfId="25820"/>
    <cellStyle name="Note 5 2 2 6 5" xfId="25821"/>
    <cellStyle name="Note 5 2 2 6 6" xfId="25822"/>
    <cellStyle name="Note 5 2 2 7" xfId="25823"/>
    <cellStyle name="Note 5 2 2 8" xfId="25824"/>
    <cellStyle name="Note 5 2 2 9" xfId="25825"/>
    <cellStyle name="Note 5 2 3" xfId="25826"/>
    <cellStyle name="Note 5 2 3 10" xfId="25827"/>
    <cellStyle name="Note 5 2 3 2" xfId="25828"/>
    <cellStyle name="Note 5 2 3 2 2" xfId="25829"/>
    <cellStyle name="Note 5 2 3 2 2 2" xfId="25830"/>
    <cellStyle name="Note 5 2 3 2 2 2 2" xfId="25831"/>
    <cellStyle name="Note 5 2 3 2 2 2 3" xfId="25832"/>
    <cellStyle name="Note 5 2 3 2 2 2 4" xfId="25833"/>
    <cellStyle name="Note 5 2 3 2 2 2 5" xfId="25834"/>
    <cellStyle name="Note 5 2 3 2 2 2 6" xfId="25835"/>
    <cellStyle name="Note 5 2 3 2 2 3" xfId="25836"/>
    <cellStyle name="Note 5 2 3 2 2 3 2" xfId="25837"/>
    <cellStyle name="Note 5 2 3 2 2 3 3" xfId="25838"/>
    <cellStyle name="Note 5 2 3 2 2 3 4" xfId="25839"/>
    <cellStyle name="Note 5 2 3 2 2 3 5" xfId="25840"/>
    <cellStyle name="Note 5 2 3 2 2 3 6" xfId="25841"/>
    <cellStyle name="Note 5 2 3 2 2 4" xfId="25842"/>
    <cellStyle name="Note 5 2 3 2 2 5" xfId="25843"/>
    <cellStyle name="Note 5 2 3 2 2 6" xfId="25844"/>
    <cellStyle name="Note 5 2 3 2 2 7" xfId="25845"/>
    <cellStyle name="Note 5 2 3 2 2 8" xfId="25846"/>
    <cellStyle name="Note 5 2 3 2 3" xfId="25847"/>
    <cellStyle name="Note 5 2 3 2 3 2" xfId="25848"/>
    <cellStyle name="Note 5 2 3 2 3 3" xfId="25849"/>
    <cellStyle name="Note 5 2 3 2 3 4" xfId="25850"/>
    <cellStyle name="Note 5 2 3 2 3 5" xfId="25851"/>
    <cellStyle name="Note 5 2 3 2 3 6" xfId="25852"/>
    <cellStyle name="Note 5 2 3 2 4" xfId="25853"/>
    <cellStyle name="Note 5 2 3 2 4 2" xfId="25854"/>
    <cellStyle name="Note 5 2 3 2 4 3" xfId="25855"/>
    <cellStyle name="Note 5 2 3 2 4 4" xfId="25856"/>
    <cellStyle name="Note 5 2 3 2 4 5" xfId="25857"/>
    <cellStyle name="Note 5 2 3 2 4 6" xfId="25858"/>
    <cellStyle name="Note 5 2 3 2 5" xfId="25859"/>
    <cellStyle name="Note 5 2 3 2 6" xfId="25860"/>
    <cellStyle name="Note 5 2 3 2 7" xfId="25861"/>
    <cellStyle name="Note 5 2 3 2 8" xfId="25862"/>
    <cellStyle name="Note 5 2 3 2 9" xfId="25863"/>
    <cellStyle name="Note 5 2 3 3" xfId="25864"/>
    <cellStyle name="Note 5 2 3 3 2" xfId="25865"/>
    <cellStyle name="Note 5 2 3 3 2 2" xfId="25866"/>
    <cellStyle name="Note 5 2 3 3 2 3" xfId="25867"/>
    <cellStyle name="Note 5 2 3 3 2 4" xfId="25868"/>
    <cellStyle name="Note 5 2 3 3 2 5" xfId="25869"/>
    <cellStyle name="Note 5 2 3 3 2 6" xfId="25870"/>
    <cellStyle name="Note 5 2 3 3 3" xfId="25871"/>
    <cellStyle name="Note 5 2 3 3 3 2" xfId="25872"/>
    <cellStyle name="Note 5 2 3 3 3 3" xfId="25873"/>
    <cellStyle name="Note 5 2 3 3 3 4" xfId="25874"/>
    <cellStyle name="Note 5 2 3 3 3 5" xfId="25875"/>
    <cellStyle name="Note 5 2 3 3 3 6" xfId="25876"/>
    <cellStyle name="Note 5 2 3 3 4" xfId="25877"/>
    <cellStyle name="Note 5 2 3 3 5" xfId="25878"/>
    <cellStyle name="Note 5 2 3 3 6" xfId="25879"/>
    <cellStyle name="Note 5 2 3 3 7" xfId="25880"/>
    <cellStyle name="Note 5 2 3 3 8" xfId="25881"/>
    <cellStyle name="Note 5 2 3 4" xfId="25882"/>
    <cellStyle name="Note 5 2 3 4 2" xfId="25883"/>
    <cellStyle name="Note 5 2 3 4 3" xfId="25884"/>
    <cellStyle name="Note 5 2 3 4 4" xfId="25885"/>
    <cellStyle name="Note 5 2 3 4 5" xfId="25886"/>
    <cellStyle name="Note 5 2 3 4 6" xfId="25887"/>
    <cellStyle name="Note 5 2 3 5" xfId="25888"/>
    <cellStyle name="Note 5 2 3 5 2" xfId="25889"/>
    <cellStyle name="Note 5 2 3 5 3" xfId="25890"/>
    <cellStyle name="Note 5 2 3 5 4" xfId="25891"/>
    <cellStyle name="Note 5 2 3 5 5" xfId="25892"/>
    <cellStyle name="Note 5 2 3 5 6" xfId="25893"/>
    <cellStyle name="Note 5 2 3 6" xfId="25894"/>
    <cellStyle name="Note 5 2 3 7" xfId="25895"/>
    <cellStyle name="Note 5 2 3 8" xfId="25896"/>
    <cellStyle name="Note 5 2 3 9" xfId="25897"/>
    <cellStyle name="Note 5 2 4" xfId="25898"/>
    <cellStyle name="Note 5 2 4 2" xfId="25899"/>
    <cellStyle name="Note 5 2 4 2 2" xfId="25900"/>
    <cellStyle name="Note 5 2 4 2 2 2" xfId="25901"/>
    <cellStyle name="Note 5 2 4 2 2 3" xfId="25902"/>
    <cellStyle name="Note 5 2 4 2 2 4" xfId="25903"/>
    <cellStyle name="Note 5 2 4 2 2 5" xfId="25904"/>
    <cellStyle name="Note 5 2 4 2 2 6" xfId="25905"/>
    <cellStyle name="Note 5 2 4 2 3" xfId="25906"/>
    <cellStyle name="Note 5 2 4 2 3 2" xfId="25907"/>
    <cellStyle name="Note 5 2 4 2 3 3" xfId="25908"/>
    <cellStyle name="Note 5 2 4 2 3 4" xfId="25909"/>
    <cellStyle name="Note 5 2 4 2 3 5" xfId="25910"/>
    <cellStyle name="Note 5 2 4 2 3 6" xfId="25911"/>
    <cellStyle name="Note 5 2 4 2 4" xfId="25912"/>
    <cellStyle name="Note 5 2 4 2 5" xfId="25913"/>
    <cellStyle name="Note 5 2 4 2 6" xfId="25914"/>
    <cellStyle name="Note 5 2 4 2 7" xfId="25915"/>
    <cellStyle name="Note 5 2 4 2 8" xfId="25916"/>
    <cellStyle name="Note 5 2 4 3" xfId="25917"/>
    <cellStyle name="Note 5 2 4 3 2" xfId="25918"/>
    <cellStyle name="Note 5 2 4 3 3" xfId="25919"/>
    <cellStyle name="Note 5 2 4 3 4" xfId="25920"/>
    <cellStyle name="Note 5 2 4 3 5" xfId="25921"/>
    <cellStyle name="Note 5 2 4 3 6" xfId="25922"/>
    <cellStyle name="Note 5 2 4 4" xfId="25923"/>
    <cellStyle name="Note 5 2 4 4 2" xfId="25924"/>
    <cellStyle name="Note 5 2 4 4 3" xfId="25925"/>
    <cellStyle name="Note 5 2 4 4 4" xfId="25926"/>
    <cellStyle name="Note 5 2 4 4 5" xfId="25927"/>
    <cellStyle name="Note 5 2 4 4 6" xfId="25928"/>
    <cellStyle name="Note 5 2 4 5" xfId="25929"/>
    <cellStyle name="Note 5 2 4 6" xfId="25930"/>
    <cellStyle name="Note 5 2 4 7" xfId="25931"/>
    <cellStyle name="Note 5 2 4 8" xfId="25932"/>
    <cellStyle name="Note 5 2 4 9" xfId="25933"/>
    <cellStyle name="Note 5 2 5" xfId="25934"/>
    <cellStyle name="Note 5 2 5 2" xfId="25935"/>
    <cellStyle name="Note 5 2 5 2 2" xfId="25936"/>
    <cellStyle name="Note 5 2 5 2 3" xfId="25937"/>
    <cellStyle name="Note 5 2 5 2 4" xfId="25938"/>
    <cellStyle name="Note 5 2 5 2 5" xfId="25939"/>
    <cellStyle name="Note 5 2 5 2 6" xfId="25940"/>
    <cellStyle name="Note 5 2 5 3" xfId="25941"/>
    <cellStyle name="Note 5 2 5 3 2" xfId="25942"/>
    <cellStyle name="Note 5 2 5 3 3" xfId="25943"/>
    <cellStyle name="Note 5 2 5 3 4" xfId="25944"/>
    <cellStyle name="Note 5 2 5 3 5" xfId="25945"/>
    <cellStyle name="Note 5 2 5 3 6" xfId="25946"/>
    <cellStyle name="Note 5 2 5 4" xfId="25947"/>
    <cellStyle name="Note 5 2 5 5" xfId="25948"/>
    <cellStyle name="Note 5 2 5 6" xfId="25949"/>
    <cellStyle name="Note 5 2 5 7" xfId="25950"/>
    <cellStyle name="Note 5 2 5 8" xfId="25951"/>
    <cellStyle name="Note 5 2 6" xfId="25952"/>
    <cellStyle name="Note 5 2 6 2" xfId="25953"/>
    <cellStyle name="Note 5 2 6 3" xfId="25954"/>
    <cellStyle name="Note 5 2 6 4" xfId="25955"/>
    <cellStyle name="Note 5 2 6 5" xfId="25956"/>
    <cellStyle name="Note 5 2 6 6" xfId="25957"/>
    <cellStyle name="Note 5 2 7" xfId="25958"/>
    <cellStyle name="Note 5 2 7 2" xfId="25959"/>
    <cellStyle name="Note 5 2 7 3" xfId="25960"/>
    <cellStyle name="Note 5 2 7 4" xfId="25961"/>
    <cellStyle name="Note 5 2 7 5" xfId="25962"/>
    <cellStyle name="Note 5 2 7 6" xfId="25963"/>
    <cellStyle name="Note 5 2 8" xfId="25964"/>
    <cellStyle name="Note 5 2 9" xfId="25965"/>
    <cellStyle name="Note 5 3" xfId="25966"/>
    <cellStyle name="Note 5 3 10" xfId="25967"/>
    <cellStyle name="Note 5 3 11" xfId="25968"/>
    <cellStyle name="Note 5 3 2" xfId="25969"/>
    <cellStyle name="Note 5 3 2 10" xfId="25970"/>
    <cellStyle name="Note 5 3 2 2" xfId="25971"/>
    <cellStyle name="Note 5 3 2 2 2" xfId="25972"/>
    <cellStyle name="Note 5 3 2 2 2 2" xfId="25973"/>
    <cellStyle name="Note 5 3 2 2 2 2 2" xfId="25974"/>
    <cellStyle name="Note 5 3 2 2 2 2 3" xfId="25975"/>
    <cellStyle name="Note 5 3 2 2 2 2 4" xfId="25976"/>
    <cellStyle name="Note 5 3 2 2 2 2 5" xfId="25977"/>
    <cellStyle name="Note 5 3 2 2 2 2 6" xfId="25978"/>
    <cellStyle name="Note 5 3 2 2 2 3" xfId="25979"/>
    <cellStyle name="Note 5 3 2 2 2 3 2" xfId="25980"/>
    <cellStyle name="Note 5 3 2 2 2 3 3" xfId="25981"/>
    <cellStyle name="Note 5 3 2 2 2 3 4" xfId="25982"/>
    <cellStyle name="Note 5 3 2 2 2 3 5" xfId="25983"/>
    <cellStyle name="Note 5 3 2 2 2 3 6" xfId="25984"/>
    <cellStyle name="Note 5 3 2 2 2 4" xfId="25985"/>
    <cellStyle name="Note 5 3 2 2 2 5" xfId="25986"/>
    <cellStyle name="Note 5 3 2 2 2 6" xfId="25987"/>
    <cellStyle name="Note 5 3 2 2 2 7" xfId="25988"/>
    <cellStyle name="Note 5 3 2 2 2 8" xfId="25989"/>
    <cellStyle name="Note 5 3 2 2 3" xfId="25990"/>
    <cellStyle name="Note 5 3 2 2 3 2" xfId="25991"/>
    <cellStyle name="Note 5 3 2 2 3 3" xfId="25992"/>
    <cellStyle name="Note 5 3 2 2 3 4" xfId="25993"/>
    <cellStyle name="Note 5 3 2 2 3 5" xfId="25994"/>
    <cellStyle name="Note 5 3 2 2 3 6" xfId="25995"/>
    <cellStyle name="Note 5 3 2 2 4" xfId="25996"/>
    <cellStyle name="Note 5 3 2 2 4 2" xfId="25997"/>
    <cellStyle name="Note 5 3 2 2 4 3" xfId="25998"/>
    <cellStyle name="Note 5 3 2 2 4 4" xfId="25999"/>
    <cellStyle name="Note 5 3 2 2 4 5" xfId="26000"/>
    <cellStyle name="Note 5 3 2 2 4 6" xfId="26001"/>
    <cellStyle name="Note 5 3 2 2 5" xfId="26002"/>
    <cellStyle name="Note 5 3 2 2 6" xfId="26003"/>
    <cellStyle name="Note 5 3 2 2 7" xfId="26004"/>
    <cellStyle name="Note 5 3 2 2 8" xfId="26005"/>
    <cellStyle name="Note 5 3 2 2 9" xfId="26006"/>
    <cellStyle name="Note 5 3 2 3" xfId="26007"/>
    <cellStyle name="Note 5 3 2 3 2" xfId="26008"/>
    <cellStyle name="Note 5 3 2 3 2 2" xfId="26009"/>
    <cellStyle name="Note 5 3 2 3 2 3" xfId="26010"/>
    <cellStyle name="Note 5 3 2 3 2 4" xfId="26011"/>
    <cellStyle name="Note 5 3 2 3 2 5" xfId="26012"/>
    <cellStyle name="Note 5 3 2 3 2 6" xfId="26013"/>
    <cellStyle name="Note 5 3 2 3 3" xfId="26014"/>
    <cellStyle name="Note 5 3 2 3 3 2" xfId="26015"/>
    <cellStyle name="Note 5 3 2 3 3 3" xfId="26016"/>
    <cellStyle name="Note 5 3 2 3 3 4" xfId="26017"/>
    <cellStyle name="Note 5 3 2 3 3 5" xfId="26018"/>
    <cellStyle name="Note 5 3 2 3 3 6" xfId="26019"/>
    <cellStyle name="Note 5 3 2 3 4" xfId="26020"/>
    <cellStyle name="Note 5 3 2 3 5" xfId="26021"/>
    <cellStyle name="Note 5 3 2 3 6" xfId="26022"/>
    <cellStyle name="Note 5 3 2 3 7" xfId="26023"/>
    <cellStyle name="Note 5 3 2 3 8" xfId="26024"/>
    <cellStyle name="Note 5 3 2 4" xfId="26025"/>
    <cellStyle name="Note 5 3 2 4 2" xfId="26026"/>
    <cellStyle name="Note 5 3 2 4 3" xfId="26027"/>
    <cellStyle name="Note 5 3 2 4 4" xfId="26028"/>
    <cellStyle name="Note 5 3 2 4 5" xfId="26029"/>
    <cellStyle name="Note 5 3 2 4 6" xfId="26030"/>
    <cellStyle name="Note 5 3 2 5" xfId="26031"/>
    <cellStyle name="Note 5 3 2 5 2" xfId="26032"/>
    <cellStyle name="Note 5 3 2 5 3" xfId="26033"/>
    <cellStyle name="Note 5 3 2 5 4" xfId="26034"/>
    <cellStyle name="Note 5 3 2 5 5" xfId="26035"/>
    <cellStyle name="Note 5 3 2 5 6" xfId="26036"/>
    <cellStyle name="Note 5 3 2 6" xfId="26037"/>
    <cellStyle name="Note 5 3 2 7" xfId="26038"/>
    <cellStyle name="Note 5 3 2 8" xfId="26039"/>
    <cellStyle name="Note 5 3 2 9" xfId="26040"/>
    <cellStyle name="Note 5 3 3" xfId="26041"/>
    <cellStyle name="Note 5 3 3 2" xfId="26042"/>
    <cellStyle name="Note 5 3 3 2 2" xfId="26043"/>
    <cellStyle name="Note 5 3 3 2 2 2" xfId="26044"/>
    <cellStyle name="Note 5 3 3 2 2 3" xfId="26045"/>
    <cellStyle name="Note 5 3 3 2 2 4" xfId="26046"/>
    <cellStyle name="Note 5 3 3 2 2 5" xfId="26047"/>
    <cellStyle name="Note 5 3 3 2 2 6" xfId="26048"/>
    <cellStyle name="Note 5 3 3 2 3" xfId="26049"/>
    <cellStyle name="Note 5 3 3 2 3 2" xfId="26050"/>
    <cellStyle name="Note 5 3 3 2 3 3" xfId="26051"/>
    <cellStyle name="Note 5 3 3 2 3 4" xfId="26052"/>
    <cellStyle name="Note 5 3 3 2 3 5" xfId="26053"/>
    <cellStyle name="Note 5 3 3 2 3 6" xfId="26054"/>
    <cellStyle name="Note 5 3 3 2 4" xfId="26055"/>
    <cellStyle name="Note 5 3 3 2 5" xfId="26056"/>
    <cellStyle name="Note 5 3 3 2 6" xfId="26057"/>
    <cellStyle name="Note 5 3 3 2 7" xfId="26058"/>
    <cellStyle name="Note 5 3 3 2 8" xfId="26059"/>
    <cellStyle name="Note 5 3 3 3" xfId="26060"/>
    <cellStyle name="Note 5 3 3 3 2" xfId="26061"/>
    <cellStyle name="Note 5 3 3 3 3" xfId="26062"/>
    <cellStyle name="Note 5 3 3 3 4" xfId="26063"/>
    <cellStyle name="Note 5 3 3 3 5" xfId="26064"/>
    <cellStyle name="Note 5 3 3 3 6" xfId="26065"/>
    <cellStyle name="Note 5 3 3 4" xfId="26066"/>
    <cellStyle name="Note 5 3 3 4 2" xfId="26067"/>
    <cellStyle name="Note 5 3 3 4 3" xfId="26068"/>
    <cellStyle name="Note 5 3 3 4 4" xfId="26069"/>
    <cellStyle name="Note 5 3 3 4 5" xfId="26070"/>
    <cellStyle name="Note 5 3 3 4 6" xfId="26071"/>
    <cellStyle name="Note 5 3 3 5" xfId="26072"/>
    <cellStyle name="Note 5 3 3 6" xfId="26073"/>
    <cellStyle name="Note 5 3 3 7" xfId="26074"/>
    <cellStyle name="Note 5 3 3 8" xfId="26075"/>
    <cellStyle name="Note 5 3 3 9" xfId="26076"/>
    <cellStyle name="Note 5 3 4" xfId="26077"/>
    <cellStyle name="Note 5 3 4 2" xfId="26078"/>
    <cellStyle name="Note 5 3 4 2 2" xfId="26079"/>
    <cellStyle name="Note 5 3 4 2 3" xfId="26080"/>
    <cellStyle name="Note 5 3 4 2 4" xfId="26081"/>
    <cellStyle name="Note 5 3 4 2 5" xfId="26082"/>
    <cellStyle name="Note 5 3 4 2 6" xfId="26083"/>
    <cellStyle name="Note 5 3 4 3" xfId="26084"/>
    <cellStyle name="Note 5 3 4 3 2" xfId="26085"/>
    <cellStyle name="Note 5 3 4 3 3" xfId="26086"/>
    <cellStyle name="Note 5 3 4 3 4" xfId="26087"/>
    <cellStyle name="Note 5 3 4 3 5" xfId="26088"/>
    <cellStyle name="Note 5 3 4 3 6" xfId="26089"/>
    <cellStyle name="Note 5 3 4 4" xfId="26090"/>
    <cellStyle name="Note 5 3 4 5" xfId="26091"/>
    <cellStyle name="Note 5 3 4 6" xfId="26092"/>
    <cellStyle name="Note 5 3 4 7" xfId="26093"/>
    <cellStyle name="Note 5 3 4 8" xfId="26094"/>
    <cellStyle name="Note 5 3 5" xfId="26095"/>
    <cellStyle name="Note 5 3 5 2" xfId="26096"/>
    <cellStyle name="Note 5 3 5 3" xfId="26097"/>
    <cellStyle name="Note 5 3 5 4" xfId="26098"/>
    <cellStyle name="Note 5 3 5 5" xfId="26099"/>
    <cellStyle name="Note 5 3 5 6" xfId="26100"/>
    <cellStyle name="Note 5 3 6" xfId="26101"/>
    <cellStyle name="Note 5 3 6 2" xfId="26102"/>
    <cellStyle name="Note 5 3 6 3" xfId="26103"/>
    <cellStyle name="Note 5 3 6 4" xfId="26104"/>
    <cellStyle name="Note 5 3 6 5" xfId="26105"/>
    <cellStyle name="Note 5 3 6 6" xfId="26106"/>
    <cellStyle name="Note 5 3 7" xfId="26107"/>
    <cellStyle name="Note 5 3 8" xfId="26108"/>
    <cellStyle name="Note 5 3 9" xfId="26109"/>
    <cellStyle name="Note 5 4" xfId="26110"/>
    <cellStyle name="Note 5 4 10" xfId="26111"/>
    <cellStyle name="Note 5 4 2" xfId="26112"/>
    <cellStyle name="Note 5 4 2 2" xfId="26113"/>
    <cellStyle name="Note 5 4 2 2 2" xfId="26114"/>
    <cellStyle name="Note 5 4 2 2 2 2" xfId="26115"/>
    <cellStyle name="Note 5 4 2 2 2 3" xfId="26116"/>
    <cellStyle name="Note 5 4 2 2 2 4" xfId="26117"/>
    <cellStyle name="Note 5 4 2 2 2 5" xfId="26118"/>
    <cellStyle name="Note 5 4 2 2 2 6" xfId="26119"/>
    <cellStyle name="Note 5 4 2 2 3" xfId="26120"/>
    <cellStyle name="Note 5 4 2 2 3 2" xfId="26121"/>
    <cellStyle name="Note 5 4 2 2 3 3" xfId="26122"/>
    <cellStyle name="Note 5 4 2 2 3 4" xfId="26123"/>
    <cellStyle name="Note 5 4 2 2 3 5" xfId="26124"/>
    <cellStyle name="Note 5 4 2 2 3 6" xfId="26125"/>
    <cellStyle name="Note 5 4 2 2 4" xfId="26126"/>
    <cellStyle name="Note 5 4 2 2 5" xfId="26127"/>
    <cellStyle name="Note 5 4 2 2 6" xfId="26128"/>
    <cellStyle name="Note 5 4 2 2 7" xfId="26129"/>
    <cellStyle name="Note 5 4 2 2 8" xfId="26130"/>
    <cellStyle name="Note 5 4 2 3" xfId="26131"/>
    <cellStyle name="Note 5 4 2 3 2" xfId="26132"/>
    <cellStyle name="Note 5 4 2 3 3" xfId="26133"/>
    <cellStyle name="Note 5 4 2 3 4" xfId="26134"/>
    <cellStyle name="Note 5 4 2 3 5" xfId="26135"/>
    <cellStyle name="Note 5 4 2 3 6" xfId="26136"/>
    <cellStyle name="Note 5 4 2 4" xfId="26137"/>
    <cellStyle name="Note 5 4 2 4 2" xfId="26138"/>
    <cellStyle name="Note 5 4 2 4 3" xfId="26139"/>
    <cellStyle name="Note 5 4 2 4 4" xfId="26140"/>
    <cellStyle name="Note 5 4 2 4 5" xfId="26141"/>
    <cellStyle name="Note 5 4 2 4 6" xfId="26142"/>
    <cellStyle name="Note 5 4 2 5" xfId="26143"/>
    <cellStyle name="Note 5 4 2 6" xfId="26144"/>
    <cellStyle name="Note 5 4 2 7" xfId="26145"/>
    <cellStyle name="Note 5 4 2 8" xfId="26146"/>
    <cellStyle name="Note 5 4 2 9" xfId="26147"/>
    <cellStyle name="Note 5 4 3" xfId="26148"/>
    <cellStyle name="Note 5 4 3 2" xfId="26149"/>
    <cellStyle name="Note 5 4 3 2 2" xfId="26150"/>
    <cellStyle name="Note 5 4 3 2 3" xfId="26151"/>
    <cellStyle name="Note 5 4 3 2 4" xfId="26152"/>
    <cellStyle name="Note 5 4 3 2 5" xfId="26153"/>
    <cellStyle name="Note 5 4 3 2 6" xfId="26154"/>
    <cellStyle name="Note 5 4 3 3" xfId="26155"/>
    <cellStyle name="Note 5 4 3 3 2" xfId="26156"/>
    <cellStyle name="Note 5 4 3 3 3" xfId="26157"/>
    <cellStyle name="Note 5 4 3 3 4" xfId="26158"/>
    <cellStyle name="Note 5 4 3 3 5" xfId="26159"/>
    <cellStyle name="Note 5 4 3 3 6" xfId="26160"/>
    <cellStyle name="Note 5 4 3 4" xfId="26161"/>
    <cellStyle name="Note 5 4 3 5" xfId="26162"/>
    <cellStyle name="Note 5 4 3 6" xfId="26163"/>
    <cellStyle name="Note 5 4 3 7" xfId="26164"/>
    <cellStyle name="Note 5 4 3 8" xfId="26165"/>
    <cellStyle name="Note 5 4 4" xfId="26166"/>
    <cellStyle name="Note 5 4 4 2" xfId="26167"/>
    <cellStyle name="Note 5 4 4 3" xfId="26168"/>
    <cellStyle name="Note 5 4 4 4" xfId="26169"/>
    <cellStyle name="Note 5 4 4 5" xfId="26170"/>
    <cellStyle name="Note 5 4 4 6" xfId="26171"/>
    <cellStyle name="Note 5 4 5" xfId="26172"/>
    <cellStyle name="Note 5 4 5 2" xfId="26173"/>
    <cellStyle name="Note 5 4 5 3" xfId="26174"/>
    <cellStyle name="Note 5 4 5 4" xfId="26175"/>
    <cellStyle name="Note 5 4 5 5" xfId="26176"/>
    <cellStyle name="Note 5 4 5 6" xfId="26177"/>
    <cellStyle name="Note 5 4 6" xfId="26178"/>
    <cellStyle name="Note 5 4 7" xfId="26179"/>
    <cellStyle name="Note 5 4 8" xfId="26180"/>
    <cellStyle name="Note 5 4 9" xfId="26181"/>
    <cellStyle name="Note 5 5" xfId="26182"/>
    <cellStyle name="Note 5 5 2" xfId="26183"/>
    <cellStyle name="Note 5 5 2 2" xfId="26184"/>
    <cellStyle name="Note 5 5 2 2 2" xfId="26185"/>
    <cellStyle name="Note 5 5 2 2 3" xfId="26186"/>
    <cellStyle name="Note 5 5 2 2 4" xfId="26187"/>
    <cellStyle name="Note 5 5 2 2 5" xfId="26188"/>
    <cellStyle name="Note 5 5 2 2 6" xfId="26189"/>
    <cellStyle name="Note 5 5 2 3" xfId="26190"/>
    <cellStyle name="Note 5 5 2 3 2" xfId="26191"/>
    <cellStyle name="Note 5 5 2 3 3" xfId="26192"/>
    <cellStyle name="Note 5 5 2 3 4" xfId="26193"/>
    <cellStyle name="Note 5 5 2 3 5" xfId="26194"/>
    <cellStyle name="Note 5 5 2 3 6" xfId="26195"/>
    <cellStyle name="Note 5 5 2 4" xfId="26196"/>
    <cellStyle name="Note 5 5 2 5" xfId="26197"/>
    <cellStyle name="Note 5 5 2 6" xfId="26198"/>
    <cellStyle name="Note 5 5 2 7" xfId="26199"/>
    <cellStyle name="Note 5 5 2 8" xfId="26200"/>
    <cellStyle name="Note 5 5 3" xfId="26201"/>
    <cellStyle name="Note 5 5 3 2" xfId="26202"/>
    <cellStyle name="Note 5 5 3 3" xfId="26203"/>
    <cellStyle name="Note 5 5 3 4" xfId="26204"/>
    <cellStyle name="Note 5 5 3 5" xfId="26205"/>
    <cellStyle name="Note 5 5 3 6" xfId="26206"/>
    <cellStyle name="Note 5 5 4" xfId="26207"/>
    <cellStyle name="Note 5 5 4 2" xfId="26208"/>
    <cellStyle name="Note 5 5 4 3" xfId="26209"/>
    <cellStyle name="Note 5 5 4 4" xfId="26210"/>
    <cellStyle name="Note 5 5 4 5" xfId="26211"/>
    <cellStyle name="Note 5 5 4 6" xfId="26212"/>
    <cellStyle name="Note 5 5 5" xfId="26213"/>
    <cellStyle name="Note 5 5 6" xfId="26214"/>
    <cellStyle name="Note 5 5 7" xfId="26215"/>
    <cellStyle name="Note 5 5 8" xfId="26216"/>
    <cellStyle name="Note 5 5 9" xfId="26217"/>
    <cellStyle name="Note 5 6" xfId="26218"/>
    <cellStyle name="Note 5 6 2" xfId="26219"/>
    <cellStyle name="Note 5 6 2 2" xfId="26220"/>
    <cellStyle name="Note 5 6 2 3" xfId="26221"/>
    <cellStyle name="Note 5 6 2 4" xfId="26222"/>
    <cellStyle name="Note 5 6 2 5" xfId="26223"/>
    <cellStyle name="Note 5 6 2 6" xfId="26224"/>
    <cellStyle name="Note 5 6 3" xfId="26225"/>
    <cellStyle name="Note 5 6 3 2" xfId="26226"/>
    <cellStyle name="Note 5 6 3 3" xfId="26227"/>
    <cellStyle name="Note 5 6 3 4" xfId="26228"/>
    <cellStyle name="Note 5 6 3 5" xfId="26229"/>
    <cellStyle name="Note 5 6 3 6" xfId="26230"/>
    <cellStyle name="Note 5 6 4" xfId="26231"/>
    <cellStyle name="Note 5 6 5" xfId="26232"/>
    <cellStyle name="Note 5 6 6" xfId="26233"/>
    <cellStyle name="Note 5 6 7" xfId="26234"/>
    <cellStyle name="Note 5 6 8" xfId="26235"/>
    <cellStyle name="Note 5 7" xfId="26236"/>
    <cellStyle name="Note 5 7 2" xfId="26237"/>
    <cellStyle name="Note 5 7 3" xfId="26238"/>
    <cellStyle name="Note 5 7 4" xfId="26239"/>
    <cellStyle name="Note 5 7 5" xfId="26240"/>
    <cellStyle name="Note 5 7 6" xfId="26241"/>
    <cellStyle name="Note 5 8" xfId="26242"/>
    <cellStyle name="Note 5 8 2" xfId="26243"/>
    <cellStyle name="Note 5 8 3" xfId="26244"/>
    <cellStyle name="Note 5 8 4" xfId="26245"/>
    <cellStyle name="Note 5 8 5" xfId="26246"/>
    <cellStyle name="Note 5 8 6" xfId="26247"/>
    <cellStyle name="Note 5 9" xfId="26248"/>
    <cellStyle name="Note 6" xfId="26249"/>
    <cellStyle name="Note 6 2" xfId="26250"/>
    <cellStyle name="Note 6 2 2" xfId="26251"/>
    <cellStyle name="Note 6 2 3" xfId="26252"/>
    <cellStyle name="Note 6 2 4" xfId="26253"/>
    <cellStyle name="Note 6 2 5" xfId="26254"/>
    <cellStyle name="Note 6 2 6" xfId="26255"/>
    <cellStyle name="Note 6 3" xfId="26256"/>
    <cellStyle name="Note 6 4" xfId="26257"/>
    <cellStyle name="Note 6 5" xfId="26258"/>
    <cellStyle name="Note 6 6" xfId="26259"/>
    <cellStyle name="Note 6 7" xfId="26260"/>
    <cellStyle name="Note 7" xfId="26261"/>
    <cellStyle name="Note 7 2" xfId="26262"/>
    <cellStyle name="Note 7 2 2" xfId="26263"/>
    <cellStyle name="Note 7 2 3" xfId="26264"/>
    <cellStyle name="Note 7 2 4" xfId="26265"/>
    <cellStyle name="Note 7 2 5" xfId="26266"/>
    <cellStyle name="Note 7 2 6" xfId="26267"/>
    <cellStyle name="Note 7 3" xfId="26268"/>
    <cellStyle name="Note 7 4" xfId="26269"/>
    <cellStyle name="Note 7 5" xfId="26270"/>
    <cellStyle name="Note 7 6" xfId="26271"/>
    <cellStyle name="Note 7 7" xfId="26272"/>
    <cellStyle name="Note 8" xfId="26273"/>
    <cellStyle name="Note 8 2" xfId="26274"/>
    <cellStyle name="Note 8 2 2" xfId="26275"/>
    <cellStyle name="Note 8 2 3" xfId="26276"/>
    <cellStyle name="Note 8 2 4" xfId="26277"/>
    <cellStyle name="Note 8 2 5" xfId="26278"/>
    <cellStyle name="Note 8 2 6" xfId="26279"/>
    <cellStyle name="Note 8 3" xfId="26280"/>
    <cellStyle name="Note 8 4" xfId="26281"/>
    <cellStyle name="Note 8 5" xfId="26282"/>
    <cellStyle name="Note 8 6" xfId="26283"/>
    <cellStyle name="Note 8 7" xfId="26284"/>
    <cellStyle name="Note 9" xfId="26285"/>
    <cellStyle name="Note 9 2" xfId="26286"/>
    <cellStyle name="Note 9 2 2" xfId="26287"/>
    <cellStyle name="Note 9 2 3" xfId="26288"/>
    <cellStyle name="Note 9 2 4" xfId="26289"/>
    <cellStyle name="Note 9 2 5" xfId="26290"/>
    <cellStyle name="Note 9 2 6" xfId="26291"/>
    <cellStyle name="Note 9 3" xfId="26292"/>
    <cellStyle name="Note 9 4" xfId="26293"/>
    <cellStyle name="Note 9 5" xfId="26294"/>
    <cellStyle name="Note 9 6" xfId="26295"/>
    <cellStyle name="Note 9 7" xfId="26296"/>
    <cellStyle name="Output 10" xfId="26297"/>
    <cellStyle name="Output 11" xfId="26298"/>
    <cellStyle name="Output 12" xfId="26299"/>
    <cellStyle name="Output 2" xfId="26300"/>
    <cellStyle name="Output 2 10" xfId="26301"/>
    <cellStyle name="Output 2 10 2" xfId="26302"/>
    <cellStyle name="Output 2 10 3" xfId="26303"/>
    <cellStyle name="Output 2 10 4" xfId="26304"/>
    <cellStyle name="Output 2 10 5" xfId="26305"/>
    <cellStyle name="Output 2 10 6" xfId="26306"/>
    <cellStyle name="Output 2 11" xfId="26307"/>
    <cellStyle name="Output 2 11 2" xfId="26308"/>
    <cellStyle name="Output 2 11 3" xfId="26309"/>
    <cellStyle name="Output 2 11 4" xfId="26310"/>
    <cellStyle name="Output 2 11 5" xfId="26311"/>
    <cellStyle name="Output 2 11 6" xfId="26312"/>
    <cellStyle name="Output 2 12" xfId="26313"/>
    <cellStyle name="Output 2 13" xfId="26314"/>
    <cellStyle name="Output 2 14" xfId="26315"/>
    <cellStyle name="Output 2 15" xfId="26316"/>
    <cellStyle name="Output 2 16" xfId="26317"/>
    <cellStyle name="Output 2 17" xfId="26318"/>
    <cellStyle name="Output 2 2" xfId="26319"/>
    <cellStyle name="Output 2 2 10" xfId="26320"/>
    <cellStyle name="Output 2 2 11" xfId="26321"/>
    <cellStyle name="Output 2 2 12" xfId="26322"/>
    <cellStyle name="Output 2 2 13" xfId="26323"/>
    <cellStyle name="Output 2 2 14" xfId="26324"/>
    <cellStyle name="Output 2 2 2" xfId="26325"/>
    <cellStyle name="Output 2 2 2 10" xfId="26326"/>
    <cellStyle name="Output 2 2 2 11" xfId="26327"/>
    <cellStyle name="Output 2 2 2 12" xfId="26328"/>
    <cellStyle name="Output 2 2 2 13" xfId="26329"/>
    <cellStyle name="Output 2 2 2 2" xfId="26330"/>
    <cellStyle name="Output 2 2 2 2 10" xfId="26331"/>
    <cellStyle name="Output 2 2 2 2 11" xfId="26332"/>
    <cellStyle name="Output 2 2 2 2 12" xfId="26333"/>
    <cellStyle name="Output 2 2 2 2 2" xfId="26334"/>
    <cellStyle name="Output 2 2 2 2 2 10" xfId="26335"/>
    <cellStyle name="Output 2 2 2 2 2 11" xfId="26336"/>
    <cellStyle name="Output 2 2 2 2 2 2" xfId="26337"/>
    <cellStyle name="Output 2 2 2 2 2 2 10" xfId="26338"/>
    <cellStyle name="Output 2 2 2 2 2 2 2" xfId="26339"/>
    <cellStyle name="Output 2 2 2 2 2 2 2 2" xfId="26340"/>
    <cellStyle name="Output 2 2 2 2 2 2 2 2 2" xfId="26341"/>
    <cellStyle name="Output 2 2 2 2 2 2 2 2 2 2" xfId="26342"/>
    <cellStyle name="Output 2 2 2 2 2 2 2 2 2 3" xfId="26343"/>
    <cellStyle name="Output 2 2 2 2 2 2 2 2 2 4" xfId="26344"/>
    <cellStyle name="Output 2 2 2 2 2 2 2 2 2 5" xfId="26345"/>
    <cellStyle name="Output 2 2 2 2 2 2 2 2 2 6" xfId="26346"/>
    <cellStyle name="Output 2 2 2 2 2 2 2 2 3" xfId="26347"/>
    <cellStyle name="Output 2 2 2 2 2 2 2 2 3 2" xfId="26348"/>
    <cellStyle name="Output 2 2 2 2 2 2 2 2 3 3" xfId="26349"/>
    <cellStyle name="Output 2 2 2 2 2 2 2 2 3 4" xfId="26350"/>
    <cellStyle name="Output 2 2 2 2 2 2 2 2 3 5" xfId="26351"/>
    <cellStyle name="Output 2 2 2 2 2 2 2 2 3 6" xfId="26352"/>
    <cellStyle name="Output 2 2 2 2 2 2 2 2 4" xfId="26353"/>
    <cellStyle name="Output 2 2 2 2 2 2 2 2 5" xfId="26354"/>
    <cellStyle name="Output 2 2 2 2 2 2 2 2 6" xfId="26355"/>
    <cellStyle name="Output 2 2 2 2 2 2 2 2 7" xfId="26356"/>
    <cellStyle name="Output 2 2 2 2 2 2 2 2 8" xfId="26357"/>
    <cellStyle name="Output 2 2 2 2 2 2 2 3" xfId="26358"/>
    <cellStyle name="Output 2 2 2 2 2 2 2 3 2" xfId="26359"/>
    <cellStyle name="Output 2 2 2 2 2 2 2 3 3" xfId="26360"/>
    <cellStyle name="Output 2 2 2 2 2 2 2 3 4" xfId="26361"/>
    <cellStyle name="Output 2 2 2 2 2 2 2 3 5" xfId="26362"/>
    <cellStyle name="Output 2 2 2 2 2 2 2 3 6" xfId="26363"/>
    <cellStyle name="Output 2 2 2 2 2 2 2 4" xfId="26364"/>
    <cellStyle name="Output 2 2 2 2 2 2 2 4 2" xfId="26365"/>
    <cellStyle name="Output 2 2 2 2 2 2 2 4 3" xfId="26366"/>
    <cellStyle name="Output 2 2 2 2 2 2 2 4 4" xfId="26367"/>
    <cellStyle name="Output 2 2 2 2 2 2 2 4 5" xfId="26368"/>
    <cellStyle name="Output 2 2 2 2 2 2 2 4 6" xfId="26369"/>
    <cellStyle name="Output 2 2 2 2 2 2 2 5" xfId="26370"/>
    <cellStyle name="Output 2 2 2 2 2 2 2 6" xfId="26371"/>
    <cellStyle name="Output 2 2 2 2 2 2 2 7" xfId="26372"/>
    <cellStyle name="Output 2 2 2 2 2 2 2 8" xfId="26373"/>
    <cellStyle name="Output 2 2 2 2 2 2 2 9" xfId="26374"/>
    <cellStyle name="Output 2 2 2 2 2 2 3" xfId="26375"/>
    <cellStyle name="Output 2 2 2 2 2 2 3 2" xfId="26376"/>
    <cellStyle name="Output 2 2 2 2 2 2 3 2 2" xfId="26377"/>
    <cellStyle name="Output 2 2 2 2 2 2 3 2 3" xfId="26378"/>
    <cellStyle name="Output 2 2 2 2 2 2 3 2 4" xfId="26379"/>
    <cellStyle name="Output 2 2 2 2 2 2 3 2 5" xfId="26380"/>
    <cellStyle name="Output 2 2 2 2 2 2 3 2 6" xfId="26381"/>
    <cellStyle name="Output 2 2 2 2 2 2 3 3" xfId="26382"/>
    <cellStyle name="Output 2 2 2 2 2 2 3 3 2" xfId="26383"/>
    <cellStyle name="Output 2 2 2 2 2 2 3 3 3" xfId="26384"/>
    <cellStyle name="Output 2 2 2 2 2 2 3 3 4" xfId="26385"/>
    <cellStyle name="Output 2 2 2 2 2 2 3 3 5" xfId="26386"/>
    <cellStyle name="Output 2 2 2 2 2 2 3 3 6" xfId="26387"/>
    <cellStyle name="Output 2 2 2 2 2 2 3 4" xfId="26388"/>
    <cellStyle name="Output 2 2 2 2 2 2 3 5" xfId="26389"/>
    <cellStyle name="Output 2 2 2 2 2 2 3 6" xfId="26390"/>
    <cellStyle name="Output 2 2 2 2 2 2 3 7" xfId="26391"/>
    <cellStyle name="Output 2 2 2 2 2 2 3 8" xfId="26392"/>
    <cellStyle name="Output 2 2 2 2 2 2 4" xfId="26393"/>
    <cellStyle name="Output 2 2 2 2 2 2 4 2" xfId="26394"/>
    <cellStyle name="Output 2 2 2 2 2 2 4 3" xfId="26395"/>
    <cellStyle name="Output 2 2 2 2 2 2 4 4" xfId="26396"/>
    <cellStyle name="Output 2 2 2 2 2 2 4 5" xfId="26397"/>
    <cellStyle name="Output 2 2 2 2 2 2 4 6" xfId="26398"/>
    <cellStyle name="Output 2 2 2 2 2 2 5" xfId="26399"/>
    <cellStyle name="Output 2 2 2 2 2 2 5 2" xfId="26400"/>
    <cellStyle name="Output 2 2 2 2 2 2 5 3" xfId="26401"/>
    <cellStyle name="Output 2 2 2 2 2 2 5 4" xfId="26402"/>
    <cellStyle name="Output 2 2 2 2 2 2 5 5" xfId="26403"/>
    <cellStyle name="Output 2 2 2 2 2 2 5 6" xfId="26404"/>
    <cellStyle name="Output 2 2 2 2 2 2 6" xfId="26405"/>
    <cellStyle name="Output 2 2 2 2 2 2 7" xfId="26406"/>
    <cellStyle name="Output 2 2 2 2 2 2 8" xfId="26407"/>
    <cellStyle name="Output 2 2 2 2 2 2 9" xfId="26408"/>
    <cellStyle name="Output 2 2 2 2 2 3" xfId="26409"/>
    <cellStyle name="Output 2 2 2 2 2 3 2" xfId="26410"/>
    <cellStyle name="Output 2 2 2 2 2 3 2 2" xfId="26411"/>
    <cellStyle name="Output 2 2 2 2 2 3 2 2 2" xfId="26412"/>
    <cellStyle name="Output 2 2 2 2 2 3 2 2 3" xfId="26413"/>
    <cellStyle name="Output 2 2 2 2 2 3 2 2 4" xfId="26414"/>
    <cellStyle name="Output 2 2 2 2 2 3 2 2 5" xfId="26415"/>
    <cellStyle name="Output 2 2 2 2 2 3 2 2 6" xfId="26416"/>
    <cellStyle name="Output 2 2 2 2 2 3 2 3" xfId="26417"/>
    <cellStyle name="Output 2 2 2 2 2 3 2 3 2" xfId="26418"/>
    <cellStyle name="Output 2 2 2 2 2 3 2 3 3" xfId="26419"/>
    <cellStyle name="Output 2 2 2 2 2 3 2 3 4" xfId="26420"/>
    <cellStyle name="Output 2 2 2 2 2 3 2 3 5" xfId="26421"/>
    <cellStyle name="Output 2 2 2 2 2 3 2 3 6" xfId="26422"/>
    <cellStyle name="Output 2 2 2 2 2 3 2 4" xfId="26423"/>
    <cellStyle name="Output 2 2 2 2 2 3 2 5" xfId="26424"/>
    <cellStyle name="Output 2 2 2 2 2 3 2 6" xfId="26425"/>
    <cellStyle name="Output 2 2 2 2 2 3 2 7" xfId="26426"/>
    <cellStyle name="Output 2 2 2 2 2 3 2 8" xfId="26427"/>
    <cellStyle name="Output 2 2 2 2 2 3 3" xfId="26428"/>
    <cellStyle name="Output 2 2 2 2 2 3 3 2" xfId="26429"/>
    <cellStyle name="Output 2 2 2 2 2 3 3 3" xfId="26430"/>
    <cellStyle name="Output 2 2 2 2 2 3 3 4" xfId="26431"/>
    <cellStyle name="Output 2 2 2 2 2 3 3 5" xfId="26432"/>
    <cellStyle name="Output 2 2 2 2 2 3 3 6" xfId="26433"/>
    <cellStyle name="Output 2 2 2 2 2 3 4" xfId="26434"/>
    <cellStyle name="Output 2 2 2 2 2 3 4 2" xfId="26435"/>
    <cellStyle name="Output 2 2 2 2 2 3 4 3" xfId="26436"/>
    <cellStyle name="Output 2 2 2 2 2 3 4 4" xfId="26437"/>
    <cellStyle name="Output 2 2 2 2 2 3 4 5" xfId="26438"/>
    <cellStyle name="Output 2 2 2 2 2 3 4 6" xfId="26439"/>
    <cellStyle name="Output 2 2 2 2 2 3 5" xfId="26440"/>
    <cellStyle name="Output 2 2 2 2 2 3 6" xfId="26441"/>
    <cellStyle name="Output 2 2 2 2 2 3 7" xfId="26442"/>
    <cellStyle name="Output 2 2 2 2 2 3 8" xfId="26443"/>
    <cellStyle name="Output 2 2 2 2 2 3 9" xfId="26444"/>
    <cellStyle name="Output 2 2 2 2 2 4" xfId="26445"/>
    <cellStyle name="Output 2 2 2 2 2 4 2" xfId="26446"/>
    <cellStyle name="Output 2 2 2 2 2 4 2 2" xfId="26447"/>
    <cellStyle name="Output 2 2 2 2 2 4 2 3" xfId="26448"/>
    <cellStyle name="Output 2 2 2 2 2 4 2 4" xfId="26449"/>
    <cellStyle name="Output 2 2 2 2 2 4 2 5" xfId="26450"/>
    <cellStyle name="Output 2 2 2 2 2 4 2 6" xfId="26451"/>
    <cellStyle name="Output 2 2 2 2 2 4 3" xfId="26452"/>
    <cellStyle name="Output 2 2 2 2 2 4 3 2" xfId="26453"/>
    <cellStyle name="Output 2 2 2 2 2 4 3 3" xfId="26454"/>
    <cellStyle name="Output 2 2 2 2 2 4 3 4" xfId="26455"/>
    <cellStyle name="Output 2 2 2 2 2 4 3 5" xfId="26456"/>
    <cellStyle name="Output 2 2 2 2 2 4 3 6" xfId="26457"/>
    <cellStyle name="Output 2 2 2 2 2 4 4" xfId="26458"/>
    <cellStyle name="Output 2 2 2 2 2 4 5" xfId="26459"/>
    <cellStyle name="Output 2 2 2 2 2 4 6" xfId="26460"/>
    <cellStyle name="Output 2 2 2 2 2 4 7" xfId="26461"/>
    <cellStyle name="Output 2 2 2 2 2 4 8" xfId="26462"/>
    <cellStyle name="Output 2 2 2 2 2 5" xfId="26463"/>
    <cellStyle name="Output 2 2 2 2 2 5 2" xfId="26464"/>
    <cellStyle name="Output 2 2 2 2 2 5 3" xfId="26465"/>
    <cellStyle name="Output 2 2 2 2 2 5 4" xfId="26466"/>
    <cellStyle name="Output 2 2 2 2 2 5 5" xfId="26467"/>
    <cellStyle name="Output 2 2 2 2 2 5 6" xfId="26468"/>
    <cellStyle name="Output 2 2 2 2 2 6" xfId="26469"/>
    <cellStyle name="Output 2 2 2 2 2 6 2" xfId="26470"/>
    <cellStyle name="Output 2 2 2 2 2 6 3" xfId="26471"/>
    <cellStyle name="Output 2 2 2 2 2 6 4" xfId="26472"/>
    <cellStyle name="Output 2 2 2 2 2 6 5" xfId="26473"/>
    <cellStyle name="Output 2 2 2 2 2 6 6" xfId="26474"/>
    <cellStyle name="Output 2 2 2 2 2 7" xfId="26475"/>
    <cellStyle name="Output 2 2 2 2 2 8" xfId="26476"/>
    <cellStyle name="Output 2 2 2 2 2 9" xfId="26477"/>
    <cellStyle name="Output 2 2 2 2 3" xfId="26478"/>
    <cellStyle name="Output 2 2 2 2 3 10" xfId="26479"/>
    <cellStyle name="Output 2 2 2 2 3 2" xfId="26480"/>
    <cellStyle name="Output 2 2 2 2 3 2 2" xfId="26481"/>
    <cellStyle name="Output 2 2 2 2 3 2 2 2" xfId="26482"/>
    <cellStyle name="Output 2 2 2 2 3 2 2 2 2" xfId="26483"/>
    <cellStyle name="Output 2 2 2 2 3 2 2 2 3" xfId="26484"/>
    <cellStyle name="Output 2 2 2 2 3 2 2 2 4" xfId="26485"/>
    <cellStyle name="Output 2 2 2 2 3 2 2 2 5" xfId="26486"/>
    <cellStyle name="Output 2 2 2 2 3 2 2 2 6" xfId="26487"/>
    <cellStyle name="Output 2 2 2 2 3 2 2 3" xfId="26488"/>
    <cellStyle name="Output 2 2 2 2 3 2 2 3 2" xfId="26489"/>
    <cellStyle name="Output 2 2 2 2 3 2 2 3 3" xfId="26490"/>
    <cellStyle name="Output 2 2 2 2 3 2 2 3 4" xfId="26491"/>
    <cellStyle name="Output 2 2 2 2 3 2 2 3 5" xfId="26492"/>
    <cellStyle name="Output 2 2 2 2 3 2 2 3 6" xfId="26493"/>
    <cellStyle name="Output 2 2 2 2 3 2 2 4" xfId="26494"/>
    <cellStyle name="Output 2 2 2 2 3 2 2 5" xfId="26495"/>
    <cellStyle name="Output 2 2 2 2 3 2 2 6" xfId="26496"/>
    <cellStyle name="Output 2 2 2 2 3 2 2 7" xfId="26497"/>
    <cellStyle name="Output 2 2 2 2 3 2 2 8" xfId="26498"/>
    <cellStyle name="Output 2 2 2 2 3 2 3" xfId="26499"/>
    <cellStyle name="Output 2 2 2 2 3 2 3 2" xfId="26500"/>
    <cellStyle name="Output 2 2 2 2 3 2 3 3" xfId="26501"/>
    <cellStyle name="Output 2 2 2 2 3 2 3 4" xfId="26502"/>
    <cellStyle name="Output 2 2 2 2 3 2 3 5" xfId="26503"/>
    <cellStyle name="Output 2 2 2 2 3 2 3 6" xfId="26504"/>
    <cellStyle name="Output 2 2 2 2 3 2 4" xfId="26505"/>
    <cellStyle name="Output 2 2 2 2 3 2 4 2" xfId="26506"/>
    <cellStyle name="Output 2 2 2 2 3 2 4 3" xfId="26507"/>
    <cellStyle name="Output 2 2 2 2 3 2 4 4" xfId="26508"/>
    <cellStyle name="Output 2 2 2 2 3 2 4 5" xfId="26509"/>
    <cellStyle name="Output 2 2 2 2 3 2 4 6" xfId="26510"/>
    <cellStyle name="Output 2 2 2 2 3 2 5" xfId="26511"/>
    <cellStyle name="Output 2 2 2 2 3 2 6" xfId="26512"/>
    <cellStyle name="Output 2 2 2 2 3 2 7" xfId="26513"/>
    <cellStyle name="Output 2 2 2 2 3 2 8" xfId="26514"/>
    <cellStyle name="Output 2 2 2 2 3 2 9" xfId="26515"/>
    <cellStyle name="Output 2 2 2 2 3 3" xfId="26516"/>
    <cellStyle name="Output 2 2 2 2 3 3 2" xfId="26517"/>
    <cellStyle name="Output 2 2 2 2 3 3 2 2" xfId="26518"/>
    <cellStyle name="Output 2 2 2 2 3 3 2 3" xfId="26519"/>
    <cellStyle name="Output 2 2 2 2 3 3 2 4" xfId="26520"/>
    <cellStyle name="Output 2 2 2 2 3 3 2 5" xfId="26521"/>
    <cellStyle name="Output 2 2 2 2 3 3 2 6" xfId="26522"/>
    <cellStyle name="Output 2 2 2 2 3 3 3" xfId="26523"/>
    <cellStyle name="Output 2 2 2 2 3 3 3 2" xfId="26524"/>
    <cellStyle name="Output 2 2 2 2 3 3 3 3" xfId="26525"/>
    <cellStyle name="Output 2 2 2 2 3 3 3 4" xfId="26526"/>
    <cellStyle name="Output 2 2 2 2 3 3 3 5" xfId="26527"/>
    <cellStyle name="Output 2 2 2 2 3 3 3 6" xfId="26528"/>
    <cellStyle name="Output 2 2 2 2 3 3 4" xfId="26529"/>
    <cellStyle name="Output 2 2 2 2 3 3 5" xfId="26530"/>
    <cellStyle name="Output 2 2 2 2 3 3 6" xfId="26531"/>
    <cellStyle name="Output 2 2 2 2 3 3 7" xfId="26532"/>
    <cellStyle name="Output 2 2 2 2 3 3 8" xfId="26533"/>
    <cellStyle name="Output 2 2 2 2 3 4" xfId="26534"/>
    <cellStyle name="Output 2 2 2 2 3 4 2" xfId="26535"/>
    <cellStyle name="Output 2 2 2 2 3 4 3" xfId="26536"/>
    <cellStyle name="Output 2 2 2 2 3 4 4" xfId="26537"/>
    <cellStyle name="Output 2 2 2 2 3 4 5" xfId="26538"/>
    <cellStyle name="Output 2 2 2 2 3 4 6" xfId="26539"/>
    <cellStyle name="Output 2 2 2 2 3 5" xfId="26540"/>
    <cellStyle name="Output 2 2 2 2 3 5 2" xfId="26541"/>
    <cellStyle name="Output 2 2 2 2 3 5 3" xfId="26542"/>
    <cellStyle name="Output 2 2 2 2 3 5 4" xfId="26543"/>
    <cellStyle name="Output 2 2 2 2 3 5 5" xfId="26544"/>
    <cellStyle name="Output 2 2 2 2 3 5 6" xfId="26545"/>
    <cellStyle name="Output 2 2 2 2 3 6" xfId="26546"/>
    <cellStyle name="Output 2 2 2 2 3 7" xfId="26547"/>
    <cellStyle name="Output 2 2 2 2 3 8" xfId="26548"/>
    <cellStyle name="Output 2 2 2 2 3 9" xfId="26549"/>
    <cellStyle name="Output 2 2 2 2 4" xfId="26550"/>
    <cellStyle name="Output 2 2 2 2 4 2" xfId="26551"/>
    <cellStyle name="Output 2 2 2 2 4 2 2" xfId="26552"/>
    <cellStyle name="Output 2 2 2 2 4 2 2 2" xfId="26553"/>
    <cellStyle name="Output 2 2 2 2 4 2 2 3" xfId="26554"/>
    <cellStyle name="Output 2 2 2 2 4 2 2 4" xfId="26555"/>
    <cellStyle name="Output 2 2 2 2 4 2 2 5" xfId="26556"/>
    <cellStyle name="Output 2 2 2 2 4 2 2 6" xfId="26557"/>
    <cellStyle name="Output 2 2 2 2 4 2 3" xfId="26558"/>
    <cellStyle name="Output 2 2 2 2 4 2 3 2" xfId="26559"/>
    <cellStyle name="Output 2 2 2 2 4 2 3 3" xfId="26560"/>
    <cellStyle name="Output 2 2 2 2 4 2 3 4" xfId="26561"/>
    <cellStyle name="Output 2 2 2 2 4 2 3 5" xfId="26562"/>
    <cellStyle name="Output 2 2 2 2 4 2 3 6" xfId="26563"/>
    <cellStyle name="Output 2 2 2 2 4 2 4" xfId="26564"/>
    <cellStyle name="Output 2 2 2 2 4 2 5" xfId="26565"/>
    <cellStyle name="Output 2 2 2 2 4 2 6" xfId="26566"/>
    <cellStyle name="Output 2 2 2 2 4 2 7" xfId="26567"/>
    <cellStyle name="Output 2 2 2 2 4 2 8" xfId="26568"/>
    <cellStyle name="Output 2 2 2 2 4 3" xfId="26569"/>
    <cellStyle name="Output 2 2 2 2 4 3 2" xfId="26570"/>
    <cellStyle name="Output 2 2 2 2 4 3 3" xfId="26571"/>
    <cellStyle name="Output 2 2 2 2 4 3 4" xfId="26572"/>
    <cellStyle name="Output 2 2 2 2 4 3 5" xfId="26573"/>
    <cellStyle name="Output 2 2 2 2 4 3 6" xfId="26574"/>
    <cellStyle name="Output 2 2 2 2 4 4" xfId="26575"/>
    <cellStyle name="Output 2 2 2 2 4 4 2" xfId="26576"/>
    <cellStyle name="Output 2 2 2 2 4 4 3" xfId="26577"/>
    <cellStyle name="Output 2 2 2 2 4 4 4" xfId="26578"/>
    <cellStyle name="Output 2 2 2 2 4 4 5" xfId="26579"/>
    <cellStyle name="Output 2 2 2 2 4 4 6" xfId="26580"/>
    <cellStyle name="Output 2 2 2 2 4 5" xfId="26581"/>
    <cellStyle name="Output 2 2 2 2 4 6" xfId="26582"/>
    <cellStyle name="Output 2 2 2 2 4 7" xfId="26583"/>
    <cellStyle name="Output 2 2 2 2 4 8" xfId="26584"/>
    <cellStyle name="Output 2 2 2 2 4 9" xfId="26585"/>
    <cellStyle name="Output 2 2 2 2 5" xfId="26586"/>
    <cellStyle name="Output 2 2 2 2 5 2" xfId="26587"/>
    <cellStyle name="Output 2 2 2 2 5 2 2" xfId="26588"/>
    <cellStyle name="Output 2 2 2 2 5 2 3" xfId="26589"/>
    <cellStyle name="Output 2 2 2 2 5 2 4" xfId="26590"/>
    <cellStyle name="Output 2 2 2 2 5 2 5" xfId="26591"/>
    <cellStyle name="Output 2 2 2 2 5 2 6" xfId="26592"/>
    <cellStyle name="Output 2 2 2 2 5 3" xfId="26593"/>
    <cellStyle name="Output 2 2 2 2 5 3 2" xfId="26594"/>
    <cellStyle name="Output 2 2 2 2 5 3 3" xfId="26595"/>
    <cellStyle name="Output 2 2 2 2 5 3 4" xfId="26596"/>
    <cellStyle name="Output 2 2 2 2 5 3 5" xfId="26597"/>
    <cellStyle name="Output 2 2 2 2 5 3 6" xfId="26598"/>
    <cellStyle name="Output 2 2 2 2 5 4" xfId="26599"/>
    <cellStyle name="Output 2 2 2 2 5 5" xfId="26600"/>
    <cellStyle name="Output 2 2 2 2 5 6" xfId="26601"/>
    <cellStyle name="Output 2 2 2 2 5 7" xfId="26602"/>
    <cellStyle name="Output 2 2 2 2 5 8" xfId="26603"/>
    <cellStyle name="Output 2 2 2 2 6" xfId="26604"/>
    <cellStyle name="Output 2 2 2 2 6 2" xfId="26605"/>
    <cellStyle name="Output 2 2 2 2 6 3" xfId="26606"/>
    <cellStyle name="Output 2 2 2 2 6 4" xfId="26607"/>
    <cellStyle name="Output 2 2 2 2 6 5" xfId="26608"/>
    <cellStyle name="Output 2 2 2 2 6 6" xfId="26609"/>
    <cellStyle name="Output 2 2 2 2 7" xfId="26610"/>
    <cellStyle name="Output 2 2 2 2 7 2" xfId="26611"/>
    <cellStyle name="Output 2 2 2 2 7 3" xfId="26612"/>
    <cellStyle name="Output 2 2 2 2 7 4" xfId="26613"/>
    <cellStyle name="Output 2 2 2 2 7 5" xfId="26614"/>
    <cellStyle name="Output 2 2 2 2 7 6" xfId="26615"/>
    <cellStyle name="Output 2 2 2 2 8" xfId="26616"/>
    <cellStyle name="Output 2 2 2 2 9" xfId="26617"/>
    <cellStyle name="Output 2 2 2 3" xfId="26618"/>
    <cellStyle name="Output 2 2 2 3 10" xfId="26619"/>
    <cellStyle name="Output 2 2 2 3 11" xfId="26620"/>
    <cellStyle name="Output 2 2 2 3 2" xfId="26621"/>
    <cellStyle name="Output 2 2 2 3 2 10" xfId="26622"/>
    <cellStyle name="Output 2 2 2 3 2 2" xfId="26623"/>
    <cellStyle name="Output 2 2 2 3 2 2 2" xfId="26624"/>
    <cellStyle name="Output 2 2 2 3 2 2 2 2" xfId="26625"/>
    <cellStyle name="Output 2 2 2 3 2 2 2 2 2" xfId="26626"/>
    <cellStyle name="Output 2 2 2 3 2 2 2 2 3" xfId="26627"/>
    <cellStyle name="Output 2 2 2 3 2 2 2 2 4" xfId="26628"/>
    <cellStyle name="Output 2 2 2 3 2 2 2 2 5" xfId="26629"/>
    <cellStyle name="Output 2 2 2 3 2 2 2 2 6" xfId="26630"/>
    <cellStyle name="Output 2 2 2 3 2 2 2 3" xfId="26631"/>
    <cellStyle name="Output 2 2 2 3 2 2 2 3 2" xfId="26632"/>
    <cellStyle name="Output 2 2 2 3 2 2 2 3 3" xfId="26633"/>
    <cellStyle name="Output 2 2 2 3 2 2 2 3 4" xfId="26634"/>
    <cellStyle name="Output 2 2 2 3 2 2 2 3 5" xfId="26635"/>
    <cellStyle name="Output 2 2 2 3 2 2 2 3 6" xfId="26636"/>
    <cellStyle name="Output 2 2 2 3 2 2 2 4" xfId="26637"/>
    <cellStyle name="Output 2 2 2 3 2 2 2 5" xfId="26638"/>
    <cellStyle name="Output 2 2 2 3 2 2 2 6" xfId="26639"/>
    <cellStyle name="Output 2 2 2 3 2 2 2 7" xfId="26640"/>
    <cellStyle name="Output 2 2 2 3 2 2 2 8" xfId="26641"/>
    <cellStyle name="Output 2 2 2 3 2 2 3" xfId="26642"/>
    <cellStyle name="Output 2 2 2 3 2 2 3 2" xfId="26643"/>
    <cellStyle name="Output 2 2 2 3 2 2 3 3" xfId="26644"/>
    <cellStyle name="Output 2 2 2 3 2 2 3 4" xfId="26645"/>
    <cellStyle name="Output 2 2 2 3 2 2 3 5" xfId="26646"/>
    <cellStyle name="Output 2 2 2 3 2 2 3 6" xfId="26647"/>
    <cellStyle name="Output 2 2 2 3 2 2 4" xfId="26648"/>
    <cellStyle name="Output 2 2 2 3 2 2 4 2" xfId="26649"/>
    <cellStyle name="Output 2 2 2 3 2 2 4 3" xfId="26650"/>
    <cellStyle name="Output 2 2 2 3 2 2 4 4" xfId="26651"/>
    <cellStyle name="Output 2 2 2 3 2 2 4 5" xfId="26652"/>
    <cellStyle name="Output 2 2 2 3 2 2 4 6" xfId="26653"/>
    <cellStyle name="Output 2 2 2 3 2 2 5" xfId="26654"/>
    <cellStyle name="Output 2 2 2 3 2 2 6" xfId="26655"/>
    <cellStyle name="Output 2 2 2 3 2 2 7" xfId="26656"/>
    <cellStyle name="Output 2 2 2 3 2 2 8" xfId="26657"/>
    <cellStyle name="Output 2 2 2 3 2 2 9" xfId="26658"/>
    <cellStyle name="Output 2 2 2 3 2 3" xfId="26659"/>
    <cellStyle name="Output 2 2 2 3 2 3 2" xfId="26660"/>
    <cellStyle name="Output 2 2 2 3 2 3 2 2" xfId="26661"/>
    <cellStyle name="Output 2 2 2 3 2 3 2 3" xfId="26662"/>
    <cellStyle name="Output 2 2 2 3 2 3 2 4" xfId="26663"/>
    <cellStyle name="Output 2 2 2 3 2 3 2 5" xfId="26664"/>
    <cellStyle name="Output 2 2 2 3 2 3 2 6" xfId="26665"/>
    <cellStyle name="Output 2 2 2 3 2 3 3" xfId="26666"/>
    <cellStyle name="Output 2 2 2 3 2 3 3 2" xfId="26667"/>
    <cellStyle name="Output 2 2 2 3 2 3 3 3" xfId="26668"/>
    <cellStyle name="Output 2 2 2 3 2 3 3 4" xfId="26669"/>
    <cellStyle name="Output 2 2 2 3 2 3 3 5" xfId="26670"/>
    <cellStyle name="Output 2 2 2 3 2 3 3 6" xfId="26671"/>
    <cellStyle name="Output 2 2 2 3 2 3 4" xfId="26672"/>
    <cellStyle name="Output 2 2 2 3 2 3 5" xfId="26673"/>
    <cellStyle name="Output 2 2 2 3 2 3 6" xfId="26674"/>
    <cellStyle name="Output 2 2 2 3 2 3 7" xfId="26675"/>
    <cellStyle name="Output 2 2 2 3 2 3 8" xfId="26676"/>
    <cellStyle name="Output 2 2 2 3 2 4" xfId="26677"/>
    <cellStyle name="Output 2 2 2 3 2 4 2" xfId="26678"/>
    <cellStyle name="Output 2 2 2 3 2 4 3" xfId="26679"/>
    <cellStyle name="Output 2 2 2 3 2 4 4" xfId="26680"/>
    <cellStyle name="Output 2 2 2 3 2 4 5" xfId="26681"/>
    <cellStyle name="Output 2 2 2 3 2 4 6" xfId="26682"/>
    <cellStyle name="Output 2 2 2 3 2 5" xfId="26683"/>
    <cellStyle name="Output 2 2 2 3 2 5 2" xfId="26684"/>
    <cellStyle name="Output 2 2 2 3 2 5 3" xfId="26685"/>
    <cellStyle name="Output 2 2 2 3 2 5 4" xfId="26686"/>
    <cellStyle name="Output 2 2 2 3 2 5 5" xfId="26687"/>
    <cellStyle name="Output 2 2 2 3 2 5 6" xfId="26688"/>
    <cellStyle name="Output 2 2 2 3 2 6" xfId="26689"/>
    <cellStyle name="Output 2 2 2 3 2 7" xfId="26690"/>
    <cellStyle name="Output 2 2 2 3 2 8" xfId="26691"/>
    <cellStyle name="Output 2 2 2 3 2 9" xfId="26692"/>
    <cellStyle name="Output 2 2 2 3 3" xfId="26693"/>
    <cellStyle name="Output 2 2 2 3 3 2" xfId="26694"/>
    <cellStyle name="Output 2 2 2 3 3 2 2" xfId="26695"/>
    <cellStyle name="Output 2 2 2 3 3 2 2 2" xfId="26696"/>
    <cellStyle name="Output 2 2 2 3 3 2 2 3" xfId="26697"/>
    <cellStyle name="Output 2 2 2 3 3 2 2 4" xfId="26698"/>
    <cellStyle name="Output 2 2 2 3 3 2 2 5" xfId="26699"/>
    <cellStyle name="Output 2 2 2 3 3 2 2 6" xfId="26700"/>
    <cellStyle name="Output 2 2 2 3 3 2 3" xfId="26701"/>
    <cellStyle name="Output 2 2 2 3 3 2 3 2" xfId="26702"/>
    <cellStyle name="Output 2 2 2 3 3 2 3 3" xfId="26703"/>
    <cellStyle name="Output 2 2 2 3 3 2 3 4" xfId="26704"/>
    <cellStyle name="Output 2 2 2 3 3 2 3 5" xfId="26705"/>
    <cellStyle name="Output 2 2 2 3 3 2 3 6" xfId="26706"/>
    <cellStyle name="Output 2 2 2 3 3 2 4" xfId="26707"/>
    <cellStyle name="Output 2 2 2 3 3 2 5" xfId="26708"/>
    <cellStyle name="Output 2 2 2 3 3 2 6" xfId="26709"/>
    <cellStyle name="Output 2 2 2 3 3 2 7" xfId="26710"/>
    <cellStyle name="Output 2 2 2 3 3 2 8" xfId="26711"/>
    <cellStyle name="Output 2 2 2 3 3 3" xfId="26712"/>
    <cellStyle name="Output 2 2 2 3 3 3 2" xfId="26713"/>
    <cellStyle name="Output 2 2 2 3 3 3 3" xfId="26714"/>
    <cellStyle name="Output 2 2 2 3 3 3 4" xfId="26715"/>
    <cellStyle name="Output 2 2 2 3 3 3 5" xfId="26716"/>
    <cellStyle name="Output 2 2 2 3 3 3 6" xfId="26717"/>
    <cellStyle name="Output 2 2 2 3 3 4" xfId="26718"/>
    <cellStyle name="Output 2 2 2 3 3 4 2" xfId="26719"/>
    <cellStyle name="Output 2 2 2 3 3 4 3" xfId="26720"/>
    <cellStyle name="Output 2 2 2 3 3 4 4" xfId="26721"/>
    <cellStyle name="Output 2 2 2 3 3 4 5" xfId="26722"/>
    <cellStyle name="Output 2 2 2 3 3 4 6" xfId="26723"/>
    <cellStyle name="Output 2 2 2 3 3 5" xfId="26724"/>
    <cellStyle name="Output 2 2 2 3 3 6" xfId="26725"/>
    <cellStyle name="Output 2 2 2 3 3 7" xfId="26726"/>
    <cellStyle name="Output 2 2 2 3 3 8" xfId="26727"/>
    <cellStyle name="Output 2 2 2 3 3 9" xfId="26728"/>
    <cellStyle name="Output 2 2 2 3 4" xfId="26729"/>
    <cellStyle name="Output 2 2 2 3 4 2" xfId="26730"/>
    <cellStyle name="Output 2 2 2 3 4 2 2" xfId="26731"/>
    <cellStyle name="Output 2 2 2 3 4 2 3" xfId="26732"/>
    <cellStyle name="Output 2 2 2 3 4 2 4" xfId="26733"/>
    <cellStyle name="Output 2 2 2 3 4 2 5" xfId="26734"/>
    <cellStyle name="Output 2 2 2 3 4 2 6" xfId="26735"/>
    <cellStyle name="Output 2 2 2 3 4 3" xfId="26736"/>
    <cellStyle name="Output 2 2 2 3 4 3 2" xfId="26737"/>
    <cellStyle name="Output 2 2 2 3 4 3 3" xfId="26738"/>
    <cellStyle name="Output 2 2 2 3 4 3 4" xfId="26739"/>
    <cellStyle name="Output 2 2 2 3 4 3 5" xfId="26740"/>
    <cellStyle name="Output 2 2 2 3 4 3 6" xfId="26741"/>
    <cellStyle name="Output 2 2 2 3 4 4" xfId="26742"/>
    <cellStyle name="Output 2 2 2 3 4 5" xfId="26743"/>
    <cellStyle name="Output 2 2 2 3 4 6" xfId="26744"/>
    <cellStyle name="Output 2 2 2 3 4 7" xfId="26745"/>
    <cellStyle name="Output 2 2 2 3 4 8" xfId="26746"/>
    <cellStyle name="Output 2 2 2 3 5" xfId="26747"/>
    <cellStyle name="Output 2 2 2 3 5 2" xfId="26748"/>
    <cellStyle name="Output 2 2 2 3 5 3" xfId="26749"/>
    <cellStyle name="Output 2 2 2 3 5 4" xfId="26750"/>
    <cellStyle name="Output 2 2 2 3 5 5" xfId="26751"/>
    <cellStyle name="Output 2 2 2 3 5 6" xfId="26752"/>
    <cellStyle name="Output 2 2 2 3 6" xfId="26753"/>
    <cellStyle name="Output 2 2 2 3 6 2" xfId="26754"/>
    <cellStyle name="Output 2 2 2 3 6 3" xfId="26755"/>
    <cellStyle name="Output 2 2 2 3 6 4" xfId="26756"/>
    <cellStyle name="Output 2 2 2 3 6 5" xfId="26757"/>
    <cellStyle name="Output 2 2 2 3 6 6" xfId="26758"/>
    <cellStyle name="Output 2 2 2 3 7" xfId="26759"/>
    <cellStyle name="Output 2 2 2 3 8" xfId="26760"/>
    <cellStyle name="Output 2 2 2 3 9" xfId="26761"/>
    <cellStyle name="Output 2 2 2 4" xfId="26762"/>
    <cellStyle name="Output 2 2 2 4 10" xfId="26763"/>
    <cellStyle name="Output 2 2 2 4 2" xfId="26764"/>
    <cellStyle name="Output 2 2 2 4 2 2" xfId="26765"/>
    <cellStyle name="Output 2 2 2 4 2 2 2" xfId="26766"/>
    <cellStyle name="Output 2 2 2 4 2 2 2 2" xfId="26767"/>
    <cellStyle name="Output 2 2 2 4 2 2 2 3" xfId="26768"/>
    <cellStyle name="Output 2 2 2 4 2 2 2 4" xfId="26769"/>
    <cellStyle name="Output 2 2 2 4 2 2 2 5" xfId="26770"/>
    <cellStyle name="Output 2 2 2 4 2 2 2 6" xfId="26771"/>
    <cellStyle name="Output 2 2 2 4 2 2 3" xfId="26772"/>
    <cellStyle name="Output 2 2 2 4 2 2 3 2" xfId="26773"/>
    <cellStyle name="Output 2 2 2 4 2 2 3 3" xfId="26774"/>
    <cellStyle name="Output 2 2 2 4 2 2 3 4" xfId="26775"/>
    <cellStyle name="Output 2 2 2 4 2 2 3 5" xfId="26776"/>
    <cellStyle name="Output 2 2 2 4 2 2 3 6" xfId="26777"/>
    <cellStyle name="Output 2 2 2 4 2 2 4" xfId="26778"/>
    <cellStyle name="Output 2 2 2 4 2 2 5" xfId="26779"/>
    <cellStyle name="Output 2 2 2 4 2 2 6" xfId="26780"/>
    <cellStyle name="Output 2 2 2 4 2 2 7" xfId="26781"/>
    <cellStyle name="Output 2 2 2 4 2 2 8" xfId="26782"/>
    <cellStyle name="Output 2 2 2 4 2 3" xfId="26783"/>
    <cellStyle name="Output 2 2 2 4 2 3 2" xfId="26784"/>
    <cellStyle name="Output 2 2 2 4 2 3 3" xfId="26785"/>
    <cellStyle name="Output 2 2 2 4 2 3 4" xfId="26786"/>
    <cellStyle name="Output 2 2 2 4 2 3 5" xfId="26787"/>
    <cellStyle name="Output 2 2 2 4 2 3 6" xfId="26788"/>
    <cellStyle name="Output 2 2 2 4 2 4" xfId="26789"/>
    <cellStyle name="Output 2 2 2 4 2 4 2" xfId="26790"/>
    <cellStyle name="Output 2 2 2 4 2 4 3" xfId="26791"/>
    <cellStyle name="Output 2 2 2 4 2 4 4" xfId="26792"/>
    <cellStyle name="Output 2 2 2 4 2 4 5" xfId="26793"/>
    <cellStyle name="Output 2 2 2 4 2 4 6" xfId="26794"/>
    <cellStyle name="Output 2 2 2 4 2 5" xfId="26795"/>
    <cellStyle name="Output 2 2 2 4 2 6" xfId="26796"/>
    <cellStyle name="Output 2 2 2 4 2 7" xfId="26797"/>
    <cellStyle name="Output 2 2 2 4 2 8" xfId="26798"/>
    <cellStyle name="Output 2 2 2 4 2 9" xfId="26799"/>
    <cellStyle name="Output 2 2 2 4 3" xfId="26800"/>
    <cellStyle name="Output 2 2 2 4 3 2" xfId="26801"/>
    <cellStyle name="Output 2 2 2 4 3 2 2" xfId="26802"/>
    <cellStyle name="Output 2 2 2 4 3 2 3" xfId="26803"/>
    <cellStyle name="Output 2 2 2 4 3 2 4" xfId="26804"/>
    <cellStyle name="Output 2 2 2 4 3 2 5" xfId="26805"/>
    <cellStyle name="Output 2 2 2 4 3 2 6" xfId="26806"/>
    <cellStyle name="Output 2 2 2 4 3 3" xfId="26807"/>
    <cellStyle name="Output 2 2 2 4 3 3 2" xfId="26808"/>
    <cellStyle name="Output 2 2 2 4 3 3 3" xfId="26809"/>
    <cellStyle name="Output 2 2 2 4 3 3 4" xfId="26810"/>
    <cellStyle name="Output 2 2 2 4 3 3 5" xfId="26811"/>
    <cellStyle name="Output 2 2 2 4 3 3 6" xfId="26812"/>
    <cellStyle name="Output 2 2 2 4 3 4" xfId="26813"/>
    <cellStyle name="Output 2 2 2 4 3 5" xfId="26814"/>
    <cellStyle name="Output 2 2 2 4 3 6" xfId="26815"/>
    <cellStyle name="Output 2 2 2 4 3 7" xfId="26816"/>
    <cellStyle name="Output 2 2 2 4 3 8" xfId="26817"/>
    <cellStyle name="Output 2 2 2 4 4" xfId="26818"/>
    <cellStyle name="Output 2 2 2 4 4 2" xfId="26819"/>
    <cellStyle name="Output 2 2 2 4 4 3" xfId="26820"/>
    <cellStyle name="Output 2 2 2 4 4 4" xfId="26821"/>
    <cellStyle name="Output 2 2 2 4 4 5" xfId="26822"/>
    <cellStyle name="Output 2 2 2 4 4 6" xfId="26823"/>
    <cellStyle name="Output 2 2 2 4 5" xfId="26824"/>
    <cellStyle name="Output 2 2 2 4 5 2" xfId="26825"/>
    <cellStyle name="Output 2 2 2 4 5 3" xfId="26826"/>
    <cellStyle name="Output 2 2 2 4 5 4" xfId="26827"/>
    <cellStyle name="Output 2 2 2 4 5 5" xfId="26828"/>
    <cellStyle name="Output 2 2 2 4 5 6" xfId="26829"/>
    <cellStyle name="Output 2 2 2 4 6" xfId="26830"/>
    <cellStyle name="Output 2 2 2 4 7" xfId="26831"/>
    <cellStyle name="Output 2 2 2 4 8" xfId="26832"/>
    <cellStyle name="Output 2 2 2 4 9" xfId="26833"/>
    <cellStyle name="Output 2 2 2 5" xfId="26834"/>
    <cellStyle name="Output 2 2 2 5 2" xfId="26835"/>
    <cellStyle name="Output 2 2 2 5 2 2" xfId="26836"/>
    <cellStyle name="Output 2 2 2 5 2 2 2" xfId="26837"/>
    <cellStyle name="Output 2 2 2 5 2 2 3" xfId="26838"/>
    <cellStyle name="Output 2 2 2 5 2 2 4" xfId="26839"/>
    <cellStyle name="Output 2 2 2 5 2 2 5" xfId="26840"/>
    <cellStyle name="Output 2 2 2 5 2 2 6" xfId="26841"/>
    <cellStyle name="Output 2 2 2 5 2 3" xfId="26842"/>
    <cellStyle name="Output 2 2 2 5 2 3 2" xfId="26843"/>
    <cellStyle name="Output 2 2 2 5 2 3 3" xfId="26844"/>
    <cellStyle name="Output 2 2 2 5 2 3 4" xfId="26845"/>
    <cellStyle name="Output 2 2 2 5 2 3 5" xfId="26846"/>
    <cellStyle name="Output 2 2 2 5 2 3 6" xfId="26847"/>
    <cellStyle name="Output 2 2 2 5 2 4" xfId="26848"/>
    <cellStyle name="Output 2 2 2 5 2 5" xfId="26849"/>
    <cellStyle name="Output 2 2 2 5 2 6" xfId="26850"/>
    <cellStyle name="Output 2 2 2 5 2 7" xfId="26851"/>
    <cellStyle name="Output 2 2 2 5 2 8" xfId="26852"/>
    <cellStyle name="Output 2 2 2 5 3" xfId="26853"/>
    <cellStyle name="Output 2 2 2 5 3 2" xfId="26854"/>
    <cellStyle name="Output 2 2 2 5 3 3" xfId="26855"/>
    <cellStyle name="Output 2 2 2 5 3 4" xfId="26856"/>
    <cellStyle name="Output 2 2 2 5 3 5" xfId="26857"/>
    <cellStyle name="Output 2 2 2 5 3 6" xfId="26858"/>
    <cellStyle name="Output 2 2 2 5 4" xfId="26859"/>
    <cellStyle name="Output 2 2 2 5 4 2" xfId="26860"/>
    <cellStyle name="Output 2 2 2 5 4 3" xfId="26861"/>
    <cellStyle name="Output 2 2 2 5 4 4" xfId="26862"/>
    <cellStyle name="Output 2 2 2 5 4 5" xfId="26863"/>
    <cellStyle name="Output 2 2 2 5 4 6" xfId="26864"/>
    <cellStyle name="Output 2 2 2 5 5" xfId="26865"/>
    <cellStyle name="Output 2 2 2 5 6" xfId="26866"/>
    <cellStyle name="Output 2 2 2 5 7" xfId="26867"/>
    <cellStyle name="Output 2 2 2 5 8" xfId="26868"/>
    <cellStyle name="Output 2 2 2 5 9" xfId="26869"/>
    <cellStyle name="Output 2 2 2 6" xfId="26870"/>
    <cellStyle name="Output 2 2 2 6 2" xfId="26871"/>
    <cellStyle name="Output 2 2 2 6 2 2" xfId="26872"/>
    <cellStyle name="Output 2 2 2 6 2 3" xfId="26873"/>
    <cellStyle name="Output 2 2 2 6 2 4" xfId="26874"/>
    <cellStyle name="Output 2 2 2 6 2 5" xfId="26875"/>
    <cellStyle name="Output 2 2 2 6 2 6" xfId="26876"/>
    <cellStyle name="Output 2 2 2 6 3" xfId="26877"/>
    <cellStyle name="Output 2 2 2 6 3 2" xfId="26878"/>
    <cellStyle name="Output 2 2 2 6 3 3" xfId="26879"/>
    <cellStyle name="Output 2 2 2 6 3 4" xfId="26880"/>
    <cellStyle name="Output 2 2 2 6 3 5" xfId="26881"/>
    <cellStyle name="Output 2 2 2 6 3 6" xfId="26882"/>
    <cellStyle name="Output 2 2 2 6 4" xfId="26883"/>
    <cellStyle name="Output 2 2 2 6 5" xfId="26884"/>
    <cellStyle name="Output 2 2 2 6 6" xfId="26885"/>
    <cellStyle name="Output 2 2 2 6 7" xfId="26886"/>
    <cellStyle name="Output 2 2 2 6 8" xfId="26887"/>
    <cellStyle name="Output 2 2 2 7" xfId="26888"/>
    <cellStyle name="Output 2 2 2 7 2" xfId="26889"/>
    <cellStyle name="Output 2 2 2 7 3" xfId="26890"/>
    <cellStyle name="Output 2 2 2 7 4" xfId="26891"/>
    <cellStyle name="Output 2 2 2 7 5" xfId="26892"/>
    <cellStyle name="Output 2 2 2 7 6" xfId="26893"/>
    <cellStyle name="Output 2 2 2 8" xfId="26894"/>
    <cellStyle name="Output 2 2 2 8 2" xfId="26895"/>
    <cellStyle name="Output 2 2 2 8 3" xfId="26896"/>
    <cellStyle name="Output 2 2 2 8 4" xfId="26897"/>
    <cellStyle name="Output 2 2 2 8 5" xfId="26898"/>
    <cellStyle name="Output 2 2 2 8 6" xfId="26899"/>
    <cellStyle name="Output 2 2 2 9" xfId="26900"/>
    <cellStyle name="Output 2 2 3" xfId="26901"/>
    <cellStyle name="Output 2 2 3 10" xfId="26902"/>
    <cellStyle name="Output 2 2 3 11" xfId="26903"/>
    <cellStyle name="Output 2 2 3 12" xfId="26904"/>
    <cellStyle name="Output 2 2 3 2" xfId="26905"/>
    <cellStyle name="Output 2 2 3 2 10" xfId="26906"/>
    <cellStyle name="Output 2 2 3 2 11" xfId="26907"/>
    <cellStyle name="Output 2 2 3 2 2" xfId="26908"/>
    <cellStyle name="Output 2 2 3 2 2 10" xfId="26909"/>
    <cellStyle name="Output 2 2 3 2 2 2" xfId="26910"/>
    <cellStyle name="Output 2 2 3 2 2 2 2" xfId="26911"/>
    <cellStyle name="Output 2 2 3 2 2 2 2 2" xfId="26912"/>
    <cellStyle name="Output 2 2 3 2 2 2 2 2 2" xfId="26913"/>
    <cellStyle name="Output 2 2 3 2 2 2 2 2 3" xfId="26914"/>
    <cellStyle name="Output 2 2 3 2 2 2 2 2 4" xfId="26915"/>
    <cellStyle name="Output 2 2 3 2 2 2 2 2 5" xfId="26916"/>
    <cellStyle name="Output 2 2 3 2 2 2 2 2 6" xfId="26917"/>
    <cellStyle name="Output 2 2 3 2 2 2 2 3" xfId="26918"/>
    <cellStyle name="Output 2 2 3 2 2 2 2 3 2" xfId="26919"/>
    <cellStyle name="Output 2 2 3 2 2 2 2 3 3" xfId="26920"/>
    <cellStyle name="Output 2 2 3 2 2 2 2 3 4" xfId="26921"/>
    <cellStyle name="Output 2 2 3 2 2 2 2 3 5" xfId="26922"/>
    <cellStyle name="Output 2 2 3 2 2 2 2 3 6" xfId="26923"/>
    <cellStyle name="Output 2 2 3 2 2 2 2 4" xfId="26924"/>
    <cellStyle name="Output 2 2 3 2 2 2 2 5" xfId="26925"/>
    <cellStyle name="Output 2 2 3 2 2 2 2 6" xfId="26926"/>
    <cellStyle name="Output 2 2 3 2 2 2 2 7" xfId="26927"/>
    <cellStyle name="Output 2 2 3 2 2 2 2 8" xfId="26928"/>
    <cellStyle name="Output 2 2 3 2 2 2 3" xfId="26929"/>
    <cellStyle name="Output 2 2 3 2 2 2 3 2" xfId="26930"/>
    <cellStyle name="Output 2 2 3 2 2 2 3 3" xfId="26931"/>
    <cellStyle name="Output 2 2 3 2 2 2 3 4" xfId="26932"/>
    <cellStyle name="Output 2 2 3 2 2 2 3 5" xfId="26933"/>
    <cellStyle name="Output 2 2 3 2 2 2 3 6" xfId="26934"/>
    <cellStyle name="Output 2 2 3 2 2 2 4" xfId="26935"/>
    <cellStyle name="Output 2 2 3 2 2 2 4 2" xfId="26936"/>
    <cellStyle name="Output 2 2 3 2 2 2 4 3" xfId="26937"/>
    <cellStyle name="Output 2 2 3 2 2 2 4 4" xfId="26938"/>
    <cellStyle name="Output 2 2 3 2 2 2 4 5" xfId="26939"/>
    <cellStyle name="Output 2 2 3 2 2 2 4 6" xfId="26940"/>
    <cellStyle name="Output 2 2 3 2 2 2 5" xfId="26941"/>
    <cellStyle name="Output 2 2 3 2 2 2 6" xfId="26942"/>
    <cellStyle name="Output 2 2 3 2 2 2 7" xfId="26943"/>
    <cellStyle name="Output 2 2 3 2 2 2 8" xfId="26944"/>
    <cellStyle name="Output 2 2 3 2 2 2 9" xfId="26945"/>
    <cellStyle name="Output 2 2 3 2 2 3" xfId="26946"/>
    <cellStyle name="Output 2 2 3 2 2 3 2" xfId="26947"/>
    <cellStyle name="Output 2 2 3 2 2 3 2 2" xfId="26948"/>
    <cellStyle name="Output 2 2 3 2 2 3 2 3" xfId="26949"/>
    <cellStyle name="Output 2 2 3 2 2 3 2 4" xfId="26950"/>
    <cellStyle name="Output 2 2 3 2 2 3 2 5" xfId="26951"/>
    <cellStyle name="Output 2 2 3 2 2 3 2 6" xfId="26952"/>
    <cellStyle name="Output 2 2 3 2 2 3 3" xfId="26953"/>
    <cellStyle name="Output 2 2 3 2 2 3 3 2" xfId="26954"/>
    <cellStyle name="Output 2 2 3 2 2 3 3 3" xfId="26955"/>
    <cellStyle name="Output 2 2 3 2 2 3 3 4" xfId="26956"/>
    <cellStyle name="Output 2 2 3 2 2 3 3 5" xfId="26957"/>
    <cellStyle name="Output 2 2 3 2 2 3 3 6" xfId="26958"/>
    <cellStyle name="Output 2 2 3 2 2 3 4" xfId="26959"/>
    <cellStyle name="Output 2 2 3 2 2 3 5" xfId="26960"/>
    <cellStyle name="Output 2 2 3 2 2 3 6" xfId="26961"/>
    <cellStyle name="Output 2 2 3 2 2 3 7" xfId="26962"/>
    <cellStyle name="Output 2 2 3 2 2 3 8" xfId="26963"/>
    <cellStyle name="Output 2 2 3 2 2 4" xfId="26964"/>
    <cellStyle name="Output 2 2 3 2 2 4 2" xfId="26965"/>
    <cellStyle name="Output 2 2 3 2 2 4 3" xfId="26966"/>
    <cellStyle name="Output 2 2 3 2 2 4 4" xfId="26967"/>
    <cellStyle name="Output 2 2 3 2 2 4 5" xfId="26968"/>
    <cellStyle name="Output 2 2 3 2 2 4 6" xfId="26969"/>
    <cellStyle name="Output 2 2 3 2 2 5" xfId="26970"/>
    <cellStyle name="Output 2 2 3 2 2 5 2" xfId="26971"/>
    <cellStyle name="Output 2 2 3 2 2 5 3" xfId="26972"/>
    <cellStyle name="Output 2 2 3 2 2 5 4" xfId="26973"/>
    <cellStyle name="Output 2 2 3 2 2 5 5" xfId="26974"/>
    <cellStyle name="Output 2 2 3 2 2 5 6" xfId="26975"/>
    <cellStyle name="Output 2 2 3 2 2 6" xfId="26976"/>
    <cellStyle name="Output 2 2 3 2 2 7" xfId="26977"/>
    <cellStyle name="Output 2 2 3 2 2 8" xfId="26978"/>
    <cellStyle name="Output 2 2 3 2 2 9" xfId="26979"/>
    <cellStyle name="Output 2 2 3 2 3" xfId="26980"/>
    <cellStyle name="Output 2 2 3 2 3 2" xfId="26981"/>
    <cellStyle name="Output 2 2 3 2 3 2 2" xfId="26982"/>
    <cellStyle name="Output 2 2 3 2 3 2 2 2" xfId="26983"/>
    <cellStyle name="Output 2 2 3 2 3 2 2 3" xfId="26984"/>
    <cellStyle name="Output 2 2 3 2 3 2 2 4" xfId="26985"/>
    <cellStyle name="Output 2 2 3 2 3 2 2 5" xfId="26986"/>
    <cellStyle name="Output 2 2 3 2 3 2 2 6" xfId="26987"/>
    <cellStyle name="Output 2 2 3 2 3 2 3" xfId="26988"/>
    <cellStyle name="Output 2 2 3 2 3 2 3 2" xfId="26989"/>
    <cellStyle name="Output 2 2 3 2 3 2 3 3" xfId="26990"/>
    <cellStyle name="Output 2 2 3 2 3 2 3 4" xfId="26991"/>
    <cellStyle name="Output 2 2 3 2 3 2 3 5" xfId="26992"/>
    <cellStyle name="Output 2 2 3 2 3 2 3 6" xfId="26993"/>
    <cellStyle name="Output 2 2 3 2 3 2 4" xfId="26994"/>
    <cellStyle name="Output 2 2 3 2 3 2 5" xfId="26995"/>
    <cellStyle name="Output 2 2 3 2 3 2 6" xfId="26996"/>
    <cellStyle name="Output 2 2 3 2 3 2 7" xfId="26997"/>
    <cellStyle name="Output 2 2 3 2 3 2 8" xfId="26998"/>
    <cellStyle name="Output 2 2 3 2 3 3" xfId="26999"/>
    <cellStyle name="Output 2 2 3 2 3 3 2" xfId="27000"/>
    <cellStyle name="Output 2 2 3 2 3 3 3" xfId="27001"/>
    <cellStyle name="Output 2 2 3 2 3 3 4" xfId="27002"/>
    <cellStyle name="Output 2 2 3 2 3 3 5" xfId="27003"/>
    <cellStyle name="Output 2 2 3 2 3 3 6" xfId="27004"/>
    <cellStyle name="Output 2 2 3 2 3 4" xfId="27005"/>
    <cellStyle name="Output 2 2 3 2 3 4 2" xfId="27006"/>
    <cellStyle name="Output 2 2 3 2 3 4 3" xfId="27007"/>
    <cellStyle name="Output 2 2 3 2 3 4 4" xfId="27008"/>
    <cellStyle name="Output 2 2 3 2 3 4 5" xfId="27009"/>
    <cellStyle name="Output 2 2 3 2 3 4 6" xfId="27010"/>
    <cellStyle name="Output 2 2 3 2 3 5" xfId="27011"/>
    <cellStyle name="Output 2 2 3 2 3 6" xfId="27012"/>
    <cellStyle name="Output 2 2 3 2 3 7" xfId="27013"/>
    <cellStyle name="Output 2 2 3 2 3 8" xfId="27014"/>
    <cellStyle name="Output 2 2 3 2 3 9" xfId="27015"/>
    <cellStyle name="Output 2 2 3 2 4" xfId="27016"/>
    <cellStyle name="Output 2 2 3 2 4 2" xfId="27017"/>
    <cellStyle name="Output 2 2 3 2 4 2 2" xfId="27018"/>
    <cellStyle name="Output 2 2 3 2 4 2 3" xfId="27019"/>
    <cellStyle name="Output 2 2 3 2 4 2 4" xfId="27020"/>
    <cellStyle name="Output 2 2 3 2 4 2 5" xfId="27021"/>
    <cellStyle name="Output 2 2 3 2 4 2 6" xfId="27022"/>
    <cellStyle name="Output 2 2 3 2 4 3" xfId="27023"/>
    <cellStyle name="Output 2 2 3 2 4 3 2" xfId="27024"/>
    <cellStyle name="Output 2 2 3 2 4 3 3" xfId="27025"/>
    <cellStyle name="Output 2 2 3 2 4 3 4" xfId="27026"/>
    <cellStyle name="Output 2 2 3 2 4 3 5" xfId="27027"/>
    <cellStyle name="Output 2 2 3 2 4 3 6" xfId="27028"/>
    <cellStyle name="Output 2 2 3 2 4 4" xfId="27029"/>
    <cellStyle name="Output 2 2 3 2 4 5" xfId="27030"/>
    <cellStyle name="Output 2 2 3 2 4 6" xfId="27031"/>
    <cellStyle name="Output 2 2 3 2 4 7" xfId="27032"/>
    <cellStyle name="Output 2 2 3 2 4 8" xfId="27033"/>
    <cellStyle name="Output 2 2 3 2 5" xfId="27034"/>
    <cellStyle name="Output 2 2 3 2 5 2" xfId="27035"/>
    <cellStyle name="Output 2 2 3 2 5 3" xfId="27036"/>
    <cellStyle name="Output 2 2 3 2 5 4" xfId="27037"/>
    <cellStyle name="Output 2 2 3 2 5 5" xfId="27038"/>
    <cellStyle name="Output 2 2 3 2 5 6" xfId="27039"/>
    <cellStyle name="Output 2 2 3 2 6" xfId="27040"/>
    <cellStyle name="Output 2 2 3 2 6 2" xfId="27041"/>
    <cellStyle name="Output 2 2 3 2 6 3" xfId="27042"/>
    <cellStyle name="Output 2 2 3 2 6 4" xfId="27043"/>
    <cellStyle name="Output 2 2 3 2 6 5" xfId="27044"/>
    <cellStyle name="Output 2 2 3 2 6 6" xfId="27045"/>
    <cellStyle name="Output 2 2 3 2 7" xfId="27046"/>
    <cellStyle name="Output 2 2 3 2 8" xfId="27047"/>
    <cellStyle name="Output 2 2 3 2 9" xfId="27048"/>
    <cellStyle name="Output 2 2 3 3" xfId="27049"/>
    <cellStyle name="Output 2 2 3 3 10" xfId="27050"/>
    <cellStyle name="Output 2 2 3 3 2" xfId="27051"/>
    <cellStyle name="Output 2 2 3 3 2 2" xfId="27052"/>
    <cellStyle name="Output 2 2 3 3 2 2 2" xfId="27053"/>
    <cellStyle name="Output 2 2 3 3 2 2 2 2" xfId="27054"/>
    <cellStyle name="Output 2 2 3 3 2 2 2 3" xfId="27055"/>
    <cellStyle name="Output 2 2 3 3 2 2 2 4" xfId="27056"/>
    <cellStyle name="Output 2 2 3 3 2 2 2 5" xfId="27057"/>
    <cellStyle name="Output 2 2 3 3 2 2 2 6" xfId="27058"/>
    <cellStyle name="Output 2 2 3 3 2 2 3" xfId="27059"/>
    <cellStyle name="Output 2 2 3 3 2 2 3 2" xfId="27060"/>
    <cellStyle name="Output 2 2 3 3 2 2 3 3" xfId="27061"/>
    <cellStyle name="Output 2 2 3 3 2 2 3 4" xfId="27062"/>
    <cellStyle name="Output 2 2 3 3 2 2 3 5" xfId="27063"/>
    <cellStyle name="Output 2 2 3 3 2 2 3 6" xfId="27064"/>
    <cellStyle name="Output 2 2 3 3 2 2 4" xfId="27065"/>
    <cellStyle name="Output 2 2 3 3 2 2 5" xfId="27066"/>
    <cellStyle name="Output 2 2 3 3 2 2 6" xfId="27067"/>
    <cellStyle name="Output 2 2 3 3 2 2 7" xfId="27068"/>
    <cellStyle name="Output 2 2 3 3 2 2 8" xfId="27069"/>
    <cellStyle name="Output 2 2 3 3 2 3" xfId="27070"/>
    <cellStyle name="Output 2 2 3 3 2 3 2" xfId="27071"/>
    <cellStyle name="Output 2 2 3 3 2 3 3" xfId="27072"/>
    <cellStyle name="Output 2 2 3 3 2 3 4" xfId="27073"/>
    <cellStyle name="Output 2 2 3 3 2 3 5" xfId="27074"/>
    <cellStyle name="Output 2 2 3 3 2 3 6" xfId="27075"/>
    <cellStyle name="Output 2 2 3 3 2 4" xfId="27076"/>
    <cellStyle name="Output 2 2 3 3 2 4 2" xfId="27077"/>
    <cellStyle name="Output 2 2 3 3 2 4 3" xfId="27078"/>
    <cellStyle name="Output 2 2 3 3 2 4 4" xfId="27079"/>
    <cellStyle name="Output 2 2 3 3 2 4 5" xfId="27080"/>
    <cellStyle name="Output 2 2 3 3 2 4 6" xfId="27081"/>
    <cellStyle name="Output 2 2 3 3 2 5" xfId="27082"/>
    <cellStyle name="Output 2 2 3 3 2 6" xfId="27083"/>
    <cellStyle name="Output 2 2 3 3 2 7" xfId="27084"/>
    <cellStyle name="Output 2 2 3 3 2 8" xfId="27085"/>
    <cellStyle name="Output 2 2 3 3 2 9" xfId="27086"/>
    <cellStyle name="Output 2 2 3 3 3" xfId="27087"/>
    <cellStyle name="Output 2 2 3 3 3 2" xfId="27088"/>
    <cellStyle name="Output 2 2 3 3 3 2 2" xfId="27089"/>
    <cellStyle name="Output 2 2 3 3 3 2 3" xfId="27090"/>
    <cellStyle name="Output 2 2 3 3 3 2 4" xfId="27091"/>
    <cellStyle name="Output 2 2 3 3 3 2 5" xfId="27092"/>
    <cellStyle name="Output 2 2 3 3 3 2 6" xfId="27093"/>
    <cellStyle name="Output 2 2 3 3 3 3" xfId="27094"/>
    <cellStyle name="Output 2 2 3 3 3 3 2" xfId="27095"/>
    <cellStyle name="Output 2 2 3 3 3 3 3" xfId="27096"/>
    <cellStyle name="Output 2 2 3 3 3 3 4" xfId="27097"/>
    <cellStyle name="Output 2 2 3 3 3 3 5" xfId="27098"/>
    <cellStyle name="Output 2 2 3 3 3 3 6" xfId="27099"/>
    <cellStyle name="Output 2 2 3 3 3 4" xfId="27100"/>
    <cellStyle name="Output 2 2 3 3 3 5" xfId="27101"/>
    <cellStyle name="Output 2 2 3 3 3 6" xfId="27102"/>
    <cellStyle name="Output 2 2 3 3 3 7" xfId="27103"/>
    <cellStyle name="Output 2 2 3 3 3 8" xfId="27104"/>
    <cellStyle name="Output 2 2 3 3 4" xfId="27105"/>
    <cellStyle name="Output 2 2 3 3 4 2" xfId="27106"/>
    <cellStyle name="Output 2 2 3 3 4 3" xfId="27107"/>
    <cellStyle name="Output 2 2 3 3 4 4" xfId="27108"/>
    <cellStyle name="Output 2 2 3 3 4 5" xfId="27109"/>
    <cellStyle name="Output 2 2 3 3 4 6" xfId="27110"/>
    <cellStyle name="Output 2 2 3 3 5" xfId="27111"/>
    <cellStyle name="Output 2 2 3 3 5 2" xfId="27112"/>
    <cellStyle name="Output 2 2 3 3 5 3" xfId="27113"/>
    <cellStyle name="Output 2 2 3 3 5 4" xfId="27114"/>
    <cellStyle name="Output 2 2 3 3 5 5" xfId="27115"/>
    <cellStyle name="Output 2 2 3 3 5 6" xfId="27116"/>
    <cellStyle name="Output 2 2 3 3 6" xfId="27117"/>
    <cellStyle name="Output 2 2 3 3 7" xfId="27118"/>
    <cellStyle name="Output 2 2 3 3 8" xfId="27119"/>
    <cellStyle name="Output 2 2 3 3 9" xfId="27120"/>
    <cellStyle name="Output 2 2 3 4" xfId="27121"/>
    <cellStyle name="Output 2 2 3 4 2" xfId="27122"/>
    <cellStyle name="Output 2 2 3 4 2 2" xfId="27123"/>
    <cellStyle name="Output 2 2 3 4 2 2 2" xfId="27124"/>
    <cellStyle name="Output 2 2 3 4 2 2 3" xfId="27125"/>
    <cellStyle name="Output 2 2 3 4 2 2 4" xfId="27126"/>
    <cellStyle name="Output 2 2 3 4 2 2 5" xfId="27127"/>
    <cellStyle name="Output 2 2 3 4 2 2 6" xfId="27128"/>
    <cellStyle name="Output 2 2 3 4 2 3" xfId="27129"/>
    <cellStyle name="Output 2 2 3 4 2 3 2" xfId="27130"/>
    <cellStyle name="Output 2 2 3 4 2 3 3" xfId="27131"/>
    <cellStyle name="Output 2 2 3 4 2 3 4" xfId="27132"/>
    <cellStyle name="Output 2 2 3 4 2 3 5" xfId="27133"/>
    <cellStyle name="Output 2 2 3 4 2 3 6" xfId="27134"/>
    <cellStyle name="Output 2 2 3 4 2 4" xfId="27135"/>
    <cellStyle name="Output 2 2 3 4 2 5" xfId="27136"/>
    <cellStyle name="Output 2 2 3 4 2 6" xfId="27137"/>
    <cellStyle name="Output 2 2 3 4 2 7" xfId="27138"/>
    <cellStyle name="Output 2 2 3 4 2 8" xfId="27139"/>
    <cellStyle name="Output 2 2 3 4 3" xfId="27140"/>
    <cellStyle name="Output 2 2 3 4 3 2" xfId="27141"/>
    <cellStyle name="Output 2 2 3 4 3 3" xfId="27142"/>
    <cellStyle name="Output 2 2 3 4 3 4" xfId="27143"/>
    <cellStyle name="Output 2 2 3 4 3 5" xfId="27144"/>
    <cellStyle name="Output 2 2 3 4 3 6" xfId="27145"/>
    <cellStyle name="Output 2 2 3 4 4" xfId="27146"/>
    <cellStyle name="Output 2 2 3 4 4 2" xfId="27147"/>
    <cellStyle name="Output 2 2 3 4 4 3" xfId="27148"/>
    <cellStyle name="Output 2 2 3 4 4 4" xfId="27149"/>
    <cellStyle name="Output 2 2 3 4 4 5" xfId="27150"/>
    <cellStyle name="Output 2 2 3 4 4 6" xfId="27151"/>
    <cellStyle name="Output 2 2 3 4 5" xfId="27152"/>
    <cellStyle name="Output 2 2 3 4 6" xfId="27153"/>
    <cellStyle name="Output 2 2 3 4 7" xfId="27154"/>
    <cellStyle name="Output 2 2 3 4 8" xfId="27155"/>
    <cellStyle name="Output 2 2 3 4 9" xfId="27156"/>
    <cellStyle name="Output 2 2 3 5" xfId="27157"/>
    <cellStyle name="Output 2 2 3 5 2" xfId="27158"/>
    <cellStyle name="Output 2 2 3 5 2 2" xfId="27159"/>
    <cellStyle name="Output 2 2 3 5 2 3" xfId="27160"/>
    <cellStyle name="Output 2 2 3 5 2 4" xfId="27161"/>
    <cellStyle name="Output 2 2 3 5 2 5" xfId="27162"/>
    <cellStyle name="Output 2 2 3 5 2 6" xfId="27163"/>
    <cellStyle name="Output 2 2 3 5 3" xfId="27164"/>
    <cellStyle name="Output 2 2 3 5 3 2" xfId="27165"/>
    <cellStyle name="Output 2 2 3 5 3 3" xfId="27166"/>
    <cellStyle name="Output 2 2 3 5 3 4" xfId="27167"/>
    <cellStyle name="Output 2 2 3 5 3 5" xfId="27168"/>
    <cellStyle name="Output 2 2 3 5 3 6" xfId="27169"/>
    <cellStyle name="Output 2 2 3 5 4" xfId="27170"/>
    <cellStyle name="Output 2 2 3 5 5" xfId="27171"/>
    <cellStyle name="Output 2 2 3 5 6" xfId="27172"/>
    <cellStyle name="Output 2 2 3 5 7" xfId="27173"/>
    <cellStyle name="Output 2 2 3 5 8" xfId="27174"/>
    <cellStyle name="Output 2 2 3 6" xfId="27175"/>
    <cellStyle name="Output 2 2 3 6 2" xfId="27176"/>
    <cellStyle name="Output 2 2 3 6 3" xfId="27177"/>
    <cellStyle name="Output 2 2 3 6 4" xfId="27178"/>
    <cellStyle name="Output 2 2 3 6 5" xfId="27179"/>
    <cellStyle name="Output 2 2 3 6 6" xfId="27180"/>
    <cellStyle name="Output 2 2 3 7" xfId="27181"/>
    <cellStyle name="Output 2 2 3 7 2" xfId="27182"/>
    <cellStyle name="Output 2 2 3 7 3" xfId="27183"/>
    <cellStyle name="Output 2 2 3 7 4" xfId="27184"/>
    <cellStyle name="Output 2 2 3 7 5" xfId="27185"/>
    <cellStyle name="Output 2 2 3 7 6" xfId="27186"/>
    <cellStyle name="Output 2 2 3 8" xfId="27187"/>
    <cellStyle name="Output 2 2 3 9" xfId="27188"/>
    <cellStyle name="Output 2 2 4" xfId="27189"/>
    <cellStyle name="Output 2 2 4 10" xfId="27190"/>
    <cellStyle name="Output 2 2 4 11" xfId="27191"/>
    <cellStyle name="Output 2 2 4 2" xfId="27192"/>
    <cellStyle name="Output 2 2 4 2 10" xfId="27193"/>
    <cellStyle name="Output 2 2 4 2 2" xfId="27194"/>
    <cellStyle name="Output 2 2 4 2 2 2" xfId="27195"/>
    <cellStyle name="Output 2 2 4 2 2 2 2" xfId="27196"/>
    <cellStyle name="Output 2 2 4 2 2 2 2 2" xfId="27197"/>
    <cellStyle name="Output 2 2 4 2 2 2 2 3" xfId="27198"/>
    <cellStyle name="Output 2 2 4 2 2 2 2 4" xfId="27199"/>
    <cellStyle name="Output 2 2 4 2 2 2 2 5" xfId="27200"/>
    <cellStyle name="Output 2 2 4 2 2 2 2 6" xfId="27201"/>
    <cellStyle name="Output 2 2 4 2 2 2 3" xfId="27202"/>
    <cellStyle name="Output 2 2 4 2 2 2 3 2" xfId="27203"/>
    <cellStyle name="Output 2 2 4 2 2 2 3 3" xfId="27204"/>
    <cellStyle name="Output 2 2 4 2 2 2 3 4" xfId="27205"/>
    <cellStyle name="Output 2 2 4 2 2 2 3 5" xfId="27206"/>
    <cellStyle name="Output 2 2 4 2 2 2 3 6" xfId="27207"/>
    <cellStyle name="Output 2 2 4 2 2 2 4" xfId="27208"/>
    <cellStyle name="Output 2 2 4 2 2 2 5" xfId="27209"/>
    <cellStyle name="Output 2 2 4 2 2 2 6" xfId="27210"/>
    <cellStyle name="Output 2 2 4 2 2 2 7" xfId="27211"/>
    <cellStyle name="Output 2 2 4 2 2 2 8" xfId="27212"/>
    <cellStyle name="Output 2 2 4 2 2 3" xfId="27213"/>
    <cellStyle name="Output 2 2 4 2 2 3 2" xfId="27214"/>
    <cellStyle name="Output 2 2 4 2 2 3 3" xfId="27215"/>
    <cellStyle name="Output 2 2 4 2 2 3 4" xfId="27216"/>
    <cellStyle name="Output 2 2 4 2 2 3 5" xfId="27217"/>
    <cellStyle name="Output 2 2 4 2 2 3 6" xfId="27218"/>
    <cellStyle name="Output 2 2 4 2 2 4" xfId="27219"/>
    <cellStyle name="Output 2 2 4 2 2 4 2" xfId="27220"/>
    <cellStyle name="Output 2 2 4 2 2 4 3" xfId="27221"/>
    <cellStyle name="Output 2 2 4 2 2 4 4" xfId="27222"/>
    <cellStyle name="Output 2 2 4 2 2 4 5" xfId="27223"/>
    <cellStyle name="Output 2 2 4 2 2 4 6" xfId="27224"/>
    <cellStyle name="Output 2 2 4 2 2 5" xfId="27225"/>
    <cellStyle name="Output 2 2 4 2 2 6" xfId="27226"/>
    <cellStyle name="Output 2 2 4 2 2 7" xfId="27227"/>
    <cellStyle name="Output 2 2 4 2 2 8" xfId="27228"/>
    <cellStyle name="Output 2 2 4 2 2 9" xfId="27229"/>
    <cellStyle name="Output 2 2 4 2 3" xfId="27230"/>
    <cellStyle name="Output 2 2 4 2 3 2" xfId="27231"/>
    <cellStyle name="Output 2 2 4 2 3 2 2" xfId="27232"/>
    <cellStyle name="Output 2 2 4 2 3 2 3" xfId="27233"/>
    <cellStyle name="Output 2 2 4 2 3 2 4" xfId="27234"/>
    <cellStyle name="Output 2 2 4 2 3 2 5" xfId="27235"/>
    <cellStyle name="Output 2 2 4 2 3 2 6" xfId="27236"/>
    <cellStyle name="Output 2 2 4 2 3 3" xfId="27237"/>
    <cellStyle name="Output 2 2 4 2 3 3 2" xfId="27238"/>
    <cellStyle name="Output 2 2 4 2 3 3 3" xfId="27239"/>
    <cellStyle name="Output 2 2 4 2 3 3 4" xfId="27240"/>
    <cellStyle name="Output 2 2 4 2 3 3 5" xfId="27241"/>
    <cellStyle name="Output 2 2 4 2 3 3 6" xfId="27242"/>
    <cellStyle name="Output 2 2 4 2 3 4" xfId="27243"/>
    <cellStyle name="Output 2 2 4 2 3 5" xfId="27244"/>
    <cellStyle name="Output 2 2 4 2 3 6" xfId="27245"/>
    <cellStyle name="Output 2 2 4 2 3 7" xfId="27246"/>
    <cellStyle name="Output 2 2 4 2 3 8" xfId="27247"/>
    <cellStyle name="Output 2 2 4 2 4" xfId="27248"/>
    <cellStyle name="Output 2 2 4 2 4 2" xfId="27249"/>
    <cellStyle name="Output 2 2 4 2 4 3" xfId="27250"/>
    <cellStyle name="Output 2 2 4 2 4 4" xfId="27251"/>
    <cellStyle name="Output 2 2 4 2 4 5" xfId="27252"/>
    <cellStyle name="Output 2 2 4 2 4 6" xfId="27253"/>
    <cellStyle name="Output 2 2 4 2 5" xfId="27254"/>
    <cellStyle name="Output 2 2 4 2 5 2" xfId="27255"/>
    <cellStyle name="Output 2 2 4 2 5 3" xfId="27256"/>
    <cellStyle name="Output 2 2 4 2 5 4" xfId="27257"/>
    <cellStyle name="Output 2 2 4 2 5 5" xfId="27258"/>
    <cellStyle name="Output 2 2 4 2 5 6" xfId="27259"/>
    <cellStyle name="Output 2 2 4 2 6" xfId="27260"/>
    <cellStyle name="Output 2 2 4 2 7" xfId="27261"/>
    <cellStyle name="Output 2 2 4 2 8" xfId="27262"/>
    <cellStyle name="Output 2 2 4 2 9" xfId="27263"/>
    <cellStyle name="Output 2 2 4 3" xfId="27264"/>
    <cellStyle name="Output 2 2 4 3 2" xfId="27265"/>
    <cellStyle name="Output 2 2 4 3 2 2" xfId="27266"/>
    <cellStyle name="Output 2 2 4 3 2 2 2" xfId="27267"/>
    <cellStyle name="Output 2 2 4 3 2 2 3" xfId="27268"/>
    <cellStyle name="Output 2 2 4 3 2 2 4" xfId="27269"/>
    <cellStyle name="Output 2 2 4 3 2 2 5" xfId="27270"/>
    <cellStyle name="Output 2 2 4 3 2 2 6" xfId="27271"/>
    <cellStyle name="Output 2 2 4 3 2 3" xfId="27272"/>
    <cellStyle name="Output 2 2 4 3 2 3 2" xfId="27273"/>
    <cellStyle name="Output 2 2 4 3 2 3 3" xfId="27274"/>
    <cellStyle name="Output 2 2 4 3 2 3 4" xfId="27275"/>
    <cellStyle name="Output 2 2 4 3 2 3 5" xfId="27276"/>
    <cellStyle name="Output 2 2 4 3 2 3 6" xfId="27277"/>
    <cellStyle name="Output 2 2 4 3 2 4" xfId="27278"/>
    <cellStyle name="Output 2 2 4 3 2 5" xfId="27279"/>
    <cellStyle name="Output 2 2 4 3 2 6" xfId="27280"/>
    <cellStyle name="Output 2 2 4 3 2 7" xfId="27281"/>
    <cellStyle name="Output 2 2 4 3 2 8" xfId="27282"/>
    <cellStyle name="Output 2 2 4 3 3" xfId="27283"/>
    <cellStyle name="Output 2 2 4 3 3 2" xfId="27284"/>
    <cellStyle name="Output 2 2 4 3 3 3" xfId="27285"/>
    <cellStyle name="Output 2 2 4 3 3 4" xfId="27286"/>
    <cellStyle name="Output 2 2 4 3 3 5" xfId="27287"/>
    <cellStyle name="Output 2 2 4 3 3 6" xfId="27288"/>
    <cellStyle name="Output 2 2 4 3 4" xfId="27289"/>
    <cellStyle name="Output 2 2 4 3 4 2" xfId="27290"/>
    <cellStyle name="Output 2 2 4 3 4 3" xfId="27291"/>
    <cellStyle name="Output 2 2 4 3 4 4" xfId="27292"/>
    <cellStyle name="Output 2 2 4 3 4 5" xfId="27293"/>
    <cellStyle name="Output 2 2 4 3 4 6" xfId="27294"/>
    <cellStyle name="Output 2 2 4 3 5" xfId="27295"/>
    <cellStyle name="Output 2 2 4 3 6" xfId="27296"/>
    <cellStyle name="Output 2 2 4 3 7" xfId="27297"/>
    <cellStyle name="Output 2 2 4 3 8" xfId="27298"/>
    <cellStyle name="Output 2 2 4 3 9" xfId="27299"/>
    <cellStyle name="Output 2 2 4 4" xfId="27300"/>
    <cellStyle name="Output 2 2 4 4 2" xfId="27301"/>
    <cellStyle name="Output 2 2 4 4 2 2" xfId="27302"/>
    <cellStyle name="Output 2 2 4 4 2 3" xfId="27303"/>
    <cellStyle name="Output 2 2 4 4 2 4" xfId="27304"/>
    <cellStyle name="Output 2 2 4 4 2 5" xfId="27305"/>
    <cellStyle name="Output 2 2 4 4 2 6" xfId="27306"/>
    <cellStyle name="Output 2 2 4 4 3" xfId="27307"/>
    <cellStyle name="Output 2 2 4 4 3 2" xfId="27308"/>
    <cellStyle name="Output 2 2 4 4 3 3" xfId="27309"/>
    <cellStyle name="Output 2 2 4 4 3 4" xfId="27310"/>
    <cellStyle name="Output 2 2 4 4 3 5" xfId="27311"/>
    <cellStyle name="Output 2 2 4 4 3 6" xfId="27312"/>
    <cellStyle name="Output 2 2 4 4 4" xfId="27313"/>
    <cellStyle name="Output 2 2 4 4 5" xfId="27314"/>
    <cellStyle name="Output 2 2 4 4 6" xfId="27315"/>
    <cellStyle name="Output 2 2 4 4 7" xfId="27316"/>
    <cellStyle name="Output 2 2 4 4 8" xfId="27317"/>
    <cellStyle name="Output 2 2 4 5" xfId="27318"/>
    <cellStyle name="Output 2 2 4 5 2" xfId="27319"/>
    <cellStyle name="Output 2 2 4 5 3" xfId="27320"/>
    <cellStyle name="Output 2 2 4 5 4" xfId="27321"/>
    <cellStyle name="Output 2 2 4 5 5" xfId="27322"/>
    <cellStyle name="Output 2 2 4 5 6" xfId="27323"/>
    <cellStyle name="Output 2 2 4 6" xfId="27324"/>
    <cellStyle name="Output 2 2 4 6 2" xfId="27325"/>
    <cellStyle name="Output 2 2 4 6 3" xfId="27326"/>
    <cellStyle name="Output 2 2 4 6 4" xfId="27327"/>
    <cellStyle name="Output 2 2 4 6 5" xfId="27328"/>
    <cellStyle name="Output 2 2 4 6 6" xfId="27329"/>
    <cellStyle name="Output 2 2 4 7" xfId="27330"/>
    <cellStyle name="Output 2 2 4 8" xfId="27331"/>
    <cellStyle name="Output 2 2 4 9" xfId="27332"/>
    <cellStyle name="Output 2 2 5" xfId="27333"/>
    <cellStyle name="Output 2 2 5 10" xfId="27334"/>
    <cellStyle name="Output 2 2 5 2" xfId="27335"/>
    <cellStyle name="Output 2 2 5 2 2" xfId="27336"/>
    <cellStyle name="Output 2 2 5 2 2 2" xfId="27337"/>
    <cellStyle name="Output 2 2 5 2 2 2 2" xfId="27338"/>
    <cellStyle name="Output 2 2 5 2 2 2 3" xfId="27339"/>
    <cellStyle name="Output 2 2 5 2 2 2 4" xfId="27340"/>
    <cellStyle name="Output 2 2 5 2 2 2 5" xfId="27341"/>
    <cellStyle name="Output 2 2 5 2 2 2 6" xfId="27342"/>
    <cellStyle name="Output 2 2 5 2 2 3" xfId="27343"/>
    <cellStyle name="Output 2 2 5 2 2 3 2" xfId="27344"/>
    <cellStyle name="Output 2 2 5 2 2 3 3" xfId="27345"/>
    <cellStyle name="Output 2 2 5 2 2 3 4" xfId="27346"/>
    <cellStyle name="Output 2 2 5 2 2 3 5" xfId="27347"/>
    <cellStyle name="Output 2 2 5 2 2 3 6" xfId="27348"/>
    <cellStyle name="Output 2 2 5 2 2 4" xfId="27349"/>
    <cellStyle name="Output 2 2 5 2 2 5" xfId="27350"/>
    <cellStyle name="Output 2 2 5 2 2 6" xfId="27351"/>
    <cellStyle name="Output 2 2 5 2 2 7" xfId="27352"/>
    <cellStyle name="Output 2 2 5 2 2 8" xfId="27353"/>
    <cellStyle name="Output 2 2 5 2 3" xfId="27354"/>
    <cellStyle name="Output 2 2 5 2 3 2" xfId="27355"/>
    <cellStyle name="Output 2 2 5 2 3 3" xfId="27356"/>
    <cellStyle name="Output 2 2 5 2 3 4" xfId="27357"/>
    <cellStyle name="Output 2 2 5 2 3 5" xfId="27358"/>
    <cellStyle name="Output 2 2 5 2 3 6" xfId="27359"/>
    <cellStyle name="Output 2 2 5 2 4" xfId="27360"/>
    <cellStyle name="Output 2 2 5 2 4 2" xfId="27361"/>
    <cellStyle name="Output 2 2 5 2 4 3" xfId="27362"/>
    <cellStyle name="Output 2 2 5 2 4 4" xfId="27363"/>
    <cellStyle name="Output 2 2 5 2 4 5" xfId="27364"/>
    <cellStyle name="Output 2 2 5 2 4 6" xfId="27365"/>
    <cellStyle name="Output 2 2 5 2 5" xfId="27366"/>
    <cellStyle name="Output 2 2 5 2 6" xfId="27367"/>
    <cellStyle name="Output 2 2 5 2 7" xfId="27368"/>
    <cellStyle name="Output 2 2 5 2 8" xfId="27369"/>
    <cellStyle name="Output 2 2 5 2 9" xfId="27370"/>
    <cellStyle name="Output 2 2 5 3" xfId="27371"/>
    <cellStyle name="Output 2 2 5 3 2" xfId="27372"/>
    <cellStyle name="Output 2 2 5 3 2 2" xfId="27373"/>
    <cellStyle name="Output 2 2 5 3 2 3" xfId="27374"/>
    <cellStyle name="Output 2 2 5 3 2 4" xfId="27375"/>
    <cellStyle name="Output 2 2 5 3 2 5" xfId="27376"/>
    <cellStyle name="Output 2 2 5 3 2 6" xfId="27377"/>
    <cellStyle name="Output 2 2 5 3 3" xfId="27378"/>
    <cellStyle name="Output 2 2 5 3 3 2" xfId="27379"/>
    <cellStyle name="Output 2 2 5 3 3 3" xfId="27380"/>
    <cellStyle name="Output 2 2 5 3 3 4" xfId="27381"/>
    <cellStyle name="Output 2 2 5 3 3 5" xfId="27382"/>
    <cellStyle name="Output 2 2 5 3 3 6" xfId="27383"/>
    <cellStyle name="Output 2 2 5 3 4" xfId="27384"/>
    <cellStyle name="Output 2 2 5 3 5" xfId="27385"/>
    <cellStyle name="Output 2 2 5 3 6" xfId="27386"/>
    <cellStyle name="Output 2 2 5 3 7" xfId="27387"/>
    <cellStyle name="Output 2 2 5 3 8" xfId="27388"/>
    <cellStyle name="Output 2 2 5 4" xfId="27389"/>
    <cellStyle name="Output 2 2 5 4 2" xfId="27390"/>
    <cellStyle name="Output 2 2 5 4 3" xfId="27391"/>
    <cellStyle name="Output 2 2 5 4 4" xfId="27392"/>
    <cellStyle name="Output 2 2 5 4 5" xfId="27393"/>
    <cellStyle name="Output 2 2 5 4 6" xfId="27394"/>
    <cellStyle name="Output 2 2 5 5" xfId="27395"/>
    <cellStyle name="Output 2 2 5 5 2" xfId="27396"/>
    <cellStyle name="Output 2 2 5 5 3" xfId="27397"/>
    <cellStyle name="Output 2 2 5 5 4" xfId="27398"/>
    <cellStyle name="Output 2 2 5 5 5" xfId="27399"/>
    <cellStyle name="Output 2 2 5 5 6" xfId="27400"/>
    <cellStyle name="Output 2 2 5 6" xfId="27401"/>
    <cellStyle name="Output 2 2 5 7" xfId="27402"/>
    <cellStyle name="Output 2 2 5 8" xfId="27403"/>
    <cellStyle name="Output 2 2 5 9" xfId="27404"/>
    <cellStyle name="Output 2 2 6" xfId="27405"/>
    <cellStyle name="Output 2 2 6 2" xfId="27406"/>
    <cellStyle name="Output 2 2 6 2 2" xfId="27407"/>
    <cellStyle name="Output 2 2 6 2 2 2" xfId="27408"/>
    <cellStyle name="Output 2 2 6 2 2 3" xfId="27409"/>
    <cellStyle name="Output 2 2 6 2 2 4" xfId="27410"/>
    <cellStyle name="Output 2 2 6 2 2 5" xfId="27411"/>
    <cellStyle name="Output 2 2 6 2 2 6" xfId="27412"/>
    <cellStyle name="Output 2 2 6 2 3" xfId="27413"/>
    <cellStyle name="Output 2 2 6 2 3 2" xfId="27414"/>
    <cellStyle name="Output 2 2 6 2 3 3" xfId="27415"/>
    <cellStyle name="Output 2 2 6 2 3 4" xfId="27416"/>
    <cellStyle name="Output 2 2 6 2 3 5" xfId="27417"/>
    <cellStyle name="Output 2 2 6 2 3 6" xfId="27418"/>
    <cellStyle name="Output 2 2 6 2 4" xfId="27419"/>
    <cellStyle name="Output 2 2 6 2 5" xfId="27420"/>
    <cellStyle name="Output 2 2 6 2 6" xfId="27421"/>
    <cellStyle name="Output 2 2 6 2 7" xfId="27422"/>
    <cellStyle name="Output 2 2 6 2 8" xfId="27423"/>
    <cellStyle name="Output 2 2 6 3" xfId="27424"/>
    <cellStyle name="Output 2 2 6 3 2" xfId="27425"/>
    <cellStyle name="Output 2 2 6 3 3" xfId="27426"/>
    <cellStyle name="Output 2 2 6 3 4" xfId="27427"/>
    <cellStyle name="Output 2 2 6 3 5" xfId="27428"/>
    <cellStyle name="Output 2 2 6 3 6" xfId="27429"/>
    <cellStyle name="Output 2 2 6 4" xfId="27430"/>
    <cellStyle name="Output 2 2 6 4 2" xfId="27431"/>
    <cellStyle name="Output 2 2 6 4 3" xfId="27432"/>
    <cellStyle name="Output 2 2 6 4 4" xfId="27433"/>
    <cellStyle name="Output 2 2 6 4 5" xfId="27434"/>
    <cellStyle name="Output 2 2 6 4 6" xfId="27435"/>
    <cellStyle name="Output 2 2 6 5" xfId="27436"/>
    <cellStyle name="Output 2 2 6 6" xfId="27437"/>
    <cellStyle name="Output 2 2 6 7" xfId="27438"/>
    <cellStyle name="Output 2 2 6 8" xfId="27439"/>
    <cellStyle name="Output 2 2 6 9" xfId="27440"/>
    <cellStyle name="Output 2 2 7" xfId="27441"/>
    <cellStyle name="Output 2 2 7 2" xfId="27442"/>
    <cellStyle name="Output 2 2 7 2 2" xfId="27443"/>
    <cellStyle name="Output 2 2 7 2 3" xfId="27444"/>
    <cellStyle name="Output 2 2 7 2 4" xfId="27445"/>
    <cellStyle name="Output 2 2 7 2 5" xfId="27446"/>
    <cellStyle name="Output 2 2 7 2 6" xfId="27447"/>
    <cellStyle name="Output 2 2 7 3" xfId="27448"/>
    <cellStyle name="Output 2 2 7 3 2" xfId="27449"/>
    <cellStyle name="Output 2 2 7 3 3" xfId="27450"/>
    <cellStyle name="Output 2 2 7 3 4" xfId="27451"/>
    <cellStyle name="Output 2 2 7 3 5" xfId="27452"/>
    <cellStyle name="Output 2 2 7 3 6" xfId="27453"/>
    <cellStyle name="Output 2 2 7 4" xfId="27454"/>
    <cellStyle name="Output 2 2 7 5" xfId="27455"/>
    <cellStyle name="Output 2 2 7 6" xfId="27456"/>
    <cellStyle name="Output 2 2 7 7" xfId="27457"/>
    <cellStyle name="Output 2 2 7 8" xfId="27458"/>
    <cellStyle name="Output 2 2 8" xfId="27459"/>
    <cellStyle name="Output 2 2 8 2" xfId="27460"/>
    <cellStyle name="Output 2 2 8 3" xfId="27461"/>
    <cellStyle name="Output 2 2 8 4" xfId="27462"/>
    <cellStyle name="Output 2 2 8 5" xfId="27463"/>
    <cellStyle name="Output 2 2 8 6" xfId="27464"/>
    <cellStyle name="Output 2 2 9" xfId="27465"/>
    <cellStyle name="Output 2 2 9 2" xfId="27466"/>
    <cellStyle name="Output 2 2 9 3" xfId="27467"/>
    <cellStyle name="Output 2 2 9 4" xfId="27468"/>
    <cellStyle name="Output 2 2 9 5" xfId="27469"/>
    <cellStyle name="Output 2 2 9 6" xfId="27470"/>
    <cellStyle name="Output 2 3" xfId="27471"/>
    <cellStyle name="Output 2 3 10" xfId="27472"/>
    <cellStyle name="Output 2 3 11" xfId="27473"/>
    <cellStyle name="Output 2 3 12" xfId="27474"/>
    <cellStyle name="Output 2 3 13" xfId="27475"/>
    <cellStyle name="Output 2 3 14" xfId="27476"/>
    <cellStyle name="Output 2 3 2" xfId="27477"/>
    <cellStyle name="Output 2 3 2 10" xfId="27478"/>
    <cellStyle name="Output 2 3 2 11" xfId="27479"/>
    <cellStyle name="Output 2 3 2 12" xfId="27480"/>
    <cellStyle name="Output 2 3 2 13" xfId="27481"/>
    <cellStyle name="Output 2 3 2 2" xfId="27482"/>
    <cellStyle name="Output 2 3 2 2 10" xfId="27483"/>
    <cellStyle name="Output 2 3 2 2 11" xfId="27484"/>
    <cellStyle name="Output 2 3 2 2 12" xfId="27485"/>
    <cellStyle name="Output 2 3 2 2 2" xfId="27486"/>
    <cellStyle name="Output 2 3 2 2 2 10" xfId="27487"/>
    <cellStyle name="Output 2 3 2 2 2 11" xfId="27488"/>
    <cellStyle name="Output 2 3 2 2 2 2" xfId="27489"/>
    <cellStyle name="Output 2 3 2 2 2 2 10" xfId="27490"/>
    <cellStyle name="Output 2 3 2 2 2 2 2" xfId="27491"/>
    <cellStyle name="Output 2 3 2 2 2 2 2 2" xfId="27492"/>
    <cellStyle name="Output 2 3 2 2 2 2 2 2 2" xfId="27493"/>
    <cellStyle name="Output 2 3 2 2 2 2 2 2 2 2" xfId="27494"/>
    <cellStyle name="Output 2 3 2 2 2 2 2 2 2 3" xfId="27495"/>
    <cellStyle name="Output 2 3 2 2 2 2 2 2 2 4" xfId="27496"/>
    <cellStyle name="Output 2 3 2 2 2 2 2 2 2 5" xfId="27497"/>
    <cellStyle name="Output 2 3 2 2 2 2 2 2 2 6" xfId="27498"/>
    <cellStyle name="Output 2 3 2 2 2 2 2 2 3" xfId="27499"/>
    <cellStyle name="Output 2 3 2 2 2 2 2 2 3 2" xfId="27500"/>
    <cellStyle name="Output 2 3 2 2 2 2 2 2 3 3" xfId="27501"/>
    <cellStyle name="Output 2 3 2 2 2 2 2 2 3 4" xfId="27502"/>
    <cellStyle name="Output 2 3 2 2 2 2 2 2 3 5" xfId="27503"/>
    <cellStyle name="Output 2 3 2 2 2 2 2 2 3 6" xfId="27504"/>
    <cellStyle name="Output 2 3 2 2 2 2 2 2 4" xfId="27505"/>
    <cellStyle name="Output 2 3 2 2 2 2 2 2 5" xfId="27506"/>
    <cellStyle name="Output 2 3 2 2 2 2 2 2 6" xfId="27507"/>
    <cellStyle name="Output 2 3 2 2 2 2 2 2 7" xfId="27508"/>
    <cellStyle name="Output 2 3 2 2 2 2 2 2 8" xfId="27509"/>
    <cellStyle name="Output 2 3 2 2 2 2 2 3" xfId="27510"/>
    <cellStyle name="Output 2 3 2 2 2 2 2 3 2" xfId="27511"/>
    <cellStyle name="Output 2 3 2 2 2 2 2 3 3" xfId="27512"/>
    <cellStyle name="Output 2 3 2 2 2 2 2 3 4" xfId="27513"/>
    <cellStyle name="Output 2 3 2 2 2 2 2 3 5" xfId="27514"/>
    <cellStyle name="Output 2 3 2 2 2 2 2 3 6" xfId="27515"/>
    <cellStyle name="Output 2 3 2 2 2 2 2 4" xfId="27516"/>
    <cellStyle name="Output 2 3 2 2 2 2 2 4 2" xfId="27517"/>
    <cellStyle name="Output 2 3 2 2 2 2 2 4 3" xfId="27518"/>
    <cellStyle name="Output 2 3 2 2 2 2 2 4 4" xfId="27519"/>
    <cellStyle name="Output 2 3 2 2 2 2 2 4 5" xfId="27520"/>
    <cellStyle name="Output 2 3 2 2 2 2 2 4 6" xfId="27521"/>
    <cellStyle name="Output 2 3 2 2 2 2 2 5" xfId="27522"/>
    <cellStyle name="Output 2 3 2 2 2 2 2 6" xfId="27523"/>
    <cellStyle name="Output 2 3 2 2 2 2 2 7" xfId="27524"/>
    <cellStyle name="Output 2 3 2 2 2 2 2 8" xfId="27525"/>
    <cellStyle name="Output 2 3 2 2 2 2 2 9" xfId="27526"/>
    <cellStyle name="Output 2 3 2 2 2 2 3" xfId="27527"/>
    <cellStyle name="Output 2 3 2 2 2 2 3 2" xfId="27528"/>
    <cellStyle name="Output 2 3 2 2 2 2 3 2 2" xfId="27529"/>
    <cellStyle name="Output 2 3 2 2 2 2 3 2 3" xfId="27530"/>
    <cellStyle name="Output 2 3 2 2 2 2 3 2 4" xfId="27531"/>
    <cellStyle name="Output 2 3 2 2 2 2 3 2 5" xfId="27532"/>
    <cellStyle name="Output 2 3 2 2 2 2 3 2 6" xfId="27533"/>
    <cellStyle name="Output 2 3 2 2 2 2 3 3" xfId="27534"/>
    <cellStyle name="Output 2 3 2 2 2 2 3 3 2" xfId="27535"/>
    <cellStyle name="Output 2 3 2 2 2 2 3 3 3" xfId="27536"/>
    <cellStyle name="Output 2 3 2 2 2 2 3 3 4" xfId="27537"/>
    <cellStyle name="Output 2 3 2 2 2 2 3 3 5" xfId="27538"/>
    <cellStyle name="Output 2 3 2 2 2 2 3 3 6" xfId="27539"/>
    <cellStyle name="Output 2 3 2 2 2 2 3 4" xfId="27540"/>
    <cellStyle name="Output 2 3 2 2 2 2 3 5" xfId="27541"/>
    <cellStyle name="Output 2 3 2 2 2 2 3 6" xfId="27542"/>
    <cellStyle name="Output 2 3 2 2 2 2 3 7" xfId="27543"/>
    <cellStyle name="Output 2 3 2 2 2 2 3 8" xfId="27544"/>
    <cellStyle name="Output 2 3 2 2 2 2 4" xfId="27545"/>
    <cellStyle name="Output 2 3 2 2 2 2 4 2" xfId="27546"/>
    <cellStyle name="Output 2 3 2 2 2 2 4 3" xfId="27547"/>
    <cellStyle name="Output 2 3 2 2 2 2 4 4" xfId="27548"/>
    <cellStyle name="Output 2 3 2 2 2 2 4 5" xfId="27549"/>
    <cellStyle name="Output 2 3 2 2 2 2 4 6" xfId="27550"/>
    <cellStyle name="Output 2 3 2 2 2 2 5" xfId="27551"/>
    <cellStyle name="Output 2 3 2 2 2 2 5 2" xfId="27552"/>
    <cellStyle name="Output 2 3 2 2 2 2 5 3" xfId="27553"/>
    <cellStyle name="Output 2 3 2 2 2 2 5 4" xfId="27554"/>
    <cellStyle name="Output 2 3 2 2 2 2 5 5" xfId="27555"/>
    <cellStyle name="Output 2 3 2 2 2 2 5 6" xfId="27556"/>
    <cellStyle name="Output 2 3 2 2 2 2 6" xfId="27557"/>
    <cellStyle name="Output 2 3 2 2 2 2 7" xfId="27558"/>
    <cellStyle name="Output 2 3 2 2 2 2 8" xfId="27559"/>
    <cellStyle name="Output 2 3 2 2 2 2 9" xfId="27560"/>
    <cellStyle name="Output 2 3 2 2 2 3" xfId="27561"/>
    <cellStyle name="Output 2 3 2 2 2 3 2" xfId="27562"/>
    <cellStyle name="Output 2 3 2 2 2 3 2 2" xfId="27563"/>
    <cellStyle name="Output 2 3 2 2 2 3 2 2 2" xfId="27564"/>
    <cellStyle name="Output 2 3 2 2 2 3 2 2 3" xfId="27565"/>
    <cellStyle name="Output 2 3 2 2 2 3 2 2 4" xfId="27566"/>
    <cellStyle name="Output 2 3 2 2 2 3 2 2 5" xfId="27567"/>
    <cellStyle name="Output 2 3 2 2 2 3 2 2 6" xfId="27568"/>
    <cellStyle name="Output 2 3 2 2 2 3 2 3" xfId="27569"/>
    <cellStyle name="Output 2 3 2 2 2 3 2 3 2" xfId="27570"/>
    <cellStyle name="Output 2 3 2 2 2 3 2 3 3" xfId="27571"/>
    <cellStyle name="Output 2 3 2 2 2 3 2 3 4" xfId="27572"/>
    <cellStyle name="Output 2 3 2 2 2 3 2 3 5" xfId="27573"/>
    <cellStyle name="Output 2 3 2 2 2 3 2 3 6" xfId="27574"/>
    <cellStyle name="Output 2 3 2 2 2 3 2 4" xfId="27575"/>
    <cellStyle name="Output 2 3 2 2 2 3 2 5" xfId="27576"/>
    <cellStyle name="Output 2 3 2 2 2 3 2 6" xfId="27577"/>
    <cellStyle name="Output 2 3 2 2 2 3 2 7" xfId="27578"/>
    <cellStyle name="Output 2 3 2 2 2 3 2 8" xfId="27579"/>
    <cellStyle name="Output 2 3 2 2 2 3 3" xfId="27580"/>
    <cellStyle name="Output 2 3 2 2 2 3 3 2" xfId="27581"/>
    <cellStyle name="Output 2 3 2 2 2 3 3 3" xfId="27582"/>
    <cellStyle name="Output 2 3 2 2 2 3 3 4" xfId="27583"/>
    <cellStyle name="Output 2 3 2 2 2 3 3 5" xfId="27584"/>
    <cellStyle name="Output 2 3 2 2 2 3 3 6" xfId="27585"/>
    <cellStyle name="Output 2 3 2 2 2 3 4" xfId="27586"/>
    <cellStyle name="Output 2 3 2 2 2 3 4 2" xfId="27587"/>
    <cellStyle name="Output 2 3 2 2 2 3 4 3" xfId="27588"/>
    <cellStyle name="Output 2 3 2 2 2 3 4 4" xfId="27589"/>
    <cellStyle name="Output 2 3 2 2 2 3 4 5" xfId="27590"/>
    <cellStyle name="Output 2 3 2 2 2 3 4 6" xfId="27591"/>
    <cellStyle name="Output 2 3 2 2 2 3 5" xfId="27592"/>
    <cellStyle name="Output 2 3 2 2 2 3 6" xfId="27593"/>
    <cellStyle name="Output 2 3 2 2 2 3 7" xfId="27594"/>
    <cellStyle name="Output 2 3 2 2 2 3 8" xfId="27595"/>
    <cellStyle name="Output 2 3 2 2 2 3 9" xfId="27596"/>
    <cellStyle name="Output 2 3 2 2 2 4" xfId="27597"/>
    <cellStyle name="Output 2 3 2 2 2 4 2" xfId="27598"/>
    <cellStyle name="Output 2 3 2 2 2 4 2 2" xfId="27599"/>
    <cellStyle name="Output 2 3 2 2 2 4 2 3" xfId="27600"/>
    <cellStyle name="Output 2 3 2 2 2 4 2 4" xfId="27601"/>
    <cellStyle name="Output 2 3 2 2 2 4 2 5" xfId="27602"/>
    <cellStyle name="Output 2 3 2 2 2 4 2 6" xfId="27603"/>
    <cellStyle name="Output 2 3 2 2 2 4 3" xfId="27604"/>
    <cellStyle name="Output 2 3 2 2 2 4 3 2" xfId="27605"/>
    <cellStyle name="Output 2 3 2 2 2 4 3 3" xfId="27606"/>
    <cellStyle name="Output 2 3 2 2 2 4 3 4" xfId="27607"/>
    <cellStyle name="Output 2 3 2 2 2 4 3 5" xfId="27608"/>
    <cellStyle name="Output 2 3 2 2 2 4 3 6" xfId="27609"/>
    <cellStyle name="Output 2 3 2 2 2 4 4" xfId="27610"/>
    <cellStyle name="Output 2 3 2 2 2 4 5" xfId="27611"/>
    <cellStyle name="Output 2 3 2 2 2 4 6" xfId="27612"/>
    <cellStyle name="Output 2 3 2 2 2 4 7" xfId="27613"/>
    <cellStyle name="Output 2 3 2 2 2 4 8" xfId="27614"/>
    <cellStyle name="Output 2 3 2 2 2 5" xfId="27615"/>
    <cellStyle name="Output 2 3 2 2 2 5 2" xfId="27616"/>
    <cellStyle name="Output 2 3 2 2 2 5 3" xfId="27617"/>
    <cellStyle name="Output 2 3 2 2 2 5 4" xfId="27618"/>
    <cellStyle name="Output 2 3 2 2 2 5 5" xfId="27619"/>
    <cellStyle name="Output 2 3 2 2 2 5 6" xfId="27620"/>
    <cellStyle name="Output 2 3 2 2 2 6" xfId="27621"/>
    <cellStyle name="Output 2 3 2 2 2 6 2" xfId="27622"/>
    <cellStyle name="Output 2 3 2 2 2 6 3" xfId="27623"/>
    <cellStyle name="Output 2 3 2 2 2 6 4" xfId="27624"/>
    <cellStyle name="Output 2 3 2 2 2 6 5" xfId="27625"/>
    <cellStyle name="Output 2 3 2 2 2 6 6" xfId="27626"/>
    <cellStyle name="Output 2 3 2 2 2 7" xfId="27627"/>
    <cellStyle name="Output 2 3 2 2 2 8" xfId="27628"/>
    <cellStyle name="Output 2 3 2 2 2 9" xfId="27629"/>
    <cellStyle name="Output 2 3 2 2 3" xfId="27630"/>
    <cellStyle name="Output 2 3 2 2 3 10" xfId="27631"/>
    <cellStyle name="Output 2 3 2 2 3 2" xfId="27632"/>
    <cellStyle name="Output 2 3 2 2 3 2 2" xfId="27633"/>
    <cellStyle name="Output 2 3 2 2 3 2 2 2" xfId="27634"/>
    <cellStyle name="Output 2 3 2 2 3 2 2 2 2" xfId="27635"/>
    <cellStyle name="Output 2 3 2 2 3 2 2 2 3" xfId="27636"/>
    <cellStyle name="Output 2 3 2 2 3 2 2 2 4" xfId="27637"/>
    <cellStyle name="Output 2 3 2 2 3 2 2 2 5" xfId="27638"/>
    <cellStyle name="Output 2 3 2 2 3 2 2 2 6" xfId="27639"/>
    <cellStyle name="Output 2 3 2 2 3 2 2 3" xfId="27640"/>
    <cellStyle name="Output 2 3 2 2 3 2 2 3 2" xfId="27641"/>
    <cellStyle name="Output 2 3 2 2 3 2 2 3 3" xfId="27642"/>
    <cellStyle name="Output 2 3 2 2 3 2 2 3 4" xfId="27643"/>
    <cellStyle name="Output 2 3 2 2 3 2 2 3 5" xfId="27644"/>
    <cellStyle name="Output 2 3 2 2 3 2 2 3 6" xfId="27645"/>
    <cellStyle name="Output 2 3 2 2 3 2 2 4" xfId="27646"/>
    <cellStyle name="Output 2 3 2 2 3 2 2 5" xfId="27647"/>
    <cellStyle name="Output 2 3 2 2 3 2 2 6" xfId="27648"/>
    <cellStyle name="Output 2 3 2 2 3 2 2 7" xfId="27649"/>
    <cellStyle name="Output 2 3 2 2 3 2 2 8" xfId="27650"/>
    <cellStyle name="Output 2 3 2 2 3 2 3" xfId="27651"/>
    <cellStyle name="Output 2 3 2 2 3 2 3 2" xfId="27652"/>
    <cellStyle name="Output 2 3 2 2 3 2 3 3" xfId="27653"/>
    <cellStyle name="Output 2 3 2 2 3 2 3 4" xfId="27654"/>
    <cellStyle name="Output 2 3 2 2 3 2 3 5" xfId="27655"/>
    <cellStyle name="Output 2 3 2 2 3 2 3 6" xfId="27656"/>
    <cellStyle name="Output 2 3 2 2 3 2 4" xfId="27657"/>
    <cellStyle name="Output 2 3 2 2 3 2 4 2" xfId="27658"/>
    <cellStyle name="Output 2 3 2 2 3 2 4 3" xfId="27659"/>
    <cellStyle name="Output 2 3 2 2 3 2 4 4" xfId="27660"/>
    <cellStyle name="Output 2 3 2 2 3 2 4 5" xfId="27661"/>
    <cellStyle name="Output 2 3 2 2 3 2 4 6" xfId="27662"/>
    <cellStyle name="Output 2 3 2 2 3 2 5" xfId="27663"/>
    <cellStyle name="Output 2 3 2 2 3 2 6" xfId="27664"/>
    <cellStyle name="Output 2 3 2 2 3 2 7" xfId="27665"/>
    <cellStyle name="Output 2 3 2 2 3 2 8" xfId="27666"/>
    <cellStyle name="Output 2 3 2 2 3 2 9" xfId="27667"/>
    <cellStyle name="Output 2 3 2 2 3 3" xfId="27668"/>
    <cellStyle name="Output 2 3 2 2 3 3 2" xfId="27669"/>
    <cellStyle name="Output 2 3 2 2 3 3 2 2" xfId="27670"/>
    <cellStyle name="Output 2 3 2 2 3 3 2 3" xfId="27671"/>
    <cellStyle name="Output 2 3 2 2 3 3 2 4" xfId="27672"/>
    <cellStyle name="Output 2 3 2 2 3 3 2 5" xfId="27673"/>
    <cellStyle name="Output 2 3 2 2 3 3 2 6" xfId="27674"/>
    <cellStyle name="Output 2 3 2 2 3 3 3" xfId="27675"/>
    <cellStyle name="Output 2 3 2 2 3 3 3 2" xfId="27676"/>
    <cellStyle name="Output 2 3 2 2 3 3 3 3" xfId="27677"/>
    <cellStyle name="Output 2 3 2 2 3 3 3 4" xfId="27678"/>
    <cellStyle name="Output 2 3 2 2 3 3 3 5" xfId="27679"/>
    <cellStyle name="Output 2 3 2 2 3 3 3 6" xfId="27680"/>
    <cellStyle name="Output 2 3 2 2 3 3 4" xfId="27681"/>
    <cellStyle name="Output 2 3 2 2 3 3 5" xfId="27682"/>
    <cellStyle name="Output 2 3 2 2 3 3 6" xfId="27683"/>
    <cellStyle name="Output 2 3 2 2 3 3 7" xfId="27684"/>
    <cellStyle name="Output 2 3 2 2 3 3 8" xfId="27685"/>
    <cellStyle name="Output 2 3 2 2 3 4" xfId="27686"/>
    <cellStyle name="Output 2 3 2 2 3 4 2" xfId="27687"/>
    <cellStyle name="Output 2 3 2 2 3 4 3" xfId="27688"/>
    <cellStyle name="Output 2 3 2 2 3 4 4" xfId="27689"/>
    <cellStyle name="Output 2 3 2 2 3 4 5" xfId="27690"/>
    <cellStyle name="Output 2 3 2 2 3 4 6" xfId="27691"/>
    <cellStyle name="Output 2 3 2 2 3 5" xfId="27692"/>
    <cellStyle name="Output 2 3 2 2 3 5 2" xfId="27693"/>
    <cellStyle name="Output 2 3 2 2 3 5 3" xfId="27694"/>
    <cellStyle name="Output 2 3 2 2 3 5 4" xfId="27695"/>
    <cellStyle name="Output 2 3 2 2 3 5 5" xfId="27696"/>
    <cellStyle name="Output 2 3 2 2 3 5 6" xfId="27697"/>
    <cellStyle name="Output 2 3 2 2 3 6" xfId="27698"/>
    <cellStyle name="Output 2 3 2 2 3 7" xfId="27699"/>
    <cellStyle name="Output 2 3 2 2 3 8" xfId="27700"/>
    <cellStyle name="Output 2 3 2 2 3 9" xfId="27701"/>
    <cellStyle name="Output 2 3 2 2 4" xfId="27702"/>
    <cellStyle name="Output 2 3 2 2 4 2" xfId="27703"/>
    <cellStyle name="Output 2 3 2 2 4 2 2" xfId="27704"/>
    <cellStyle name="Output 2 3 2 2 4 2 2 2" xfId="27705"/>
    <cellStyle name="Output 2 3 2 2 4 2 2 3" xfId="27706"/>
    <cellStyle name="Output 2 3 2 2 4 2 2 4" xfId="27707"/>
    <cellStyle name="Output 2 3 2 2 4 2 2 5" xfId="27708"/>
    <cellStyle name="Output 2 3 2 2 4 2 2 6" xfId="27709"/>
    <cellStyle name="Output 2 3 2 2 4 2 3" xfId="27710"/>
    <cellStyle name="Output 2 3 2 2 4 2 3 2" xfId="27711"/>
    <cellStyle name="Output 2 3 2 2 4 2 3 3" xfId="27712"/>
    <cellStyle name="Output 2 3 2 2 4 2 3 4" xfId="27713"/>
    <cellStyle name="Output 2 3 2 2 4 2 3 5" xfId="27714"/>
    <cellStyle name="Output 2 3 2 2 4 2 3 6" xfId="27715"/>
    <cellStyle name="Output 2 3 2 2 4 2 4" xfId="27716"/>
    <cellStyle name="Output 2 3 2 2 4 2 5" xfId="27717"/>
    <cellStyle name="Output 2 3 2 2 4 2 6" xfId="27718"/>
    <cellStyle name="Output 2 3 2 2 4 2 7" xfId="27719"/>
    <cellStyle name="Output 2 3 2 2 4 2 8" xfId="27720"/>
    <cellStyle name="Output 2 3 2 2 4 3" xfId="27721"/>
    <cellStyle name="Output 2 3 2 2 4 3 2" xfId="27722"/>
    <cellStyle name="Output 2 3 2 2 4 3 3" xfId="27723"/>
    <cellStyle name="Output 2 3 2 2 4 3 4" xfId="27724"/>
    <cellStyle name="Output 2 3 2 2 4 3 5" xfId="27725"/>
    <cellStyle name="Output 2 3 2 2 4 3 6" xfId="27726"/>
    <cellStyle name="Output 2 3 2 2 4 4" xfId="27727"/>
    <cellStyle name="Output 2 3 2 2 4 4 2" xfId="27728"/>
    <cellStyle name="Output 2 3 2 2 4 4 3" xfId="27729"/>
    <cellStyle name="Output 2 3 2 2 4 4 4" xfId="27730"/>
    <cellStyle name="Output 2 3 2 2 4 4 5" xfId="27731"/>
    <cellStyle name="Output 2 3 2 2 4 4 6" xfId="27732"/>
    <cellStyle name="Output 2 3 2 2 4 5" xfId="27733"/>
    <cellStyle name="Output 2 3 2 2 4 6" xfId="27734"/>
    <cellStyle name="Output 2 3 2 2 4 7" xfId="27735"/>
    <cellStyle name="Output 2 3 2 2 4 8" xfId="27736"/>
    <cellStyle name="Output 2 3 2 2 4 9" xfId="27737"/>
    <cellStyle name="Output 2 3 2 2 5" xfId="27738"/>
    <cellStyle name="Output 2 3 2 2 5 2" xfId="27739"/>
    <cellStyle name="Output 2 3 2 2 5 2 2" xfId="27740"/>
    <cellStyle name="Output 2 3 2 2 5 2 3" xfId="27741"/>
    <cellStyle name="Output 2 3 2 2 5 2 4" xfId="27742"/>
    <cellStyle name="Output 2 3 2 2 5 2 5" xfId="27743"/>
    <cellStyle name="Output 2 3 2 2 5 2 6" xfId="27744"/>
    <cellStyle name="Output 2 3 2 2 5 3" xfId="27745"/>
    <cellStyle name="Output 2 3 2 2 5 3 2" xfId="27746"/>
    <cellStyle name="Output 2 3 2 2 5 3 3" xfId="27747"/>
    <cellStyle name="Output 2 3 2 2 5 3 4" xfId="27748"/>
    <cellStyle name="Output 2 3 2 2 5 3 5" xfId="27749"/>
    <cellStyle name="Output 2 3 2 2 5 3 6" xfId="27750"/>
    <cellStyle name="Output 2 3 2 2 5 4" xfId="27751"/>
    <cellStyle name="Output 2 3 2 2 5 5" xfId="27752"/>
    <cellStyle name="Output 2 3 2 2 5 6" xfId="27753"/>
    <cellStyle name="Output 2 3 2 2 5 7" xfId="27754"/>
    <cellStyle name="Output 2 3 2 2 5 8" xfId="27755"/>
    <cellStyle name="Output 2 3 2 2 6" xfId="27756"/>
    <cellStyle name="Output 2 3 2 2 6 2" xfId="27757"/>
    <cellStyle name="Output 2 3 2 2 6 3" xfId="27758"/>
    <cellStyle name="Output 2 3 2 2 6 4" xfId="27759"/>
    <cellStyle name="Output 2 3 2 2 6 5" xfId="27760"/>
    <cellStyle name="Output 2 3 2 2 6 6" xfId="27761"/>
    <cellStyle name="Output 2 3 2 2 7" xfId="27762"/>
    <cellStyle name="Output 2 3 2 2 7 2" xfId="27763"/>
    <cellStyle name="Output 2 3 2 2 7 3" xfId="27764"/>
    <cellStyle name="Output 2 3 2 2 7 4" xfId="27765"/>
    <cellStyle name="Output 2 3 2 2 7 5" xfId="27766"/>
    <cellStyle name="Output 2 3 2 2 7 6" xfId="27767"/>
    <cellStyle name="Output 2 3 2 2 8" xfId="27768"/>
    <cellStyle name="Output 2 3 2 2 9" xfId="27769"/>
    <cellStyle name="Output 2 3 2 3" xfId="27770"/>
    <cellStyle name="Output 2 3 2 3 10" xfId="27771"/>
    <cellStyle name="Output 2 3 2 3 11" xfId="27772"/>
    <cellStyle name="Output 2 3 2 3 2" xfId="27773"/>
    <cellStyle name="Output 2 3 2 3 2 10" xfId="27774"/>
    <cellStyle name="Output 2 3 2 3 2 2" xfId="27775"/>
    <cellStyle name="Output 2 3 2 3 2 2 2" xfId="27776"/>
    <cellStyle name="Output 2 3 2 3 2 2 2 2" xfId="27777"/>
    <cellStyle name="Output 2 3 2 3 2 2 2 2 2" xfId="27778"/>
    <cellStyle name="Output 2 3 2 3 2 2 2 2 3" xfId="27779"/>
    <cellStyle name="Output 2 3 2 3 2 2 2 2 4" xfId="27780"/>
    <cellStyle name="Output 2 3 2 3 2 2 2 2 5" xfId="27781"/>
    <cellStyle name="Output 2 3 2 3 2 2 2 2 6" xfId="27782"/>
    <cellStyle name="Output 2 3 2 3 2 2 2 3" xfId="27783"/>
    <cellStyle name="Output 2 3 2 3 2 2 2 3 2" xfId="27784"/>
    <cellStyle name="Output 2 3 2 3 2 2 2 3 3" xfId="27785"/>
    <cellStyle name="Output 2 3 2 3 2 2 2 3 4" xfId="27786"/>
    <cellStyle name="Output 2 3 2 3 2 2 2 3 5" xfId="27787"/>
    <cellStyle name="Output 2 3 2 3 2 2 2 3 6" xfId="27788"/>
    <cellStyle name="Output 2 3 2 3 2 2 2 4" xfId="27789"/>
    <cellStyle name="Output 2 3 2 3 2 2 2 5" xfId="27790"/>
    <cellStyle name="Output 2 3 2 3 2 2 2 6" xfId="27791"/>
    <cellStyle name="Output 2 3 2 3 2 2 2 7" xfId="27792"/>
    <cellStyle name="Output 2 3 2 3 2 2 2 8" xfId="27793"/>
    <cellStyle name="Output 2 3 2 3 2 2 3" xfId="27794"/>
    <cellStyle name="Output 2 3 2 3 2 2 3 2" xfId="27795"/>
    <cellStyle name="Output 2 3 2 3 2 2 3 3" xfId="27796"/>
    <cellStyle name="Output 2 3 2 3 2 2 3 4" xfId="27797"/>
    <cellStyle name="Output 2 3 2 3 2 2 3 5" xfId="27798"/>
    <cellStyle name="Output 2 3 2 3 2 2 3 6" xfId="27799"/>
    <cellStyle name="Output 2 3 2 3 2 2 4" xfId="27800"/>
    <cellStyle name="Output 2 3 2 3 2 2 4 2" xfId="27801"/>
    <cellStyle name="Output 2 3 2 3 2 2 4 3" xfId="27802"/>
    <cellStyle name="Output 2 3 2 3 2 2 4 4" xfId="27803"/>
    <cellStyle name="Output 2 3 2 3 2 2 4 5" xfId="27804"/>
    <cellStyle name="Output 2 3 2 3 2 2 4 6" xfId="27805"/>
    <cellStyle name="Output 2 3 2 3 2 2 5" xfId="27806"/>
    <cellStyle name="Output 2 3 2 3 2 2 6" xfId="27807"/>
    <cellStyle name="Output 2 3 2 3 2 2 7" xfId="27808"/>
    <cellStyle name="Output 2 3 2 3 2 2 8" xfId="27809"/>
    <cellStyle name="Output 2 3 2 3 2 2 9" xfId="27810"/>
    <cellStyle name="Output 2 3 2 3 2 3" xfId="27811"/>
    <cellStyle name="Output 2 3 2 3 2 3 2" xfId="27812"/>
    <cellStyle name="Output 2 3 2 3 2 3 2 2" xfId="27813"/>
    <cellStyle name="Output 2 3 2 3 2 3 2 3" xfId="27814"/>
    <cellStyle name="Output 2 3 2 3 2 3 2 4" xfId="27815"/>
    <cellStyle name="Output 2 3 2 3 2 3 2 5" xfId="27816"/>
    <cellStyle name="Output 2 3 2 3 2 3 2 6" xfId="27817"/>
    <cellStyle name="Output 2 3 2 3 2 3 3" xfId="27818"/>
    <cellStyle name="Output 2 3 2 3 2 3 3 2" xfId="27819"/>
    <cellStyle name="Output 2 3 2 3 2 3 3 3" xfId="27820"/>
    <cellStyle name="Output 2 3 2 3 2 3 3 4" xfId="27821"/>
    <cellStyle name="Output 2 3 2 3 2 3 3 5" xfId="27822"/>
    <cellStyle name="Output 2 3 2 3 2 3 3 6" xfId="27823"/>
    <cellStyle name="Output 2 3 2 3 2 3 4" xfId="27824"/>
    <cellStyle name="Output 2 3 2 3 2 3 5" xfId="27825"/>
    <cellStyle name="Output 2 3 2 3 2 3 6" xfId="27826"/>
    <cellStyle name="Output 2 3 2 3 2 3 7" xfId="27827"/>
    <cellStyle name="Output 2 3 2 3 2 3 8" xfId="27828"/>
    <cellStyle name="Output 2 3 2 3 2 4" xfId="27829"/>
    <cellStyle name="Output 2 3 2 3 2 4 2" xfId="27830"/>
    <cellStyle name="Output 2 3 2 3 2 4 3" xfId="27831"/>
    <cellStyle name="Output 2 3 2 3 2 4 4" xfId="27832"/>
    <cellStyle name="Output 2 3 2 3 2 4 5" xfId="27833"/>
    <cellStyle name="Output 2 3 2 3 2 4 6" xfId="27834"/>
    <cellStyle name="Output 2 3 2 3 2 5" xfId="27835"/>
    <cellStyle name="Output 2 3 2 3 2 5 2" xfId="27836"/>
    <cellStyle name="Output 2 3 2 3 2 5 3" xfId="27837"/>
    <cellStyle name="Output 2 3 2 3 2 5 4" xfId="27838"/>
    <cellStyle name="Output 2 3 2 3 2 5 5" xfId="27839"/>
    <cellStyle name="Output 2 3 2 3 2 5 6" xfId="27840"/>
    <cellStyle name="Output 2 3 2 3 2 6" xfId="27841"/>
    <cellStyle name="Output 2 3 2 3 2 7" xfId="27842"/>
    <cellStyle name="Output 2 3 2 3 2 8" xfId="27843"/>
    <cellStyle name="Output 2 3 2 3 2 9" xfId="27844"/>
    <cellStyle name="Output 2 3 2 3 3" xfId="27845"/>
    <cellStyle name="Output 2 3 2 3 3 2" xfId="27846"/>
    <cellStyle name="Output 2 3 2 3 3 2 2" xfId="27847"/>
    <cellStyle name="Output 2 3 2 3 3 2 2 2" xfId="27848"/>
    <cellStyle name="Output 2 3 2 3 3 2 2 3" xfId="27849"/>
    <cellStyle name="Output 2 3 2 3 3 2 2 4" xfId="27850"/>
    <cellStyle name="Output 2 3 2 3 3 2 2 5" xfId="27851"/>
    <cellStyle name="Output 2 3 2 3 3 2 2 6" xfId="27852"/>
    <cellStyle name="Output 2 3 2 3 3 2 3" xfId="27853"/>
    <cellStyle name="Output 2 3 2 3 3 2 3 2" xfId="27854"/>
    <cellStyle name="Output 2 3 2 3 3 2 3 3" xfId="27855"/>
    <cellStyle name="Output 2 3 2 3 3 2 3 4" xfId="27856"/>
    <cellStyle name="Output 2 3 2 3 3 2 3 5" xfId="27857"/>
    <cellStyle name="Output 2 3 2 3 3 2 3 6" xfId="27858"/>
    <cellStyle name="Output 2 3 2 3 3 2 4" xfId="27859"/>
    <cellStyle name="Output 2 3 2 3 3 2 5" xfId="27860"/>
    <cellStyle name="Output 2 3 2 3 3 2 6" xfId="27861"/>
    <cellStyle name="Output 2 3 2 3 3 2 7" xfId="27862"/>
    <cellStyle name="Output 2 3 2 3 3 2 8" xfId="27863"/>
    <cellStyle name="Output 2 3 2 3 3 3" xfId="27864"/>
    <cellStyle name="Output 2 3 2 3 3 3 2" xfId="27865"/>
    <cellStyle name="Output 2 3 2 3 3 3 3" xfId="27866"/>
    <cellStyle name="Output 2 3 2 3 3 3 4" xfId="27867"/>
    <cellStyle name="Output 2 3 2 3 3 3 5" xfId="27868"/>
    <cellStyle name="Output 2 3 2 3 3 3 6" xfId="27869"/>
    <cellStyle name="Output 2 3 2 3 3 4" xfId="27870"/>
    <cellStyle name="Output 2 3 2 3 3 4 2" xfId="27871"/>
    <cellStyle name="Output 2 3 2 3 3 4 3" xfId="27872"/>
    <cellStyle name="Output 2 3 2 3 3 4 4" xfId="27873"/>
    <cellStyle name="Output 2 3 2 3 3 4 5" xfId="27874"/>
    <cellStyle name="Output 2 3 2 3 3 4 6" xfId="27875"/>
    <cellStyle name="Output 2 3 2 3 3 5" xfId="27876"/>
    <cellStyle name="Output 2 3 2 3 3 6" xfId="27877"/>
    <cellStyle name="Output 2 3 2 3 3 7" xfId="27878"/>
    <cellStyle name="Output 2 3 2 3 3 8" xfId="27879"/>
    <cellStyle name="Output 2 3 2 3 3 9" xfId="27880"/>
    <cellStyle name="Output 2 3 2 3 4" xfId="27881"/>
    <cellStyle name="Output 2 3 2 3 4 2" xfId="27882"/>
    <cellStyle name="Output 2 3 2 3 4 2 2" xfId="27883"/>
    <cellStyle name="Output 2 3 2 3 4 2 3" xfId="27884"/>
    <cellStyle name="Output 2 3 2 3 4 2 4" xfId="27885"/>
    <cellStyle name="Output 2 3 2 3 4 2 5" xfId="27886"/>
    <cellStyle name="Output 2 3 2 3 4 2 6" xfId="27887"/>
    <cellStyle name="Output 2 3 2 3 4 3" xfId="27888"/>
    <cellStyle name="Output 2 3 2 3 4 3 2" xfId="27889"/>
    <cellStyle name="Output 2 3 2 3 4 3 3" xfId="27890"/>
    <cellStyle name="Output 2 3 2 3 4 3 4" xfId="27891"/>
    <cellStyle name="Output 2 3 2 3 4 3 5" xfId="27892"/>
    <cellStyle name="Output 2 3 2 3 4 3 6" xfId="27893"/>
    <cellStyle name="Output 2 3 2 3 4 4" xfId="27894"/>
    <cellStyle name="Output 2 3 2 3 4 5" xfId="27895"/>
    <cellStyle name="Output 2 3 2 3 4 6" xfId="27896"/>
    <cellStyle name="Output 2 3 2 3 4 7" xfId="27897"/>
    <cellStyle name="Output 2 3 2 3 4 8" xfId="27898"/>
    <cellStyle name="Output 2 3 2 3 5" xfId="27899"/>
    <cellStyle name="Output 2 3 2 3 5 2" xfId="27900"/>
    <cellStyle name="Output 2 3 2 3 5 3" xfId="27901"/>
    <cellStyle name="Output 2 3 2 3 5 4" xfId="27902"/>
    <cellStyle name="Output 2 3 2 3 5 5" xfId="27903"/>
    <cellStyle name="Output 2 3 2 3 5 6" xfId="27904"/>
    <cellStyle name="Output 2 3 2 3 6" xfId="27905"/>
    <cellStyle name="Output 2 3 2 3 6 2" xfId="27906"/>
    <cellStyle name="Output 2 3 2 3 6 3" xfId="27907"/>
    <cellStyle name="Output 2 3 2 3 6 4" xfId="27908"/>
    <cellStyle name="Output 2 3 2 3 6 5" xfId="27909"/>
    <cellStyle name="Output 2 3 2 3 6 6" xfId="27910"/>
    <cellStyle name="Output 2 3 2 3 7" xfId="27911"/>
    <cellStyle name="Output 2 3 2 3 8" xfId="27912"/>
    <cellStyle name="Output 2 3 2 3 9" xfId="27913"/>
    <cellStyle name="Output 2 3 2 4" xfId="27914"/>
    <cellStyle name="Output 2 3 2 4 10" xfId="27915"/>
    <cellStyle name="Output 2 3 2 4 2" xfId="27916"/>
    <cellStyle name="Output 2 3 2 4 2 2" xfId="27917"/>
    <cellStyle name="Output 2 3 2 4 2 2 2" xfId="27918"/>
    <cellStyle name="Output 2 3 2 4 2 2 2 2" xfId="27919"/>
    <cellStyle name="Output 2 3 2 4 2 2 2 3" xfId="27920"/>
    <cellStyle name="Output 2 3 2 4 2 2 2 4" xfId="27921"/>
    <cellStyle name="Output 2 3 2 4 2 2 2 5" xfId="27922"/>
    <cellStyle name="Output 2 3 2 4 2 2 2 6" xfId="27923"/>
    <cellStyle name="Output 2 3 2 4 2 2 3" xfId="27924"/>
    <cellStyle name="Output 2 3 2 4 2 2 3 2" xfId="27925"/>
    <cellStyle name="Output 2 3 2 4 2 2 3 3" xfId="27926"/>
    <cellStyle name="Output 2 3 2 4 2 2 3 4" xfId="27927"/>
    <cellStyle name="Output 2 3 2 4 2 2 3 5" xfId="27928"/>
    <cellStyle name="Output 2 3 2 4 2 2 3 6" xfId="27929"/>
    <cellStyle name="Output 2 3 2 4 2 2 4" xfId="27930"/>
    <cellStyle name="Output 2 3 2 4 2 2 5" xfId="27931"/>
    <cellStyle name="Output 2 3 2 4 2 2 6" xfId="27932"/>
    <cellStyle name="Output 2 3 2 4 2 2 7" xfId="27933"/>
    <cellStyle name="Output 2 3 2 4 2 2 8" xfId="27934"/>
    <cellStyle name="Output 2 3 2 4 2 3" xfId="27935"/>
    <cellStyle name="Output 2 3 2 4 2 3 2" xfId="27936"/>
    <cellStyle name="Output 2 3 2 4 2 3 3" xfId="27937"/>
    <cellStyle name="Output 2 3 2 4 2 3 4" xfId="27938"/>
    <cellStyle name="Output 2 3 2 4 2 3 5" xfId="27939"/>
    <cellStyle name="Output 2 3 2 4 2 3 6" xfId="27940"/>
    <cellStyle name="Output 2 3 2 4 2 4" xfId="27941"/>
    <cellStyle name="Output 2 3 2 4 2 4 2" xfId="27942"/>
    <cellStyle name="Output 2 3 2 4 2 4 3" xfId="27943"/>
    <cellStyle name="Output 2 3 2 4 2 4 4" xfId="27944"/>
    <cellStyle name="Output 2 3 2 4 2 4 5" xfId="27945"/>
    <cellStyle name="Output 2 3 2 4 2 4 6" xfId="27946"/>
    <cellStyle name="Output 2 3 2 4 2 5" xfId="27947"/>
    <cellStyle name="Output 2 3 2 4 2 6" xfId="27948"/>
    <cellStyle name="Output 2 3 2 4 2 7" xfId="27949"/>
    <cellStyle name="Output 2 3 2 4 2 8" xfId="27950"/>
    <cellStyle name="Output 2 3 2 4 2 9" xfId="27951"/>
    <cellStyle name="Output 2 3 2 4 3" xfId="27952"/>
    <cellStyle name="Output 2 3 2 4 3 2" xfId="27953"/>
    <cellStyle name="Output 2 3 2 4 3 2 2" xfId="27954"/>
    <cellStyle name="Output 2 3 2 4 3 2 3" xfId="27955"/>
    <cellStyle name="Output 2 3 2 4 3 2 4" xfId="27956"/>
    <cellStyle name="Output 2 3 2 4 3 2 5" xfId="27957"/>
    <cellStyle name="Output 2 3 2 4 3 2 6" xfId="27958"/>
    <cellStyle name="Output 2 3 2 4 3 3" xfId="27959"/>
    <cellStyle name="Output 2 3 2 4 3 3 2" xfId="27960"/>
    <cellStyle name="Output 2 3 2 4 3 3 3" xfId="27961"/>
    <cellStyle name="Output 2 3 2 4 3 3 4" xfId="27962"/>
    <cellStyle name="Output 2 3 2 4 3 3 5" xfId="27963"/>
    <cellStyle name="Output 2 3 2 4 3 3 6" xfId="27964"/>
    <cellStyle name="Output 2 3 2 4 3 4" xfId="27965"/>
    <cellStyle name="Output 2 3 2 4 3 5" xfId="27966"/>
    <cellStyle name="Output 2 3 2 4 3 6" xfId="27967"/>
    <cellStyle name="Output 2 3 2 4 3 7" xfId="27968"/>
    <cellStyle name="Output 2 3 2 4 3 8" xfId="27969"/>
    <cellStyle name="Output 2 3 2 4 4" xfId="27970"/>
    <cellStyle name="Output 2 3 2 4 4 2" xfId="27971"/>
    <cellStyle name="Output 2 3 2 4 4 3" xfId="27972"/>
    <cellStyle name="Output 2 3 2 4 4 4" xfId="27973"/>
    <cellStyle name="Output 2 3 2 4 4 5" xfId="27974"/>
    <cellStyle name="Output 2 3 2 4 4 6" xfId="27975"/>
    <cellStyle name="Output 2 3 2 4 5" xfId="27976"/>
    <cellStyle name="Output 2 3 2 4 5 2" xfId="27977"/>
    <cellStyle name="Output 2 3 2 4 5 3" xfId="27978"/>
    <cellStyle name="Output 2 3 2 4 5 4" xfId="27979"/>
    <cellStyle name="Output 2 3 2 4 5 5" xfId="27980"/>
    <cellStyle name="Output 2 3 2 4 5 6" xfId="27981"/>
    <cellStyle name="Output 2 3 2 4 6" xfId="27982"/>
    <cellStyle name="Output 2 3 2 4 7" xfId="27983"/>
    <cellStyle name="Output 2 3 2 4 8" xfId="27984"/>
    <cellStyle name="Output 2 3 2 4 9" xfId="27985"/>
    <cellStyle name="Output 2 3 2 5" xfId="27986"/>
    <cellStyle name="Output 2 3 2 5 2" xfId="27987"/>
    <cellStyle name="Output 2 3 2 5 2 2" xfId="27988"/>
    <cellStyle name="Output 2 3 2 5 2 2 2" xfId="27989"/>
    <cellStyle name="Output 2 3 2 5 2 2 3" xfId="27990"/>
    <cellStyle name="Output 2 3 2 5 2 2 4" xfId="27991"/>
    <cellStyle name="Output 2 3 2 5 2 2 5" xfId="27992"/>
    <cellStyle name="Output 2 3 2 5 2 2 6" xfId="27993"/>
    <cellStyle name="Output 2 3 2 5 2 3" xfId="27994"/>
    <cellStyle name="Output 2 3 2 5 2 3 2" xfId="27995"/>
    <cellStyle name="Output 2 3 2 5 2 3 3" xfId="27996"/>
    <cellStyle name="Output 2 3 2 5 2 3 4" xfId="27997"/>
    <cellStyle name="Output 2 3 2 5 2 3 5" xfId="27998"/>
    <cellStyle name="Output 2 3 2 5 2 3 6" xfId="27999"/>
    <cellStyle name="Output 2 3 2 5 2 4" xfId="28000"/>
    <cellStyle name="Output 2 3 2 5 2 5" xfId="28001"/>
    <cellStyle name="Output 2 3 2 5 2 6" xfId="28002"/>
    <cellStyle name="Output 2 3 2 5 2 7" xfId="28003"/>
    <cellStyle name="Output 2 3 2 5 2 8" xfId="28004"/>
    <cellStyle name="Output 2 3 2 5 3" xfId="28005"/>
    <cellStyle name="Output 2 3 2 5 3 2" xfId="28006"/>
    <cellStyle name="Output 2 3 2 5 3 3" xfId="28007"/>
    <cellStyle name="Output 2 3 2 5 3 4" xfId="28008"/>
    <cellStyle name="Output 2 3 2 5 3 5" xfId="28009"/>
    <cellStyle name="Output 2 3 2 5 3 6" xfId="28010"/>
    <cellStyle name="Output 2 3 2 5 4" xfId="28011"/>
    <cellStyle name="Output 2 3 2 5 4 2" xfId="28012"/>
    <cellStyle name="Output 2 3 2 5 4 3" xfId="28013"/>
    <cellStyle name="Output 2 3 2 5 4 4" xfId="28014"/>
    <cellStyle name="Output 2 3 2 5 4 5" xfId="28015"/>
    <cellStyle name="Output 2 3 2 5 4 6" xfId="28016"/>
    <cellStyle name="Output 2 3 2 5 5" xfId="28017"/>
    <cellStyle name="Output 2 3 2 5 6" xfId="28018"/>
    <cellStyle name="Output 2 3 2 5 7" xfId="28019"/>
    <cellStyle name="Output 2 3 2 5 8" xfId="28020"/>
    <cellStyle name="Output 2 3 2 5 9" xfId="28021"/>
    <cellStyle name="Output 2 3 2 6" xfId="28022"/>
    <cellStyle name="Output 2 3 2 6 2" xfId="28023"/>
    <cellStyle name="Output 2 3 2 6 2 2" xfId="28024"/>
    <cellStyle name="Output 2 3 2 6 2 3" xfId="28025"/>
    <cellStyle name="Output 2 3 2 6 2 4" xfId="28026"/>
    <cellStyle name="Output 2 3 2 6 2 5" xfId="28027"/>
    <cellStyle name="Output 2 3 2 6 2 6" xfId="28028"/>
    <cellStyle name="Output 2 3 2 6 3" xfId="28029"/>
    <cellStyle name="Output 2 3 2 6 3 2" xfId="28030"/>
    <cellStyle name="Output 2 3 2 6 3 3" xfId="28031"/>
    <cellStyle name="Output 2 3 2 6 3 4" xfId="28032"/>
    <cellStyle name="Output 2 3 2 6 3 5" xfId="28033"/>
    <cellStyle name="Output 2 3 2 6 3 6" xfId="28034"/>
    <cellStyle name="Output 2 3 2 6 4" xfId="28035"/>
    <cellStyle name="Output 2 3 2 6 5" xfId="28036"/>
    <cellStyle name="Output 2 3 2 6 6" xfId="28037"/>
    <cellStyle name="Output 2 3 2 6 7" xfId="28038"/>
    <cellStyle name="Output 2 3 2 6 8" xfId="28039"/>
    <cellStyle name="Output 2 3 2 7" xfId="28040"/>
    <cellStyle name="Output 2 3 2 7 2" xfId="28041"/>
    <cellStyle name="Output 2 3 2 7 3" xfId="28042"/>
    <cellStyle name="Output 2 3 2 7 4" xfId="28043"/>
    <cellStyle name="Output 2 3 2 7 5" xfId="28044"/>
    <cellStyle name="Output 2 3 2 7 6" xfId="28045"/>
    <cellStyle name="Output 2 3 2 8" xfId="28046"/>
    <cellStyle name="Output 2 3 2 8 2" xfId="28047"/>
    <cellStyle name="Output 2 3 2 8 3" xfId="28048"/>
    <cellStyle name="Output 2 3 2 8 4" xfId="28049"/>
    <cellStyle name="Output 2 3 2 8 5" xfId="28050"/>
    <cellStyle name="Output 2 3 2 8 6" xfId="28051"/>
    <cellStyle name="Output 2 3 2 9" xfId="28052"/>
    <cellStyle name="Output 2 3 3" xfId="28053"/>
    <cellStyle name="Output 2 3 3 10" xfId="28054"/>
    <cellStyle name="Output 2 3 3 11" xfId="28055"/>
    <cellStyle name="Output 2 3 3 12" xfId="28056"/>
    <cellStyle name="Output 2 3 3 2" xfId="28057"/>
    <cellStyle name="Output 2 3 3 2 10" xfId="28058"/>
    <cellStyle name="Output 2 3 3 2 11" xfId="28059"/>
    <cellStyle name="Output 2 3 3 2 2" xfId="28060"/>
    <cellStyle name="Output 2 3 3 2 2 10" xfId="28061"/>
    <cellStyle name="Output 2 3 3 2 2 2" xfId="28062"/>
    <cellStyle name="Output 2 3 3 2 2 2 2" xfId="28063"/>
    <cellStyle name="Output 2 3 3 2 2 2 2 2" xfId="28064"/>
    <cellStyle name="Output 2 3 3 2 2 2 2 2 2" xfId="28065"/>
    <cellStyle name="Output 2 3 3 2 2 2 2 2 3" xfId="28066"/>
    <cellStyle name="Output 2 3 3 2 2 2 2 2 4" xfId="28067"/>
    <cellStyle name="Output 2 3 3 2 2 2 2 2 5" xfId="28068"/>
    <cellStyle name="Output 2 3 3 2 2 2 2 2 6" xfId="28069"/>
    <cellStyle name="Output 2 3 3 2 2 2 2 3" xfId="28070"/>
    <cellStyle name="Output 2 3 3 2 2 2 2 3 2" xfId="28071"/>
    <cellStyle name="Output 2 3 3 2 2 2 2 3 3" xfId="28072"/>
    <cellStyle name="Output 2 3 3 2 2 2 2 3 4" xfId="28073"/>
    <cellStyle name="Output 2 3 3 2 2 2 2 3 5" xfId="28074"/>
    <cellStyle name="Output 2 3 3 2 2 2 2 3 6" xfId="28075"/>
    <cellStyle name="Output 2 3 3 2 2 2 2 4" xfId="28076"/>
    <cellStyle name="Output 2 3 3 2 2 2 2 5" xfId="28077"/>
    <cellStyle name="Output 2 3 3 2 2 2 2 6" xfId="28078"/>
    <cellStyle name="Output 2 3 3 2 2 2 2 7" xfId="28079"/>
    <cellStyle name="Output 2 3 3 2 2 2 2 8" xfId="28080"/>
    <cellStyle name="Output 2 3 3 2 2 2 3" xfId="28081"/>
    <cellStyle name="Output 2 3 3 2 2 2 3 2" xfId="28082"/>
    <cellStyle name="Output 2 3 3 2 2 2 3 3" xfId="28083"/>
    <cellStyle name="Output 2 3 3 2 2 2 3 4" xfId="28084"/>
    <cellStyle name="Output 2 3 3 2 2 2 3 5" xfId="28085"/>
    <cellStyle name="Output 2 3 3 2 2 2 3 6" xfId="28086"/>
    <cellStyle name="Output 2 3 3 2 2 2 4" xfId="28087"/>
    <cellStyle name="Output 2 3 3 2 2 2 4 2" xfId="28088"/>
    <cellStyle name="Output 2 3 3 2 2 2 4 3" xfId="28089"/>
    <cellStyle name="Output 2 3 3 2 2 2 4 4" xfId="28090"/>
    <cellStyle name="Output 2 3 3 2 2 2 4 5" xfId="28091"/>
    <cellStyle name="Output 2 3 3 2 2 2 4 6" xfId="28092"/>
    <cellStyle name="Output 2 3 3 2 2 2 5" xfId="28093"/>
    <cellStyle name="Output 2 3 3 2 2 2 6" xfId="28094"/>
    <cellStyle name="Output 2 3 3 2 2 2 7" xfId="28095"/>
    <cellStyle name="Output 2 3 3 2 2 2 8" xfId="28096"/>
    <cellStyle name="Output 2 3 3 2 2 2 9" xfId="28097"/>
    <cellStyle name="Output 2 3 3 2 2 3" xfId="28098"/>
    <cellStyle name="Output 2 3 3 2 2 3 2" xfId="28099"/>
    <cellStyle name="Output 2 3 3 2 2 3 2 2" xfId="28100"/>
    <cellStyle name="Output 2 3 3 2 2 3 2 3" xfId="28101"/>
    <cellStyle name="Output 2 3 3 2 2 3 2 4" xfId="28102"/>
    <cellStyle name="Output 2 3 3 2 2 3 2 5" xfId="28103"/>
    <cellStyle name="Output 2 3 3 2 2 3 2 6" xfId="28104"/>
    <cellStyle name="Output 2 3 3 2 2 3 3" xfId="28105"/>
    <cellStyle name="Output 2 3 3 2 2 3 3 2" xfId="28106"/>
    <cellStyle name="Output 2 3 3 2 2 3 3 3" xfId="28107"/>
    <cellStyle name="Output 2 3 3 2 2 3 3 4" xfId="28108"/>
    <cellStyle name="Output 2 3 3 2 2 3 3 5" xfId="28109"/>
    <cellStyle name="Output 2 3 3 2 2 3 3 6" xfId="28110"/>
    <cellStyle name="Output 2 3 3 2 2 3 4" xfId="28111"/>
    <cellStyle name="Output 2 3 3 2 2 3 5" xfId="28112"/>
    <cellStyle name="Output 2 3 3 2 2 3 6" xfId="28113"/>
    <cellStyle name="Output 2 3 3 2 2 3 7" xfId="28114"/>
    <cellStyle name="Output 2 3 3 2 2 3 8" xfId="28115"/>
    <cellStyle name="Output 2 3 3 2 2 4" xfId="28116"/>
    <cellStyle name="Output 2 3 3 2 2 4 2" xfId="28117"/>
    <cellStyle name="Output 2 3 3 2 2 4 3" xfId="28118"/>
    <cellStyle name="Output 2 3 3 2 2 4 4" xfId="28119"/>
    <cellStyle name="Output 2 3 3 2 2 4 5" xfId="28120"/>
    <cellStyle name="Output 2 3 3 2 2 4 6" xfId="28121"/>
    <cellStyle name="Output 2 3 3 2 2 5" xfId="28122"/>
    <cellStyle name="Output 2 3 3 2 2 5 2" xfId="28123"/>
    <cellStyle name="Output 2 3 3 2 2 5 3" xfId="28124"/>
    <cellStyle name="Output 2 3 3 2 2 5 4" xfId="28125"/>
    <cellStyle name="Output 2 3 3 2 2 5 5" xfId="28126"/>
    <cellStyle name="Output 2 3 3 2 2 5 6" xfId="28127"/>
    <cellStyle name="Output 2 3 3 2 2 6" xfId="28128"/>
    <cellStyle name="Output 2 3 3 2 2 7" xfId="28129"/>
    <cellStyle name="Output 2 3 3 2 2 8" xfId="28130"/>
    <cellStyle name="Output 2 3 3 2 2 9" xfId="28131"/>
    <cellStyle name="Output 2 3 3 2 3" xfId="28132"/>
    <cellStyle name="Output 2 3 3 2 3 2" xfId="28133"/>
    <cellStyle name="Output 2 3 3 2 3 2 2" xfId="28134"/>
    <cellStyle name="Output 2 3 3 2 3 2 2 2" xfId="28135"/>
    <cellStyle name="Output 2 3 3 2 3 2 2 3" xfId="28136"/>
    <cellStyle name="Output 2 3 3 2 3 2 2 4" xfId="28137"/>
    <cellStyle name="Output 2 3 3 2 3 2 2 5" xfId="28138"/>
    <cellStyle name="Output 2 3 3 2 3 2 2 6" xfId="28139"/>
    <cellStyle name="Output 2 3 3 2 3 2 3" xfId="28140"/>
    <cellStyle name="Output 2 3 3 2 3 2 3 2" xfId="28141"/>
    <cellStyle name="Output 2 3 3 2 3 2 3 3" xfId="28142"/>
    <cellStyle name="Output 2 3 3 2 3 2 3 4" xfId="28143"/>
    <cellStyle name="Output 2 3 3 2 3 2 3 5" xfId="28144"/>
    <cellStyle name="Output 2 3 3 2 3 2 3 6" xfId="28145"/>
    <cellStyle name="Output 2 3 3 2 3 2 4" xfId="28146"/>
    <cellStyle name="Output 2 3 3 2 3 2 5" xfId="28147"/>
    <cellStyle name="Output 2 3 3 2 3 2 6" xfId="28148"/>
    <cellStyle name="Output 2 3 3 2 3 2 7" xfId="28149"/>
    <cellStyle name="Output 2 3 3 2 3 2 8" xfId="28150"/>
    <cellStyle name="Output 2 3 3 2 3 3" xfId="28151"/>
    <cellStyle name="Output 2 3 3 2 3 3 2" xfId="28152"/>
    <cellStyle name="Output 2 3 3 2 3 3 3" xfId="28153"/>
    <cellStyle name="Output 2 3 3 2 3 3 4" xfId="28154"/>
    <cellStyle name="Output 2 3 3 2 3 3 5" xfId="28155"/>
    <cellStyle name="Output 2 3 3 2 3 3 6" xfId="28156"/>
    <cellStyle name="Output 2 3 3 2 3 4" xfId="28157"/>
    <cellStyle name="Output 2 3 3 2 3 4 2" xfId="28158"/>
    <cellStyle name="Output 2 3 3 2 3 4 3" xfId="28159"/>
    <cellStyle name="Output 2 3 3 2 3 4 4" xfId="28160"/>
    <cellStyle name="Output 2 3 3 2 3 4 5" xfId="28161"/>
    <cellStyle name="Output 2 3 3 2 3 4 6" xfId="28162"/>
    <cellStyle name="Output 2 3 3 2 3 5" xfId="28163"/>
    <cellStyle name="Output 2 3 3 2 3 6" xfId="28164"/>
    <cellStyle name="Output 2 3 3 2 3 7" xfId="28165"/>
    <cellStyle name="Output 2 3 3 2 3 8" xfId="28166"/>
    <cellStyle name="Output 2 3 3 2 3 9" xfId="28167"/>
    <cellStyle name="Output 2 3 3 2 4" xfId="28168"/>
    <cellStyle name="Output 2 3 3 2 4 2" xfId="28169"/>
    <cellStyle name="Output 2 3 3 2 4 2 2" xfId="28170"/>
    <cellStyle name="Output 2 3 3 2 4 2 3" xfId="28171"/>
    <cellStyle name="Output 2 3 3 2 4 2 4" xfId="28172"/>
    <cellStyle name="Output 2 3 3 2 4 2 5" xfId="28173"/>
    <cellStyle name="Output 2 3 3 2 4 2 6" xfId="28174"/>
    <cellStyle name="Output 2 3 3 2 4 3" xfId="28175"/>
    <cellStyle name="Output 2 3 3 2 4 3 2" xfId="28176"/>
    <cellStyle name="Output 2 3 3 2 4 3 3" xfId="28177"/>
    <cellStyle name="Output 2 3 3 2 4 3 4" xfId="28178"/>
    <cellStyle name="Output 2 3 3 2 4 3 5" xfId="28179"/>
    <cellStyle name="Output 2 3 3 2 4 3 6" xfId="28180"/>
    <cellStyle name="Output 2 3 3 2 4 4" xfId="28181"/>
    <cellStyle name="Output 2 3 3 2 4 5" xfId="28182"/>
    <cellStyle name="Output 2 3 3 2 4 6" xfId="28183"/>
    <cellStyle name="Output 2 3 3 2 4 7" xfId="28184"/>
    <cellStyle name="Output 2 3 3 2 4 8" xfId="28185"/>
    <cellStyle name="Output 2 3 3 2 5" xfId="28186"/>
    <cellStyle name="Output 2 3 3 2 5 2" xfId="28187"/>
    <cellStyle name="Output 2 3 3 2 5 3" xfId="28188"/>
    <cellStyle name="Output 2 3 3 2 5 4" xfId="28189"/>
    <cellStyle name="Output 2 3 3 2 5 5" xfId="28190"/>
    <cellStyle name="Output 2 3 3 2 5 6" xfId="28191"/>
    <cellStyle name="Output 2 3 3 2 6" xfId="28192"/>
    <cellStyle name="Output 2 3 3 2 6 2" xfId="28193"/>
    <cellStyle name="Output 2 3 3 2 6 3" xfId="28194"/>
    <cellStyle name="Output 2 3 3 2 6 4" xfId="28195"/>
    <cellStyle name="Output 2 3 3 2 6 5" xfId="28196"/>
    <cellStyle name="Output 2 3 3 2 6 6" xfId="28197"/>
    <cellStyle name="Output 2 3 3 2 7" xfId="28198"/>
    <cellStyle name="Output 2 3 3 2 8" xfId="28199"/>
    <cellStyle name="Output 2 3 3 2 9" xfId="28200"/>
    <cellStyle name="Output 2 3 3 3" xfId="28201"/>
    <cellStyle name="Output 2 3 3 3 10" xfId="28202"/>
    <cellStyle name="Output 2 3 3 3 2" xfId="28203"/>
    <cellStyle name="Output 2 3 3 3 2 2" xfId="28204"/>
    <cellStyle name="Output 2 3 3 3 2 2 2" xfId="28205"/>
    <cellStyle name="Output 2 3 3 3 2 2 2 2" xfId="28206"/>
    <cellStyle name="Output 2 3 3 3 2 2 2 3" xfId="28207"/>
    <cellStyle name="Output 2 3 3 3 2 2 2 4" xfId="28208"/>
    <cellStyle name="Output 2 3 3 3 2 2 2 5" xfId="28209"/>
    <cellStyle name="Output 2 3 3 3 2 2 2 6" xfId="28210"/>
    <cellStyle name="Output 2 3 3 3 2 2 3" xfId="28211"/>
    <cellStyle name="Output 2 3 3 3 2 2 3 2" xfId="28212"/>
    <cellStyle name="Output 2 3 3 3 2 2 3 3" xfId="28213"/>
    <cellStyle name="Output 2 3 3 3 2 2 3 4" xfId="28214"/>
    <cellStyle name="Output 2 3 3 3 2 2 3 5" xfId="28215"/>
    <cellStyle name="Output 2 3 3 3 2 2 3 6" xfId="28216"/>
    <cellStyle name="Output 2 3 3 3 2 2 4" xfId="28217"/>
    <cellStyle name="Output 2 3 3 3 2 2 5" xfId="28218"/>
    <cellStyle name="Output 2 3 3 3 2 2 6" xfId="28219"/>
    <cellStyle name="Output 2 3 3 3 2 2 7" xfId="28220"/>
    <cellStyle name="Output 2 3 3 3 2 2 8" xfId="28221"/>
    <cellStyle name="Output 2 3 3 3 2 3" xfId="28222"/>
    <cellStyle name="Output 2 3 3 3 2 3 2" xfId="28223"/>
    <cellStyle name="Output 2 3 3 3 2 3 3" xfId="28224"/>
    <cellStyle name="Output 2 3 3 3 2 3 4" xfId="28225"/>
    <cellStyle name="Output 2 3 3 3 2 3 5" xfId="28226"/>
    <cellStyle name="Output 2 3 3 3 2 3 6" xfId="28227"/>
    <cellStyle name="Output 2 3 3 3 2 4" xfId="28228"/>
    <cellStyle name="Output 2 3 3 3 2 4 2" xfId="28229"/>
    <cellStyle name="Output 2 3 3 3 2 4 3" xfId="28230"/>
    <cellStyle name="Output 2 3 3 3 2 4 4" xfId="28231"/>
    <cellStyle name="Output 2 3 3 3 2 4 5" xfId="28232"/>
    <cellStyle name="Output 2 3 3 3 2 4 6" xfId="28233"/>
    <cellStyle name="Output 2 3 3 3 2 5" xfId="28234"/>
    <cellStyle name="Output 2 3 3 3 2 6" xfId="28235"/>
    <cellStyle name="Output 2 3 3 3 2 7" xfId="28236"/>
    <cellStyle name="Output 2 3 3 3 2 8" xfId="28237"/>
    <cellStyle name="Output 2 3 3 3 2 9" xfId="28238"/>
    <cellStyle name="Output 2 3 3 3 3" xfId="28239"/>
    <cellStyle name="Output 2 3 3 3 3 2" xfId="28240"/>
    <cellStyle name="Output 2 3 3 3 3 2 2" xfId="28241"/>
    <cellStyle name="Output 2 3 3 3 3 2 3" xfId="28242"/>
    <cellStyle name="Output 2 3 3 3 3 2 4" xfId="28243"/>
    <cellStyle name="Output 2 3 3 3 3 2 5" xfId="28244"/>
    <cellStyle name="Output 2 3 3 3 3 2 6" xfId="28245"/>
    <cellStyle name="Output 2 3 3 3 3 3" xfId="28246"/>
    <cellStyle name="Output 2 3 3 3 3 3 2" xfId="28247"/>
    <cellStyle name="Output 2 3 3 3 3 3 3" xfId="28248"/>
    <cellStyle name="Output 2 3 3 3 3 3 4" xfId="28249"/>
    <cellStyle name="Output 2 3 3 3 3 3 5" xfId="28250"/>
    <cellStyle name="Output 2 3 3 3 3 3 6" xfId="28251"/>
    <cellStyle name="Output 2 3 3 3 3 4" xfId="28252"/>
    <cellStyle name="Output 2 3 3 3 3 5" xfId="28253"/>
    <cellStyle name="Output 2 3 3 3 3 6" xfId="28254"/>
    <cellStyle name="Output 2 3 3 3 3 7" xfId="28255"/>
    <cellStyle name="Output 2 3 3 3 3 8" xfId="28256"/>
    <cellStyle name="Output 2 3 3 3 4" xfId="28257"/>
    <cellStyle name="Output 2 3 3 3 4 2" xfId="28258"/>
    <cellStyle name="Output 2 3 3 3 4 3" xfId="28259"/>
    <cellStyle name="Output 2 3 3 3 4 4" xfId="28260"/>
    <cellStyle name="Output 2 3 3 3 4 5" xfId="28261"/>
    <cellStyle name="Output 2 3 3 3 4 6" xfId="28262"/>
    <cellStyle name="Output 2 3 3 3 5" xfId="28263"/>
    <cellStyle name="Output 2 3 3 3 5 2" xfId="28264"/>
    <cellStyle name="Output 2 3 3 3 5 3" xfId="28265"/>
    <cellStyle name="Output 2 3 3 3 5 4" xfId="28266"/>
    <cellStyle name="Output 2 3 3 3 5 5" xfId="28267"/>
    <cellStyle name="Output 2 3 3 3 5 6" xfId="28268"/>
    <cellStyle name="Output 2 3 3 3 6" xfId="28269"/>
    <cellStyle name="Output 2 3 3 3 7" xfId="28270"/>
    <cellStyle name="Output 2 3 3 3 8" xfId="28271"/>
    <cellStyle name="Output 2 3 3 3 9" xfId="28272"/>
    <cellStyle name="Output 2 3 3 4" xfId="28273"/>
    <cellStyle name="Output 2 3 3 4 2" xfId="28274"/>
    <cellStyle name="Output 2 3 3 4 2 2" xfId="28275"/>
    <cellStyle name="Output 2 3 3 4 2 2 2" xfId="28276"/>
    <cellStyle name="Output 2 3 3 4 2 2 3" xfId="28277"/>
    <cellStyle name="Output 2 3 3 4 2 2 4" xfId="28278"/>
    <cellStyle name="Output 2 3 3 4 2 2 5" xfId="28279"/>
    <cellStyle name="Output 2 3 3 4 2 2 6" xfId="28280"/>
    <cellStyle name="Output 2 3 3 4 2 3" xfId="28281"/>
    <cellStyle name="Output 2 3 3 4 2 3 2" xfId="28282"/>
    <cellStyle name="Output 2 3 3 4 2 3 3" xfId="28283"/>
    <cellStyle name="Output 2 3 3 4 2 3 4" xfId="28284"/>
    <cellStyle name="Output 2 3 3 4 2 3 5" xfId="28285"/>
    <cellStyle name="Output 2 3 3 4 2 3 6" xfId="28286"/>
    <cellStyle name="Output 2 3 3 4 2 4" xfId="28287"/>
    <cellStyle name="Output 2 3 3 4 2 5" xfId="28288"/>
    <cellStyle name="Output 2 3 3 4 2 6" xfId="28289"/>
    <cellStyle name="Output 2 3 3 4 2 7" xfId="28290"/>
    <cellStyle name="Output 2 3 3 4 2 8" xfId="28291"/>
    <cellStyle name="Output 2 3 3 4 3" xfId="28292"/>
    <cellStyle name="Output 2 3 3 4 3 2" xfId="28293"/>
    <cellStyle name="Output 2 3 3 4 3 3" xfId="28294"/>
    <cellStyle name="Output 2 3 3 4 3 4" xfId="28295"/>
    <cellStyle name="Output 2 3 3 4 3 5" xfId="28296"/>
    <cellStyle name="Output 2 3 3 4 3 6" xfId="28297"/>
    <cellStyle name="Output 2 3 3 4 4" xfId="28298"/>
    <cellStyle name="Output 2 3 3 4 4 2" xfId="28299"/>
    <cellStyle name="Output 2 3 3 4 4 3" xfId="28300"/>
    <cellStyle name="Output 2 3 3 4 4 4" xfId="28301"/>
    <cellStyle name="Output 2 3 3 4 4 5" xfId="28302"/>
    <cellStyle name="Output 2 3 3 4 4 6" xfId="28303"/>
    <cellStyle name="Output 2 3 3 4 5" xfId="28304"/>
    <cellStyle name="Output 2 3 3 4 6" xfId="28305"/>
    <cellStyle name="Output 2 3 3 4 7" xfId="28306"/>
    <cellStyle name="Output 2 3 3 4 8" xfId="28307"/>
    <cellStyle name="Output 2 3 3 4 9" xfId="28308"/>
    <cellStyle name="Output 2 3 3 5" xfId="28309"/>
    <cellStyle name="Output 2 3 3 5 2" xfId="28310"/>
    <cellStyle name="Output 2 3 3 5 2 2" xfId="28311"/>
    <cellStyle name="Output 2 3 3 5 2 3" xfId="28312"/>
    <cellStyle name="Output 2 3 3 5 2 4" xfId="28313"/>
    <cellStyle name="Output 2 3 3 5 2 5" xfId="28314"/>
    <cellStyle name="Output 2 3 3 5 2 6" xfId="28315"/>
    <cellStyle name="Output 2 3 3 5 3" xfId="28316"/>
    <cellStyle name="Output 2 3 3 5 3 2" xfId="28317"/>
    <cellStyle name="Output 2 3 3 5 3 3" xfId="28318"/>
    <cellStyle name="Output 2 3 3 5 3 4" xfId="28319"/>
    <cellStyle name="Output 2 3 3 5 3 5" xfId="28320"/>
    <cellStyle name="Output 2 3 3 5 3 6" xfId="28321"/>
    <cellStyle name="Output 2 3 3 5 4" xfId="28322"/>
    <cellStyle name="Output 2 3 3 5 5" xfId="28323"/>
    <cellStyle name="Output 2 3 3 5 6" xfId="28324"/>
    <cellStyle name="Output 2 3 3 5 7" xfId="28325"/>
    <cellStyle name="Output 2 3 3 5 8" xfId="28326"/>
    <cellStyle name="Output 2 3 3 6" xfId="28327"/>
    <cellStyle name="Output 2 3 3 6 2" xfId="28328"/>
    <cellStyle name="Output 2 3 3 6 3" xfId="28329"/>
    <cellStyle name="Output 2 3 3 6 4" xfId="28330"/>
    <cellStyle name="Output 2 3 3 6 5" xfId="28331"/>
    <cellStyle name="Output 2 3 3 6 6" xfId="28332"/>
    <cellStyle name="Output 2 3 3 7" xfId="28333"/>
    <cellStyle name="Output 2 3 3 7 2" xfId="28334"/>
    <cellStyle name="Output 2 3 3 7 3" xfId="28335"/>
    <cellStyle name="Output 2 3 3 7 4" xfId="28336"/>
    <cellStyle name="Output 2 3 3 7 5" xfId="28337"/>
    <cellStyle name="Output 2 3 3 7 6" xfId="28338"/>
    <cellStyle name="Output 2 3 3 8" xfId="28339"/>
    <cellStyle name="Output 2 3 3 9" xfId="28340"/>
    <cellStyle name="Output 2 3 4" xfId="28341"/>
    <cellStyle name="Output 2 3 4 10" xfId="28342"/>
    <cellStyle name="Output 2 3 4 11" xfId="28343"/>
    <cellStyle name="Output 2 3 4 2" xfId="28344"/>
    <cellStyle name="Output 2 3 4 2 10" xfId="28345"/>
    <cellStyle name="Output 2 3 4 2 2" xfId="28346"/>
    <cellStyle name="Output 2 3 4 2 2 2" xfId="28347"/>
    <cellStyle name="Output 2 3 4 2 2 2 2" xfId="28348"/>
    <cellStyle name="Output 2 3 4 2 2 2 2 2" xfId="28349"/>
    <cellStyle name="Output 2 3 4 2 2 2 2 3" xfId="28350"/>
    <cellStyle name="Output 2 3 4 2 2 2 2 4" xfId="28351"/>
    <cellStyle name="Output 2 3 4 2 2 2 2 5" xfId="28352"/>
    <cellStyle name="Output 2 3 4 2 2 2 2 6" xfId="28353"/>
    <cellStyle name="Output 2 3 4 2 2 2 3" xfId="28354"/>
    <cellStyle name="Output 2 3 4 2 2 2 3 2" xfId="28355"/>
    <cellStyle name="Output 2 3 4 2 2 2 3 3" xfId="28356"/>
    <cellStyle name="Output 2 3 4 2 2 2 3 4" xfId="28357"/>
    <cellStyle name="Output 2 3 4 2 2 2 3 5" xfId="28358"/>
    <cellStyle name="Output 2 3 4 2 2 2 3 6" xfId="28359"/>
    <cellStyle name="Output 2 3 4 2 2 2 4" xfId="28360"/>
    <cellStyle name="Output 2 3 4 2 2 2 5" xfId="28361"/>
    <cellStyle name="Output 2 3 4 2 2 2 6" xfId="28362"/>
    <cellStyle name="Output 2 3 4 2 2 2 7" xfId="28363"/>
    <cellStyle name="Output 2 3 4 2 2 2 8" xfId="28364"/>
    <cellStyle name="Output 2 3 4 2 2 3" xfId="28365"/>
    <cellStyle name="Output 2 3 4 2 2 3 2" xfId="28366"/>
    <cellStyle name="Output 2 3 4 2 2 3 3" xfId="28367"/>
    <cellStyle name="Output 2 3 4 2 2 3 4" xfId="28368"/>
    <cellStyle name="Output 2 3 4 2 2 3 5" xfId="28369"/>
    <cellStyle name="Output 2 3 4 2 2 3 6" xfId="28370"/>
    <cellStyle name="Output 2 3 4 2 2 4" xfId="28371"/>
    <cellStyle name="Output 2 3 4 2 2 4 2" xfId="28372"/>
    <cellStyle name="Output 2 3 4 2 2 4 3" xfId="28373"/>
    <cellStyle name="Output 2 3 4 2 2 4 4" xfId="28374"/>
    <cellStyle name="Output 2 3 4 2 2 4 5" xfId="28375"/>
    <cellStyle name="Output 2 3 4 2 2 4 6" xfId="28376"/>
    <cellStyle name="Output 2 3 4 2 2 5" xfId="28377"/>
    <cellStyle name="Output 2 3 4 2 2 6" xfId="28378"/>
    <cellStyle name="Output 2 3 4 2 2 7" xfId="28379"/>
    <cellStyle name="Output 2 3 4 2 2 8" xfId="28380"/>
    <cellStyle name="Output 2 3 4 2 2 9" xfId="28381"/>
    <cellStyle name="Output 2 3 4 2 3" xfId="28382"/>
    <cellStyle name="Output 2 3 4 2 3 2" xfId="28383"/>
    <cellStyle name="Output 2 3 4 2 3 2 2" xfId="28384"/>
    <cellStyle name="Output 2 3 4 2 3 2 3" xfId="28385"/>
    <cellStyle name="Output 2 3 4 2 3 2 4" xfId="28386"/>
    <cellStyle name="Output 2 3 4 2 3 2 5" xfId="28387"/>
    <cellStyle name="Output 2 3 4 2 3 2 6" xfId="28388"/>
    <cellStyle name="Output 2 3 4 2 3 3" xfId="28389"/>
    <cellStyle name="Output 2 3 4 2 3 3 2" xfId="28390"/>
    <cellStyle name="Output 2 3 4 2 3 3 3" xfId="28391"/>
    <cellStyle name="Output 2 3 4 2 3 3 4" xfId="28392"/>
    <cellStyle name="Output 2 3 4 2 3 3 5" xfId="28393"/>
    <cellStyle name="Output 2 3 4 2 3 3 6" xfId="28394"/>
    <cellStyle name="Output 2 3 4 2 3 4" xfId="28395"/>
    <cellStyle name="Output 2 3 4 2 3 5" xfId="28396"/>
    <cellStyle name="Output 2 3 4 2 3 6" xfId="28397"/>
    <cellStyle name="Output 2 3 4 2 3 7" xfId="28398"/>
    <cellStyle name="Output 2 3 4 2 3 8" xfId="28399"/>
    <cellStyle name="Output 2 3 4 2 4" xfId="28400"/>
    <cellStyle name="Output 2 3 4 2 4 2" xfId="28401"/>
    <cellStyle name="Output 2 3 4 2 4 3" xfId="28402"/>
    <cellStyle name="Output 2 3 4 2 4 4" xfId="28403"/>
    <cellStyle name="Output 2 3 4 2 4 5" xfId="28404"/>
    <cellStyle name="Output 2 3 4 2 4 6" xfId="28405"/>
    <cellStyle name="Output 2 3 4 2 5" xfId="28406"/>
    <cellStyle name="Output 2 3 4 2 5 2" xfId="28407"/>
    <cellStyle name="Output 2 3 4 2 5 3" xfId="28408"/>
    <cellStyle name="Output 2 3 4 2 5 4" xfId="28409"/>
    <cellStyle name="Output 2 3 4 2 5 5" xfId="28410"/>
    <cellStyle name="Output 2 3 4 2 5 6" xfId="28411"/>
    <cellStyle name="Output 2 3 4 2 6" xfId="28412"/>
    <cellStyle name="Output 2 3 4 2 7" xfId="28413"/>
    <cellStyle name="Output 2 3 4 2 8" xfId="28414"/>
    <cellStyle name="Output 2 3 4 2 9" xfId="28415"/>
    <cellStyle name="Output 2 3 4 3" xfId="28416"/>
    <cellStyle name="Output 2 3 4 3 2" xfId="28417"/>
    <cellStyle name="Output 2 3 4 3 2 2" xfId="28418"/>
    <cellStyle name="Output 2 3 4 3 2 2 2" xfId="28419"/>
    <cellStyle name="Output 2 3 4 3 2 2 3" xfId="28420"/>
    <cellStyle name="Output 2 3 4 3 2 2 4" xfId="28421"/>
    <cellStyle name="Output 2 3 4 3 2 2 5" xfId="28422"/>
    <cellStyle name="Output 2 3 4 3 2 2 6" xfId="28423"/>
    <cellStyle name="Output 2 3 4 3 2 3" xfId="28424"/>
    <cellStyle name="Output 2 3 4 3 2 3 2" xfId="28425"/>
    <cellStyle name="Output 2 3 4 3 2 3 3" xfId="28426"/>
    <cellStyle name="Output 2 3 4 3 2 3 4" xfId="28427"/>
    <cellStyle name="Output 2 3 4 3 2 3 5" xfId="28428"/>
    <cellStyle name="Output 2 3 4 3 2 3 6" xfId="28429"/>
    <cellStyle name="Output 2 3 4 3 2 4" xfId="28430"/>
    <cellStyle name="Output 2 3 4 3 2 5" xfId="28431"/>
    <cellStyle name="Output 2 3 4 3 2 6" xfId="28432"/>
    <cellStyle name="Output 2 3 4 3 2 7" xfId="28433"/>
    <cellStyle name="Output 2 3 4 3 2 8" xfId="28434"/>
    <cellStyle name="Output 2 3 4 3 3" xfId="28435"/>
    <cellStyle name="Output 2 3 4 3 3 2" xfId="28436"/>
    <cellStyle name="Output 2 3 4 3 3 3" xfId="28437"/>
    <cellStyle name="Output 2 3 4 3 3 4" xfId="28438"/>
    <cellStyle name="Output 2 3 4 3 3 5" xfId="28439"/>
    <cellStyle name="Output 2 3 4 3 3 6" xfId="28440"/>
    <cellStyle name="Output 2 3 4 3 4" xfId="28441"/>
    <cellStyle name="Output 2 3 4 3 4 2" xfId="28442"/>
    <cellStyle name="Output 2 3 4 3 4 3" xfId="28443"/>
    <cellStyle name="Output 2 3 4 3 4 4" xfId="28444"/>
    <cellStyle name="Output 2 3 4 3 4 5" xfId="28445"/>
    <cellStyle name="Output 2 3 4 3 4 6" xfId="28446"/>
    <cellStyle name="Output 2 3 4 3 5" xfId="28447"/>
    <cellStyle name="Output 2 3 4 3 6" xfId="28448"/>
    <cellStyle name="Output 2 3 4 3 7" xfId="28449"/>
    <cellStyle name="Output 2 3 4 3 8" xfId="28450"/>
    <cellStyle name="Output 2 3 4 3 9" xfId="28451"/>
    <cellStyle name="Output 2 3 4 4" xfId="28452"/>
    <cellStyle name="Output 2 3 4 4 2" xfId="28453"/>
    <cellStyle name="Output 2 3 4 4 2 2" xfId="28454"/>
    <cellStyle name="Output 2 3 4 4 2 3" xfId="28455"/>
    <cellStyle name="Output 2 3 4 4 2 4" xfId="28456"/>
    <cellStyle name="Output 2 3 4 4 2 5" xfId="28457"/>
    <cellStyle name="Output 2 3 4 4 2 6" xfId="28458"/>
    <cellStyle name="Output 2 3 4 4 3" xfId="28459"/>
    <cellStyle name="Output 2 3 4 4 3 2" xfId="28460"/>
    <cellStyle name="Output 2 3 4 4 3 3" xfId="28461"/>
    <cellStyle name="Output 2 3 4 4 3 4" xfId="28462"/>
    <cellStyle name="Output 2 3 4 4 3 5" xfId="28463"/>
    <cellStyle name="Output 2 3 4 4 3 6" xfId="28464"/>
    <cellStyle name="Output 2 3 4 4 4" xfId="28465"/>
    <cellStyle name="Output 2 3 4 4 5" xfId="28466"/>
    <cellStyle name="Output 2 3 4 4 6" xfId="28467"/>
    <cellStyle name="Output 2 3 4 4 7" xfId="28468"/>
    <cellStyle name="Output 2 3 4 4 8" xfId="28469"/>
    <cellStyle name="Output 2 3 4 5" xfId="28470"/>
    <cellStyle name="Output 2 3 4 5 2" xfId="28471"/>
    <cellStyle name="Output 2 3 4 5 3" xfId="28472"/>
    <cellStyle name="Output 2 3 4 5 4" xfId="28473"/>
    <cellStyle name="Output 2 3 4 5 5" xfId="28474"/>
    <cellStyle name="Output 2 3 4 5 6" xfId="28475"/>
    <cellStyle name="Output 2 3 4 6" xfId="28476"/>
    <cellStyle name="Output 2 3 4 6 2" xfId="28477"/>
    <cellStyle name="Output 2 3 4 6 3" xfId="28478"/>
    <cellStyle name="Output 2 3 4 6 4" xfId="28479"/>
    <cellStyle name="Output 2 3 4 6 5" xfId="28480"/>
    <cellStyle name="Output 2 3 4 6 6" xfId="28481"/>
    <cellStyle name="Output 2 3 4 7" xfId="28482"/>
    <cellStyle name="Output 2 3 4 8" xfId="28483"/>
    <cellStyle name="Output 2 3 4 9" xfId="28484"/>
    <cellStyle name="Output 2 3 5" xfId="28485"/>
    <cellStyle name="Output 2 3 5 10" xfId="28486"/>
    <cellStyle name="Output 2 3 5 2" xfId="28487"/>
    <cellStyle name="Output 2 3 5 2 2" xfId="28488"/>
    <cellStyle name="Output 2 3 5 2 2 2" xfId="28489"/>
    <cellStyle name="Output 2 3 5 2 2 2 2" xfId="28490"/>
    <cellStyle name="Output 2 3 5 2 2 2 3" xfId="28491"/>
    <cellStyle name="Output 2 3 5 2 2 2 4" xfId="28492"/>
    <cellStyle name="Output 2 3 5 2 2 2 5" xfId="28493"/>
    <cellStyle name="Output 2 3 5 2 2 2 6" xfId="28494"/>
    <cellStyle name="Output 2 3 5 2 2 3" xfId="28495"/>
    <cellStyle name="Output 2 3 5 2 2 3 2" xfId="28496"/>
    <cellStyle name="Output 2 3 5 2 2 3 3" xfId="28497"/>
    <cellStyle name="Output 2 3 5 2 2 3 4" xfId="28498"/>
    <cellStyle name="Output 2 3 5 2 2 3 5" xfId="28499"/>
    <cellStyle name="Output 2 3 5 2 2 3 6" xfId="28500"/>
    <cellStyle name="Output 2 3 5 2 2 4" xfId="28501"/>
    <cellStyle name="Output 2 3 5 2 2 5" xfId="28502"/>
    <cellStyle name="Output 2 3 5 2 2 6" xfId="28503"/>
    <cellStyle name="Output 2 3 5 2 2 7" xfId="28504"/>
    <cellStyle name="Output 2 3 5 2 2 8" xfId="28505"/>
    <cellStyle name="Output 2 3 5 2 3" xfId="28506"/>
    <cellStyle name="Output 2 3 5 2 3 2" xfId="28507"/>
    <cellStyle name="Output 2 3 5 2 3 3" xfId="28508"/>
    <cellStyle name="Output 2 3 5 2 3 4" xfId="28509"/>
    <cellStyle name="Output 2 3 5 2 3 5" xfId="28510"/>
    <cellStyle name="Output 2 3 5 2 3 6" xfId="28511"/>
    <cellStyle name="Output 2 3 5 2 4" xfId="28512"/>
    <cellStyle name="Output 2 3 5 2 4 2" xfId="28513"/>
    <cellStyle name="Output 2 3 5 2 4 3" xfId="28514"/>
    <cellStyle name="Output 2 3 5 2 4 4" xfId="28515"/>
    <cellStyle name="Output 2 3 5 2 4 5" xfId="28516"/>
    <cellStyle name="Output 2 3 5 2 4 6" xfId="28517"/>
    <cellStyle name="Output 2 3 5 2 5" xfId="28518"/>
    <cellStyle name="Output 2 3 5 2 6" xfId="28519"/>
    <cellStyle name="Output 2 3 5 2 7" xfId="28520"/>
    <cellStyle name="Output 2 3 5 2 8" xfId="28521"/>
    <cellStyle name="Output 2 3 5 2 9" xfId="28522"/>
    <cellStyle name="Output 2 3 5 3" xfId="28523"/>
    <cellStyle name="Output 2 3 5 3 2" xfId="28524"/>
    <cellStyle name="Output 2 3 5 3 2 2" xfId="28525"/>
    <cellStyle name="Output 2 3 5 3 2 3" xfId="28526"/>
    <cellStyle name="Output 2 3 5 3 2 4" xfId="28527"/>
    <cellStyle name="Output 2 3 5 3 2 5" xfId="28528"/>
    <cellStyle name="Output 2 3 5 3 2 6" xfId="28529"/>
    <cellStyle name="Output 2 3 5 3 3" xfId="28530"/>
    <cellStyle name="Output 2 3 5 3 3 2" xfId="28531"/>
    <cellStyle name="Output 2 3 5 3 3 3" xfId="28532"/>
    <cellStyle name="Output 2 3 5 3 3 4" xfId="28533"/>
    <cellStyle name="Output 2 3 5 3 3 5" xfId="28534"/>
    <cellStyle name="Output 2 3 5 3 3 6" xfId="28535"/>
    <cellStyle name="Output 2 3 5 3 4" xfId="28536"/>
    <cellStyle name="Output 2 3 5 3 5" xfId="28537"/>
    <cellStyle name="Output 2 3 5 3 6" xfId="28538"/>
    <cellStyle name="Output 2 3 5 3 7" xfId="28539"/>
    <cellStyle name="Output 2 3 5 3 8" xfId="28540"/>
    <cellStyle name="Output 2 3 5 4" xfId="28541"/>
    <cellStyle name="Output 2 3 5 4 2" xfId="28542"/>
    <cellStyle name="Output 2 3 5 4 3" xfId="28543"/>
    <cellStyle name="Output 2 3 5 4 4" xfId="28544"/>
    <cellStyle name="Output 2 3 5 4 5" xfId="28545"/>
    <cellStyle name="Output 2 3 5 4 6" xfId="28546"/>
    <cellStyle name="Output 2 3 5 5" xfId="28547"/>
    <cellStyle name="Output 2 3 5 5 2" xfId="28548"/>
    <cellStyle name="Output 2 3 5 5 3" xfId="28549"/>
    <cellStyle name="Output 2 3 5 5 4" xfId="28550"/>
    <cellStyle name="Output 2 3 5 5 5" xfId="28551"/>
    <cellStyle name="Output 2 3 5 5 6" xfId="28552"/>
    <cellStyle name="Output 2 3 5 6" xfId="28553"/>
    <cellStyle name="Output 2 3 5 7" xfId="28554"/>
    <cellStyle name="Output 2 3 5 8" xfId="28555"/>
    <cellStyle name="Output 2 3 5 9" xfId="28556"/>
    <cellStyle name="Output 2 3 6" xfId="28557"/>
    <cellStyle name="Output 2 3 6 2" xfId="28558"/>
    <cellStyle name="Output 2 3 6 2 2" xfId="28559"/>
    <cellStyle name="Output 2 3 6 2 2 2" xfId="28560"/>
    <cellStyle name="Output 2 3 6 2 2 3" xfId="28561"/>
    <cellStyle name="Output 2 3 6 2 2 4" xfId="28562"/>
    <cellStyle name="Output 2 3 6 2 2 5" xfId="28563"/>
    <cellStyle name="Output 2 3 6 2 2 6" xfId="28564"/>
    <cellStyle name="Output 2 3 6 2 3" xfId="28565"/>
    <cellStyle name="Output 2 3 6 2 3 2" xfId="28566"/>
    <cellStyle name="Output 2 3 6 2 3 3" xfId="28567"/>
    <cellStyle name="Output 2 3 6 2 3 4" xfId="28568"/>
    <cellStyle name="Output 2 3 6 2 3 5" xfId="28569"/>
    <cellStyle name="Output 2 3 6 2 3 6" xfId="28570"/>
    <cellStyle name="Output 2 3 6 2 4" xfId="28571"/>
    <cellStyle name="Output 2 3 6 2 5" xfId="28572"/>
    <cellStyle name="Output 2 3 6 2 6" xfId="28573"/>
    <cellStyle name="Output 2 3 6 2 7" xfId="28574"/>
    <cellStyle name="Output 2 3 6 2 8" xfId="28575"/>
    <cellStyle name="Output 2 3 6 3" xfId="28576"/>
    <cellStyle name="Output 2 3 6 3 2" xfId="28577"/>
    <cellStyle name="Output 2 3 6 3 3" xfId="28578"/>
    <cellStyle name="Output 2 3 6 3 4" xfId="28579"/>
    <cellStyle name="Output 2 3 6 3 5" xfId="28580"/>
    <cellStyle name="Output 2 3 6 3 6" xfId="28581"/>
    <cellStyle name="Output 2 3 6 4" xfId="28582"/>
    <cellStyle name="Output 2 3 6 4 2" xfId="28583"/>
    <cellStyle name="Output 2 3 6 4 3" xfId="28584"/>
    <cellStyle name="Output 2 3 6 4 4" xfId="28585"/>
    <cellStyle name="Output 2 3 6 4 5" xfId="28586"/>
    <cellStyle name="Output 2 3 6 4 6" xfId="28587"/>
    <cellStyle name="Output 2 3 6 5" xfId="28588"/>
    <cellStyle name="Output 2 3 6 6" xfId="28589"/>
    <cellStyle name="Output 2 3 6 7" xfId="28590"/>
    <cellStyle name="Output 2 3 6 8" xfId="28591"/>
    <cellStyle name="Output 2 3 6 9" xfId="28592"/>
    <cellStyle name="Output 2 3 7" xfId="28593"/>
    <cellStyle name="Output 2 3 7 2" xfId="28594"/>
    <cellStyle name="Output 2 3 7 2 2" xfId="28595"/>
    <cellStyle name="Output 2 3 7 2 3" xfId="28596"/>
    <cellStyle name="Output 2 3 7 2 4" xfId="28597"/>
    <cellStyle name="Output 2 3 7 2 5" xfId="28598"/>
    <cellStyle name="Output 2 3 7 2 6" xfId="28599"/>
    <cellStyle name="Output 2 3 7 3" xfId="28600"/>
    <cellStyle name="Output 2 3 7 3 2" xfId="28601"/>
    <cellStyle name="Output 2 3 7 3 3" xfId="28602"/>
    <cellStyle name="Output 2 3 7 3 4" xfId="28603"/>
    <cellStyle name="Output 2 3 7 3 5" xfId="28604"/>
    <cellStyle name="Output 2 3 7 3 6" xfId="28605"/>
    <cellStyle name="Output 2 3 7 4" xfId="28606"/>
    <cellStyle name="Output 2 3 7 5" xfId="28607"/>
    <cellStyle name="Output 2 3 7 6" xfId="28608"/>
    <cellStyle name="Output 2 3 7 7" xfId="28609"/>
    <cellStyle name="Output 2 3 7 8" xfId="28610"/>
    <cellStyle name="Output 2 3 8" xfId="28611"/>
    <cellStyle name="Output 2 3 8 2" xfId="28612"/>
    <cellStyle name="Output 2 3 8 3" xfId="28613"/>
    <cellStyle name="Output 2 3 8 4" xfId="28614"/>
    <cellStyle name="Output 2 3 8 5" xfId="28615"/>
    <cellStyle name="Output 2 3 8 6" xfId="28616"/>
    <cellStyle name="Output 2 3 9" xfId="28617"/>
    <cellStyle name="Output 2 3 9 2" xfId="28618"/>
    <cellStyle name="Output 2 3 9 3" xfId="28619"/>
    <cellStyle name="Output 2 3 9 4" xfId="28620"/>
    <cellStyle name="Output 2 3 9 5" xfId="28621"/>
    <cellStyle name="Output 2 3 9 6" xfId="28622"/>
    <cellStyle name="Output 2 4" xfId="28623"/>
    <cellStyle name="Output 2 4 10" xfId="28624"/>
    <cellStyle name="Output 2 4 11" xfId="28625"/>
    <cellStyle name="Output 2 4 12" xfId="28626"/>
    <cellStyle name="Output 2 4 13" xfId="28627"/>
    <cellStyle name="Output 2 4 2" xfId="28628"/>
    <cellStyle name="Output 2 4 2 10" xfId="28629"/>
    <cellStyle name="Output 2 4 2 11" xfId="28630"/>
    <cellStyle name="Output 2 4 2 12" xfId="28631"/>
    <cellStyle name="Output 2 4 2 2" xfId="28632"/>
    <cellStyle name="Output 2 4 2 2 10" xfId="28633"/>
    <cellStyle name="Output 2 4 2 2 11" xfId="28634"/>
    <cellStyle name="Output 2 4 2 2 2" xfId="28635"/>
    <cellStyle name="Output 2 4 2 2 2 10" xfId="28636"/>
    <cellStyle name="Output 2 4 2 2 2 2" xfId="28637"/>
    <cellStyle name="Output 2 4 2 2 2 2 2" xfId="28638"/>
    <cellStyle name="Output 2 4 2 2 2 2 2 2" xfId="28639"/>
    <cellStyle name="Output 2 4 2 2 2 2 2 2 2" xfId="28640"/>
    <cellStyle name="Output 2 4 2 2 2 2 2 2 3" xfId="28641"/>
    <cellStyle name="Output 2 4 2 2 2 2 2 2 4" xfId="28642"/>
    <cellStyle name="Output 2 4 2 2 2 2 2 2 5" xfId="28643"/>
    <cellStyle name="Output 2 4 2 2 2 2 2 2 6" xfId="28644"/>
    <cellStyle name="Output 2 4 2 2 2 2 2 3" xfId="28645"/>
    <cellStyle name="Output 2 4 2 2 2 2 2 3 2" xfId="28646"/>
    <cellStyle name="Output 2 4 2 2 2 2 2 3 3" xfId="28647"/>
    <cellStyle name="Output 2 4 2 2 2 2 2 3 4" xfId="28648"/>
    <cellStyle name="Output 2 4 2 2 2 2 2 3 5" xfId="28649"/>
    <cellStyle name="Output 2 4 2 2 2 2 2 3 6" xfId="28650"/>
    <cellStyle name="Output 2 4 2 2 2 2 2 4" xfId="28651"/>
    <cellStyle name="Output 2 4 2 2 2 2 2 5" xfId="28652"/>
    <cellStyle name="Output 2 4 2 2 2 2 2 6" xfId="28653"/>
    <cellStyle name="Output 2 4 2 2 2 2 2 7" xfId="28654"/>
    <cellStyle name="Output 2 4 2 2 2 2 2 8" xfId="28655"/>
    <cellStyle name="Output 2 4 2 2 2 2 3" xfId="28656"/>
    <cellStyle name="Output 2 4 2 2 2 2 3 2" xfId="28657"/>
    <cellStyle name="Output 2 4 2 2 2 2 3 3" xfId="28658"/>
    <cellStyle name="Output 2 4 2 2 2 2 3 4" xfId="28659"/>
    <cellStyle name="Output 2 4 2 2 2 2 3 5" xfId="28660"/>
    <cellStyle name="Output 2 4 2 2 2 2 3 6" xfId="28661"/>
    <cellStyle name="Output 2 4 2 2 2 2 4" xfId="28662"/>
    <cellStyle name="Output 2 4 2 2 2 2 4 2" xfId="28663"/>
    <cellStyle name="Output 2 4 2 2 2 2 4 3" xfId="28664"/>
    <cellStyle name="Output 2 4 2 2 2 2 4 4" xfId="28665"/>
    <cellStyle name="Output 2 4 2 2 2 2 4 5" xfId="28666"/>
    <cellStyle name="Output 2 4 2 2 2 2 4 6" xfId="28667"/>
    <cellStyle name="Output 2 4 2 2 2 2 5" xfId="28668"/>
    <cellStyle name="Output 2 4 2 2 2 2 6" xfId="28669"/>
    <cellStyle name="Output 2 4 2 2 2 2 7" xfId="28670"/>
    <cellStyle name="Output 2 4 2 2 2 2 8" xfId="28671"/>
    <cellStyle name="Output 2 4 2 2 2 2 9" xfId="28672"/>
    <cellStyle name="Output 2 4 2 2 2 3" xfId="28673"/>
    <cellStyle name="Output 2 4 2 2 2 3 2" xfId="28674"/>
    <cellStyle name="Output 2 4 2 2 2 3 2 2" xfId="28675"/>
    <cellStyle name="Output 2 4 2 2 2 3 2 3" xfId="28676"/>
    <cellStyle name="Output 2 4 2 2 2 3 2 4" xfId="28677"/>
    <cellStyle name="Output 2 4 2 2 2 3 2 5" xfId="28678"/>
    <cellStyle name="Output 2 4 2 2 2 3 2 6" xfId="28679"/>
    <cellStyle name="Output 2 4 2 2 2 3 3" xfId="28680"/>
    <cellStyle name="Output 2 4 2 2 2 3 3 2" xfId="28681"/>
    <cellStyle name="Output 2 4 2 2 2 3 3 3" xfId="28682"/>
    <cellStyle name="Output 2 4 2 2 2 3 3 4" xfId="28683"/>
    <cellStyle name="Output 2 4 2 2 2 3 3 5" xfId="28684"/>
    <cellStyle name="Output 2 4 2 2 2 3 3 6" xfId="28685"/>
    <cellStyle name="Output 2 4 2 2 2 3 4" xfId="28686"/>
    <cellStyle name="Output 2 4 2 2 2 3 5" xfId="28687"/>
    <cellStyle name="Output 2 4 2 2 2 3 6" xfId="28688"/>
    <cellStyle name="Output 2 4 2 2 2 3 7" xfId="28689"/>
    <cellStyle name="Output 2 4 2 2 2 3 8" xfId="28690"/>
    <cellStyle name="Output 2 4 2 2 2 4" xfId="28691"/>
    <cellStyle name="Output 2 4 2 2 2 4 2" xfId="28692"/>
    <cellStyle name="Output 2 4 2 2 2 4 3" xfId="28693"/>
    <cellStyle name="Output 2 4 2 2 2 4 4" xfId="28694"/>
    <cellStyle name="Output 2 4 2 2 2 4 5" xfId="28695"/>
    <cellStyle name="Output 2 4 2 2 2 4 6" xfId="28696"/>
    <cellStyle name="Output 2 4 2 2 2 5" xfId="28697"/>
    <cellStyle name="Output 2 4 2 2 2 5 2" xfId="28698"/>
    <cellStyle name="Output 2 4 2 2 2 5 3" xfId="28699"/>
    <cellStyle name="Output 2 4 2 2 2 5 4" xfId="28700"/>
    <cellStyle name="Output 2 4 2 2 2 5 5" xfId="28701"/>
    <cellStyle name="Output 2 4 2 2 2 5 6" xfId="28702"/>
    <cellStyle name="Output 2 4 2 2 2 6" xfId="28703"/>
    <cellStyle name="Output 2 4 2 2 2 7" xfId="28704"/>
    <cellStyle name="Output 2 4 2 2 2 8" xfId="28705"/>
    <cellStyle name="Output 2 4 2 2 2 9" xfId="28706"/>
    <cellStyle name="Output 2 4 2 2 3" xfId="28707"/>
    <cellStyle name="Output 2 4 2 2 3 2" xfId="28708"/>
    <cellStyle name="Output 2 4 2 2 3 2 2" xfId="28709"/>
    <cellStyle name="Output 2 4 2 2 3 2 2 2" xfId="28710"/>
    <cellStyle name="Output 2 4 2 2 3 2 2 3" xfId="28711"/>
    <cellStyle name="Output 2 4 2 2 3 2 2 4" xfId="28712"/>
    <cellStyle name="Output 2 4 2 2 3 2 2 5" xfId="28713"/>
    <cellStyle name="Output 2 4 2 2 3 2 2 6" xfId="28714"/>
    <cellStyle name="Output 2 4 2 2 3 2 3" xfId="28715"/>
    <cellStyle name="Output 2 4 2 2 3 2 3 2" xfId="28716"/>
    <cellStyle name="Output 2 4 2 2 3 2 3 3" xfId="28717"/>
    <cellStyle name="Output 2 4 2 2 3 2 3 4" xfId="28718"/>
    <cellStyle name="Output 2 4 2 2 3 2 3 5" xfId="28719"/>
    <cellStyle name="Output 2 4 2 2 3 2 3 6" xfId="28720"/>
    <cellStyle name="Output 2 4 2 2 3 2 4" xfId="28721"/>
    <cellStyle name="Output 2 4 2 2 3 2 5" xfId="28722"/>
    <cellStyle name="Output 2 4 2 2 3 2 6" xfId="28723"/>
    <cellStyle name="Output 2 4 2 2 3 2 7" xfId="28724"/>
    <cellStyle name="Output 2 4 2 2 3 2 8" xfId="28725"/>
    <cellStyle name="Output 2 4 2 2 3 3" xfId="28726"/>
    <cellStyle name="Output 2 4 2 2 3 3 2" xfId="28727"/>
    <cellStyle name="Output 2 4 2 2 3 3 3" xfId="28728"/>
    <cellStyle name="Output 2 4 2 2 3 3 4" xfId="28729"/>
    <cellStyle name="Output 2 4 2 2 3 3 5" xfId="28730"/>
    <cellStyle name="Output 2 4 2 2 3 3 6" xfId="28731"/>
    <cellStyle name="Output 2 4 2 2 3 4" xfId="28732"/>
    <cellStyle name="Output 2 4 2 2 3 4 2" xfId="28733"/>
    <cellStyle name="Output 2 4 2 2 3 4 3" xfId="28734"/>
    <cellStyle name="Output 2 4 2 2 3 4 4" xfId="28735"/>
    <cellStyle name="Output 2 4 2 2 3 4 5" xfId="28736"/>
    <cellStyle name="Output 2 4 2 2 3 4 6" xfId="28737"/>
    <cellStyle name="Output 2 4 2 2 3 5" xfId="28738"/>
    <cellStyle name="Output 2 4 2 2 3 6" xfId="28739"/>
    <cellStyle name="Output 2 4 2 2 3 7" xfId="28740"/>
    <cellStyle name="Output 2 4 2 2 3 8" xfId="28741"/>
    <cellStyle name="Output 2 4 2 2 3 9" xfId="28742"/>
    <cellStyle name="Output 2 4 2 2 4" xfId="28743"/>
    <cellStyle name="Output 2 4 2 2 4 2" xfId="28744"/>
    <cellStyle name="Output 2 4 2 2 4 2 2" xfId="28745"/>
    <cellStyle name="Output 2 4 2 2 4 2 3" xfId="28746"/>
    <cellStyle name="Output 2 4 2 2 4 2 4" xfId="28747"/>
    <cellStyle name="Output 2 4 2 2 4 2 5" xfId="28748"/>
    <cellStyle name="Output 2 4 2 2 4 2 6" xfId="28749"/>
    <cellStyle name="Output 2 4 2 2 4 3" xfId="28750"/>
    <cellStyle name="Output 2 4 2 2 4 3 2" xfId="28751"/>
    <cellStyle name="Output 2 4 2 2 4 3 3" xfId="28752"/>
    <cellStyle name="Output 2 4 2 2 4 3 4" xfId="28753"/>
    <cellStyle name="Output 2 4 2 2 4 3 5" xfId="28754"/>
    <cellStyle name="Output 2 4 2 2 4 3 6" xfId="28755"/>
    <cellStyle name="Output 2 4 2 2 4 4" xfId="28756"/>
    <cellStyle name="Output 2 4 2 2 4 5" xfId="28757"/>
    <cellStyle name="Output 2 4 2 2 4 6" xfId="28758"/>
    <cellStyle name="Output 2 4 2 2 4 7" xfId="28759"/>
    <cellStyle name="Output 2 4 2 2 4 8" xfId="28760"/>
    <cellStyle name="Output 2 4 2 2 5" xfId="28761"/>
    <cellStyle name="Output 2 4 2 2 5 2" xfId="28762"/>
    <cellStyle name="Output 2 4 2 2 5 3" xfId="28763"/>
    <cellStyle name="Output 2 4 2 2 5 4" xfId="28764"/>
    <cellStyle name="Output 2 4 2 2 5 5" xfId="28765"/>
    <cellStyle name="Output 2 4 2 2 5 6" xfId="28766"/>
    <cellStyle name="Output 2 4 2 2 6" xfId="28767"/>
    <cellStyle name="Output 2 4 2 2 6 2" xfId="28768"/>
    <cellStyle name="Output 2 4 2 2 6 3" xfId="28769"/>
    <cellStyle name="Output 2 4 2 2 6 4" xfId="28770"/>
    <cellStyle name="Output 2 4 2 2 6 5" xfId="28771"/>
    <cellStyle name="Output 2 4 2 2 6 6" xfId="28772"/>
    <cellStyle name="Output 2 4 2 2 7" xfId="28773"/>
    <cellStyle name="Output 2 4 2 2 8" xfId="28774"/>
    <cellStyle name="Output 2 4 2 2 9" xfId="28775"/>
    <cellStyle name="Output 2 4 2 3" xfId="28776"/>
    <cellStyle name="Output 2 4 2 3 10" xfId="28777"/>
    <cellStyle name="Output 2 4 2 3 2" xfId="28778"/>
    <cellStyle name="Output 2 4 2 3 2 2" xfId="28779"/>
    <cellStyle name="Output 2 4 2 3 2 2 2" xfId="28780"/>
    <cellStyle name="Output 2 4 2 3 2 2 2 2" xfId="28781"/>
    <cellStyle name="Output 2 4 2 3 2 2 2 3" xfId="28782"/>
    <cellStyle name="Output 2 4 2 3 2 2 2 4" xfId="28783"/>
    <cellStyle name="Output 2 4 2 3 2 2 2 5" xfId="28784"/>
    <cellStyle name="Output 2 4 2 3 2 2 2 6" xfId="28785"/>
    <cellStyle name="Output 2 4 2 3 2 2 3" xfId="28786"/>
    <cellStyle name="Output 2 4 2 3 2 2 3 2" xfId="28787"/>
    <cellStyle name="Output 2 4 2 3 2 2 3 3" xfId="28788"/>
    <cellStyle name="Output 2 4 2 3 2 2 3 4" xfId="28789"/>
    <cellStyle name="Output 2 4 2 3 2 2 3 5" xfId="28790"/>
    <cellStyle name="Output 2 4 2 3 2 2 3 6" xfId="28791"/>
    <cellStyle name="Output 2 4 2 3 2 2 4" xfId="28792"/>
    <cellStyle name="Output 2 4 2 3 2 2 5" xfId="28793"/>
    <cellStyle name="Output 2 4 2 3 2 2 6" xfId="28794"/>
    <cellStyle name="Output 2 4 2 3 2 2 7" xfId="28795"/>
    <cellStyle name="Output 2 4 2 3 2 2 8" xfId="28796"/>
    <cellStyle name="Output 2 4 2 3 2 3" xfId="28797"/>
    <cellStyle name="Output 2 4 2 3 2 3 2" xfId="28798"/>
    <cellStyle name="Output 2 4 2 3 2 3 3" xfId="28799"/>
    <cellStyle name="Output 2 4 2 3 2 3 4" xfId="28800"/>
    <cellStyle name="Output 2 4 2 3 2 3 5" xfId="28801"/>
    <cellStyle name="Output 2 4 2 3 2 3 6" xfId="28802"/>
    <cellStyle name="Output 2 4 2 3 2 4" xfId="28803"/>
    <cellStyle name="Output 2 4 2 3 2 4 2" xfId="28804"/>
    <cellStyle name="Output 2 4 2 3 2 4 3" xfId="28805"/>
    <cellStyle name="Output 2 4 2 3 2 4 4" xfId="28806"/>
    <cellStyle name="Output 2 4 2 3 2 4 5" xfId="28807"/>
    <cellStyle name="Output 2 4 2 3 2 4 6" xfId="28808"/>
    <cellStyle name="Output 2 4 2 3 2 5" xfId="28809"/>
    <cellStyle name="Output 2 4 2 3 2 6" xfId="28810"/>
    <cellStyle name="Output 2 4 2 3 2 7" xfId="28811"/>
    <cellStyle name="Output 2 4 2 3 2 8" xfId="28812"/>
    <cellStyle name="Output 2 4 2 3 2 9" xfId="28813"/>
    <cellStyle name="Output 2 4 2 3 3" xfId="28814"/>
    <cellStyle name="Output 2 4 2 3 3 2" xfId="28815"/>
    <cellStyle name="Output 2 4 2 3 3 2 2" xfId="28816"/>
    <cellStyle name="Output 2 4 2 3 3 2 3" xfId="28817"/>
    <cellStyle name="Output 2 4 2 3 3 2 4" xfId="28818"/>
    <cellStyle name="Output 2 4 2 3 3 2 5" xfId="28819"/>
    <cellStyle name="Output 2 4 2 3 3 2 6" xfId="28820"/>
    <cellStyle name="Output 2 4 2 3 3 3" xfId="28821"/>
    <cellStyle name="Output 2 4 2 3 3 3 2" xfId="28822"/>
    <cellStyle name="Output 2 4 2 3 3 3 3" xfId="28823"/>
    <cellStyle name="Output 2 4 2 3 3 3 4" xfId="28824"/>
    <cellStyle name="Output 2 4 2 3 3 3 5" xfId="28825"/>
    <cellStyle name="Output 2 4 2 3 3 3 6" xfId="28826"/>
    <cellStyle name="Output 2 4 2 3 3 4" xfId="28827"/>
    <cellStyle name="Output 2 4 2 3 3 5" xfId="28828"/>
    <cellStyle name="Output 2 4 2 3 3 6" xfId="28829"/>
    <cellStyle name="Output 2 4 2 3 3 7" xfId="28830"/>
    <cellStyle name="Output 2 4 2 3 3 8" xfId="28831"/>
    <cellStyle name="Output 2 4 2 3 4" xfId="28832"/>
    <cellStyle name="Output 2 4 2 3 4 2" xfId="28833"/>
    <cellStyle name="Output 2 4 2 3 4 3" xfId="28834"/>
    <cellStyle name="Output 2 4 2 3 4 4" xfId="28835"/>
    <cellStyle name="Output 2 4 2 3 4 5" xfId="28836"/>
    <cellStyle name="Output 2 4 2 3 4 6" xfId="28837"/>
    <cellStyle name="Output 2 4 2 3 5" xfId="28838"/>
    <cellStyle name="Output 2 4 2 3 5 2" xfId="28839"/>
    <cellStyle name="Output 2 4 2 3 5 3" xfId="28840"/>
    <cellStyle name="Output 2 4 2 3 5 4" xfId="28841"/>
    <cellStyle name="Output 2 4 2 3 5 5" xfId="28842"/>
    <cellStyle name="Output 2 4 2 3 5 6" xfId="28843"/>
    <cellStyle name="Output 2 4 2 3 6" xfId="28844"/>
    <cellStyle name="Output 2 4 2 3 7" xfId="28845"/>
    <cellStyle name="Output 2 4 2 3 8" xfId="28846"/>
    <cellStyle name="Output 2 4 2 3 9" xfId="28847"/>
    <cellStyle name="Output 2 4 2 4" xfId="28848"/>
    <cellStyle name="Output 2 4 2 4 2" xfId="28849"/>
    <cellStyle name="Output 2 4 2 4 2 2" xfId="28850"/>
    <cellStyle name="Output 2 4 2 4 2 2 2" xfId="28851"/>
    <cellStyle name="Output 2 4 2 4 2 2 3" xfId="28852"/>
    <cellStyle name="Output 2 4 2 4 2 2 4" xfId="28853"/>
    <cellStyle name="Output 2 4 2 4 2 2 5" xfId="28854"/>
    <cellStyle name="Output 2 4 2 4 2 2 6" xfId="28855"/>
    <cellStyle name="Output 2 4 2 4 2 3" xfId="28856"/>
    <cellStyle name="Output 2 4 2 4 2 3 2" xfId="28857"/>
    <cellStyle name="Output 2 4 2 4 2 3 3" xfId="28858"/>
    <cellStyle name="Output 2 4 2 4 2 3 4" xfId="28859"/>
    <cellStyle name="Output 2 4 2 4 2 3 5" xfId="28860"/>
    <cellStyle name="Output 2 4 2 4 2 3 6" xfId="28861"/>
    <cellStyle name="Output 2 4 2 4 2 4" xfId="28862"/>
    <cellStyle name="Output 2 4 2 4 2 5" xfId="28863"/>
    <cellStyle name="Output 2 4 2 4 2 6" xfId="28864"/>
    <cellStyle name="Output 2 4 2 4 2 7" xfId="28865"/>
    <cellStyle name="Output 2 4 2 4 2 8" xfId="28866"/>
    <cellStyle name="Output 2 4 2 4 3" xfId="28867"/>
    <cellStyle name="Output 2 4 2 4 3 2" xfId="28868"/>
    <cellStyle name="Output 2 4 2 4 3 3" xfId="28869"/>
    <cellStyle name="Output 2 4 2 4 3 4" xfId="28870"/>
    <cellStyle name="Output 2 4 2 4 3 5" xfId="28871"/>
    <cellStyle name="Output 2 4 2 4 3 6" xfId="28872"/>
    <cellStyle name="Output 2 4 2 4 4" xfId="28873"/>
    <cellStyle name="Output 2 4 2 4 4 2" xfId="28874"/>
    <cellStyle name="Output 2 4 2 4 4 3" xfId="28875"/>
    <cellStyle name="Output 2 4 2 4 4 4" xfId="28876"/>
    <cellStyle name="Output 2 4 2 4 4 5" xfId="28877"/>
    <cellStyle name="Output 2 4 2 4 4 6" xfId="28878"/>
    <cellStyle name="Output 2 4 2 4 5" xfId="28879"/>
    <cellStyle name="Output 2 4 2 4 6" xfId="28880"/>
    <cellStyle name="Output 2 4 2 4 7" xfId="28881"/>
    <cellStyle name="Output 2 4 2 4 8" xfId="28882"/>
    <cellStyle name="Output 2 4 2 4 9" xfId="28883"/>
    <cellStyle name="Output 2 4 2 5" xfId="28884"/>
    <cellStyle name="Output 2 4 2 5 2" xfId="28885"/>
    <cellStyle name="Output 2 4 2 5 2 2" xfId="28886"/>
    <cellStyle name="Output 2 4 2 5 2 3" xfId="28887"/>
    <cellStyle name="Output 2 4 2 5 2 4" xfId="28888"/>
    <cellStyle name="Output 2 4 2 5 2 5" xfId="28889"/>
    <cellStyle name="Output 2 4 2 5 2 6" xfId="28890"/>
    <cellStyle name="Output 2 4 2 5 3" xfId="28891"/>
    <cellStyle name="Output 2 4 2 5 3 2" xfId="28892"/>
    <cellStyle name="Output 2 4 2 5 3 3" xfId="28893"/>
    <cellStyle name="Output 2 4 2 5 3 4" xfId="28894"/>
    <cellStyle name="Output 2 4 2 5 3 5" xfId="28895"/>
    <cellStyle name="Output 2 4 2 5 3 6" xfId="28896"/>
    <cellStyle name="Output 2 4 2 5 4" xfId="28897"/>
    <cellStyle name="Output 2 4 2 5 5" xfId="28898"/>
    <cellStyle name="Output 2 4 2 5 6" xfId="28899"/>
    <cellStyle name="Output 2 4 2 5 7" xfId="28900"/>
    <cellStyle name="Output 2 4 2 5 8" xfId="28901"/>
    <cellStyle name="Output 2 4 2 6" xfId="28902"/>
    <cellStyle name="Output 2 4 2 6 2" xfId="28903"/>
    <cellStyle name="Output 2 4 2 6 3" xfId="28904"/>
    <cellStyle name="Output 2 4 2 6 4" xfId="28905"/>
    <cellStyle name="Output 2 4 2 6 5" xfId="28906"/>
    <cellStyle name="Output 2 4 2 6 6" xfId="28907"/>
    <cellStyle name="Output 2 4 2 7" xfId="28908"/>
    <cellStyle name="Output 2 4 2 7 2" xfId="28909"/>
    <cellStyle name="Output 2 4 2 7 3" xfId="28910"/>
    <cellStyle name="Output 2 4 2 7 4" xfId="28911"/>
    <cellStyle name="Output 2 4 2 7 5" xfId="28912"/>
    <cellStyle name="Output 2 4 2 7 6" xfId="28913"/>
    <cellStyle name="Output 2 4 2 8" xfId="28914"/>
    <cellStyle name="Output 2 4 2 9" xfId="28915"/>
    <cellStyle name="Output 2 4 3" xfId="28916"/>
    <cellStyle name="Output 2 4 3 10" xfId="28917"/>
    <cellStyle name="Output 2 4 3 11" xfId="28918"/>
    <cellStyle name="Output 2 4 3 2" xfId="28919"/>
    <cellStyle name="Output 2 4 3 2 10" xfId="28920"/>
    <cellStyle name="Output 2 4 3 2 2" xfId="28921"/>
    <cellStyle name="Output 2 4 3 2 2 2" xfId="28922"/>
    <cellStyle name="Output 2 4 3 2 2 2 2" xfId="28923"/>
    <cellStyle name="Output 2 4 3 2 2 2 2 2" xfId="28924"/>
    <cellStyle name="Output 2 4 3 2 2 2 2 3" xfId="28925"/>
    <cellStyle name="Output 2 4 3 2 2 2 2 4" xfId="28926"/>
    <cellStyle name="Output 2 4 3 2 2 2 2 5" xfId="28927"/>
    <cellStyle name="Output 2 4 3 2 2 2 2 6" xfId="28928"/>
    <cellStyle name="Output 2 4 3 2 2 2 3" xfId="28929"/>
    <cellStyle name="Output 2 4 3 2 2 2 3 2" xfId="28930"/>
    <cellStyle name="Output 2 4 3 2 2 2 3 3" xfId="28931"/>
    <cellStyle name="Output 2 4 3 2 2 2 3 4" xfId="28932"/>
    <cellStyle name="Output 2 4 3 2 2 2 3 5" xfId="28933"/>
    <cellStyle name="Output 2 4 3 2 2 2 3 6" xfId="28934"/>
    <cellStyle name="Output 2 4 3 2 2 2 4" xfId="28935"/>
    <cellStyle name="Output 2 4 3 2 2 2 5" xfId="28936"/>
    <cellStyle name="Output 2 4 3 2 2 2 6" xfId="28937"/>
    <cellStyle name="Output 2 4 3 2 2 2 7" xfId="28938"/>
    <cellStyle name="Output 2 4 3 2 2 2 8" xfId="28939"/>
    <cellStyle name="Output 2 4 3 2 2 3" xfId="28940"/>
    <cellStyle name="Output 2 4 3 2 2 3 2" xfId="28941"/>
    <cellStyle name="Output 2 4 3 2 2 3 3" xfId="28942"/>
    <cellStyle name="Output 2 4 3 2 2 3 4" xfId="28943"/>
    <cellStyle name="Output 2 4 3 2 2 3 5" xfId="28944"/>
    <cellStyle name="Output 2 4 3 2 2 3 6" xfId="28945"/>
    <cellStyle name="Output 2 4 3 2 2 4" xfId="28946"/>
    <cellStyle name="Output 2 4 3 2 2 4 2" xfId="28947"/>
    <cellStyle name="Output 2 4 3 2 2 4 3" xfId="28948"/>
    <cellStyle name="Output 2 4 3 2 2 4 4" xfId="28949"/>
    <cellStyle name="Output 2 4 3 2 2 4 5" xfId="28950"/>
    <cellStyle name="Output 2 4 3 2 2 4 6" xfId="28951"/>
    <cellStyle name="Output 2 4 3 2 2 5" xfId="28952"/>
    <cellStyle name="Output 2 4 3 2 2 6" xfId="28953"/>
    <cellStyle name="Output 2 4 3 2 2 7" xfId="28954"/>
    <cellStyle name="Output 2 4 3 2 2 8" xfId="28955"/>
    <cellStyle name="Output 2 4 3 2 2 9" xfId="28956"/>
    <cellStyle name="Output 2 4 3 2 3" xfId="28957"/>
    <cellStyle name="Output 2 4 3 2 3 2" xfId="28958"/>
    <cellStyle name="Output 2 4 3 2 3 2 2" xfId="28959"/>
    <cellStyle name="Output 2 4 3 2 3 2 3" xfId="28960"/>
    <cellStyle name="Output 2 4 3 2 3 2 4" xfId="28961"/>
    <cellStyle name="Output 2 4 3 2 3 2 5" xfId="28962"/>
    <cellStyle name="Output 2 4 3 2 3 2 6" xfId="28963"/>
    <cellStyle name="Output 2 4 3 2 3 3" xfId="28964"/>
    <cellStyle name="Output 2 4 3 2 3 3 2" xfId="28965"/>
    <cellStyle name="Output 2 4 3 2 3 3 3" xfId="28966"/>
    <cellStyle name="Output 2 4 3 2 3 3 4" xfId="28967"/>
    <cellStyle name="Output 2 4 3 2 3 3 5" xfId="28968"/>
    <cellStyle name="Output 2 4 3 2 3 3 6" xfId="28969"/>
    <cellStyle name="Output 2 4 3 2 3 4" xfId="28970"/>
    <cellStyle name="Output 2 4 3 2 3 5" xfId="28971"/>
    <cellStyle name="Output 2 4 3 2 3 6" xfId="28972"/>
    <cellStyle name="Output 2 4 3 2 3 7" xfId="28973"/>
    <cellStyle name="Output 2 4 3 2 3 8" xfId="28974"/>
    <cellStyle name="Output 2 4 3 2 4" xfId="28975"/>
    <cellStyle name="Output 2 4 3 2 4 2" xfId="28976"/>
    <cellStyle name="Output 2 4 3 2 4 3" xfId="28977"/>
    <cellStyle name="Output 2 4 3 2 4 4" xfId="28978"/>
    <cellStyle name="Output 2 4 3 2 4 5" xfId="28979"/>
    <cellStyle name="Output 2 4 3 2 4 6" xfId="28980"/>
    <cellStyle name="Output 2 4 3 2 5" xfId="28981"/>
    <cellStyle name="Output 2 4 3 2 5 2" xfId="28982"/>
    <cellStyle name="Output 2 4 3 2 5 3" xfId="28983"/>
    <cellStyle name="Output 2 4 3 2 5 4" xfId="28984"/>
    <cellStyle name="Output 2 4 3 2 5 5" xfId="28985"/>
    <cellStyle name="Output 2 4 3 2 5 6" xfId="28986"/>
    <cellStyle name="Output 2 4 3 2 6" xfId="28987"/>
    <cellStyle name="Output 2 4 3 2 7" xfId="28988"/>
    <cellStyle name="Output 2 4 3 2 8" xfId="28989"/>
    <cellStyle name="Output 2 4 3 2 9" xfId="28990"/>
    <cellStyle name="Output 2 4 3 3" xfId="28991"/>
    <cellStyle name="Output 2 4 3 3 2" xfId="28992"/>
    <cellStyle name="Output 2 4 3 3 2 2" xfId="28993"/>
    <cellStyle name="Output 2 4 3 3 2 2 2" xfId="28994"/>
    <cellStyle name="Output 2 4 3 3 2 2 3" xfId="28995"/>
    <cellStyle name="Output 2 4 3 3 2 2 4" xfId="28996"/>
    <cellStyle name="Output 2 4 3 3 2 2 5" xfId="28997"/>
    <cellStyle name="Output 2 4 3 3 2 2 6" xfId="28998"/>
    <cellStyle name="Output 2 4 3 3 2 3" xfId="28999"/>
    <cellStyle name="Output 2 4 3 3 2 3 2" xfId="29000"/>
    <cellStyle name="Output 2 4 3 3 2 3 3" xfId="29001"/>
    <cellStyle name="Output 2 4 3 3 2 3 4" xfId="29002"/>
    <cellStyle name="Output 2 4 3 3 2 3 5" xfId="29003"/>
    <cellStyle name="Output 2 4 3 3 2 3 6" xfId="29004"/>
    <cellStyle name="Output 2 4 3 3 2 4" xfId="29005"/>
    <cellStyle name="Output 2 4 3 3 2 5" xfId="29006"/>
    <cellStyle name="Output 2 4 3 3 2 6" xfId="29007"/>
    <cellStyle name="Output 2 4 3 3 2 7" xfId="29008"/>
    <cellStyle name="Output 2 4 3 3 2 8" xfId="29009"/>
    <cellStyle name="Output 2 4 3 3 3" xfId="29010"/>
    <cellStyle name="Output 2 4 3 3 3 2" xfId="29011"/>
    <cellStyle name="Output 2 4 3 3 3 3" xfId="29012"/>
    <cellStyle name="Output 2 4 3 3 3 4" xfId="29013"/>
    <cellStyle name="Output 2 4 3 3 3 5" xfId="29014"/>
    <cellStyle name="Output 2 4 3 3 3 6" xfId="29015"/>
    <cellStyle name="Output 2 4 3 3 4" xfId="29016"/>
    <cellStyle name="Output 2 4 3 3 4 2" xfId="29017"/>
    <cellStyle name="Output 2 4 3 3 4 3" xfId="29018"/>
    <cellStyle name="Output 2 4 3 3 4 4" xfId="29019"/>
    <cellStyle name="Output 2 4 3 3 4 5" xfId="29020"/>
    <cellStyle name="Output 2 4 3 3 4 6" xfId="29021"/>
    <cellStyle name="Output 2 4 3 3 5" xfId="29022"/>
    <cellStyle name="Output 2 4 3 3 6" xfId="29023"/>
    <cellStyle name="Output 2 4 3 3 7" xfId="29024"/>
    <cellStyle name="Output 2 4 3 3 8" xfId="29025"/>
    <cellStyle name="Output 2 4 3 3 9" xfId="29026"/>
    <cellStyle name="Output 2 4 3 4" xfId="29027"/>
    <cellStyle name="Output 2 4 3 4 2" xfId="29028"/>
    <cellStyle name="Output 2 4 3 4 2 2" xfId="29029"/>
    <cellStyle name="Output 2 4 3 4 2 3" xfId="29030"/>
    <cellStyle name="Output 2 4 3 4 2 4" xfId="29031"/>
    <cellStyle name="Output 2 4 3 4 2 5" xfId="29032"/>
    <cellStyle name="Output 2 4 3 4 2 6" xfId="29033"/>
    <cellStyle name="Output 2 4 3 4 3" xfId="29034"/>
    <cellStyle name="Output 2 4 3 4 3 2" xfId="29035"/>
    <cellStyle name="Output 2 4 3 4 3 3" xfId="29036"/>
    <cellStyle name="Output 2 4 3 4 3 4" xfId="29037"/>
    <cellStyle name="Output 2 4 3 4 3 5" xfId="29038"/>
    <cellStyle name="Output 2 4 3 4 3 6" xfId="29039"/>
    <cellStyle name="Output 2 4 3 4 4" xfId="29040"/>
    <cellStyle name="Output 2 4 3 4 5" xfId="29041"/>
    <cellStyle name="Output 2 4 3 4 6" xfId="29042"/>
    <cellStyle name="Output 2 4 3 4 7" xfId="29043"/>
    <cellStyle name="Output 2 4 3 4 8" xfId="29044"/>
    <cellStyle name="Output 2 4 3 5" xfId="29045"/>
    <cellStyle name="Output 2 4 3 5 2" xfId="29046"/>
    <cellStyle name="Output 2 4 3 5 3" xfId="29047"/>
    <cellStyle name="Output 2 4 3 5 4" xfId="29048"/>
    <cellStyle name="Output 2 4 3 5 5" xfId="29049"/>
    <cellStyle name="Output 2 4 3 5 6" xfId="29050"/>
    <cellStyle name="Output 2 4 3 6" xfId="29051"/>
    <cellStyle name="Output 2 4 3 6 2" xfId="29052"/>
    <cellStyle name="Output 2 4 3 6 3" xfId="29053"/>
    <cellStyle name="Output 2 4 3 6 4" xfId="29054"/>
    <cellStyle name="Output 2 4 3 6 5" xfId="29055"/>
    <cellStyle name="Output 2 4 3 6 6" xfId="29056"/>
    <cellStyle name="Output 2 4 3 7" xfId="29057"/>
    <cellStyle name="Output 2 4 3 8" xfId="29058"/>
    <cellStyle name="Output 2 4 3 9" xfId="29059"/>
    <cellStyle name="Output 2 4 4" xfId="29060"/>
    <cellStyle name="Output 2 4 4 10" xfId="29061"/>
    <cellStyle name="Output 2 4 4 2" xfId="29062"/>
    <cellStyle name="Output 2 4 4 2 2" xfId="29063"/>
    <cellStyle name="Output 2 4 4 2 2 2" xfId="29064"/>
    <cellStyle name="Output 2 4 4 2 2 2 2" xfId="29065"/>
    <cellStyle name="Output 2 4 4 2 2 2 3" xfId="29066"/>
    <cellStyle name="Output 2 4 4 2 2 2 4" xfId="29067"/>
    <cellStyle name="Output 2 4 4 2 2 2 5" xfId="29068"/>
    <cellStyle name="Output 2 4 4 2 2 2 6" xfId="29069"/>
    <cellStyle name="Output 2 4 4 2 2 3" xfId="29070"/>
    <cellStyle name="Output 2 4 4 2 2 3 2" xfId="29071"/>
    <cellStyle name="Output 2 4 4 2 2 3 3" xfId="29072"/>
    <cellStyle name="Output 2 4 4 2 2 3 4" xfId="29073"/>
    <cellStyle name="Output 2 4 4 2 2 3 5" xfId="29074"/>
    <cellStyle name="Output 2 4 4 2 2 3 6" xfId="29075"/>
    <cellStyle name="Output 2 4 4 2 2 4" xfId="29076"/>
    <cellStyle name="Output 2 4 4 2 2 5" xfId="29077"/>
    <cellStyle name="Output 2 4 4 2 2 6" xfId="29078"/>
    <cellStyle name="Output 2 4 4 2 2 7" xfId="29079"/>
    <cellStyle name="Output 2 4 4 2 2 8" xfId="29080"/>
    <cellStyle name="Output 2 4 4 2 3" xfId="29081"/>
    <cellStyle name="Output 2 4 4 2 3 2" xfId="29082"/>
    <cellStyle name="Output 2 4 4 2 3 3" xfId="29083"/>
    <cellStyle name="Output 2 4 4 2 3 4" xfId="29084"/>
    <cellStyle name="Output 2 4 4 2 3 5" xfId="29085"/>
    <cellStyle name="Output 2 4 4 2 3 6" xfId="29086"/>
    <cellStyle name="Output 2 4 4 2 4" xfId="29087"/>
    <cellStyle name="Output 2 4 4 2 4 2" xfId="29088"/>
    <cellStyle name="Output 2 4 4 2 4 3" xfId="29089"/>
    <cellStyle name="Output 2 4 4 2 4 4" xfId="29090"/>
    <cellStyle name="Output 2 4 4 2 4 5" xfId="29091"/>
    <cellStyle name="Output 2 4 4 2 4 6" xfId="29092"/>
    <cellStyle name="Output 2 4 4 2 5" xfId="29093"/>
    <cellStyle name="Output 2 4 4 2 6" xfId="29094"/>
    <cellStyle name="Output 2 4 4 2 7" xfId="29095"/>
    <cellStyle name="Output 2 4 4 2 8" xfId="29096"/>
    <cellStyle name="Output 2 4 4 2 9" xfId="29097"/>
    <cellStyle name="Output 2 4 4 3" xfId="29098"/>
    <cellStyle name="Output 2 4 4 3 2" xfId="29099"/>
    <cellStyle name="Output 2 4 4 3 2 2" xfId="29100"/>
    <cellStyle name="Output 2 4 4 3 2 3" xfId="29101"/>
    <cellStyle name="Output 2 4 4 3 2 4" xfId="29102"/>
    <cellStyle name="Output 2 4 4 3 2 5" xfId="29103"/>
    <cellStyle name="Output 2 4 4 3 2 6" xfId="29104"/>
    <cellStyle name="Output 2 4 4 3 3" xfId="29105"/>
    <cellStyle name="Output 2 4 4 3 3 2" xfId="29106"/>
    <cellStyle name="Output 2 4 4 3 3 3" xfId="29107"/>
    <cellStyle name="Output 2 4 4 3 3 4" xfId="29108"/>
    <cellStyle name="Output 2 4 4 3 3 5" xfId="29109"/>
    <cellStyle name="Output 2 4 4 3 3 6" xfId="29110"/>
    <cellStyle name="Output 2 4 4 3 4" xfId="29111"/>
    <cellStyle name="Output 2 4 4 3 5" xfId="29112"/>
    <cellStyle name="Output 2 4 4 3 6" xfId="29113"/>
    <cellStyle name="Output 2 4 4 3 7" xfId="29114"/>
    <cellStyle name="Output 2 4 4 3 8" xfId="29115"/>
    <cellStyle name="Output 2 4 4 4" xfId="29116"/>
    <cellStyle name="Output 2 4 4 4 2" xfId="29117"/>
    <cellStyle name="Output 2 4 4 4 3" xfId="29118"/>
    <cellStyle name="Output 2 4 4 4 4" xfId="29119"/>
    <cellStyle name="Output 2 4 4 4 5" xfId="29120"/>
    <cellStyle name="Output 2 4 4 4 6" xfId="29121"/>
    <cellStyle name="Output 2 4 4 5" xfId="29122"/>
    <cellStyle name="Output 2 4 4 5 2" xfId="29123"/>
    <cellStyle name="Output 2 4 4 5 3" xfId="29124"/>
    <cellStyle name="Output 2 4 4 5 4" xfId="29125"/>
    <cellStyle name="Output 2 4 4 5 5" xfId="29126"/>
    <cellStyle name="Output 2 4 4 5 6" xfId="29127"/>
    <cellStyle name="Output 2 4 4 6" xfId="29128"/>
    <cellStyle name="Output 2 4 4 7" xfId="29129"/>
    <cellStyle name="Output 2 4 4 8" xfId="29130"/>
    <cellStyle name="Output 2 4 4 9" xfId="29131"/>
    <cellStyle name="Output 2 4 5" xfId="29132"/>
    <cellStyle name="Output 2 4 5 2" xfId="29133"/>
    <cellStyle name="Output 2 4 5 2 2" xfId="29134"/>
    <cellStyle name="Output 2 4 5 2 2 2" xfId="29135"/>
    <cellStyle name="Output 2 4 5 2 2 3" xfId="29136"/>
    <cellStyle name="Output 2 4 5 2 2 4" xfId="29137"/>
    <cellStyle name="Output 2 4 5 2 2 5" xfId="29138"/>
    <cellStyle name="Output 2 4 5 2 2 6" xfId="29139"/>
    <cellStyle name="Output 2 4 5 2 3" xfId="29140"/>
    <cellStyle name="Output 2 4 5 2 3 2" xfId="29141"/>
    <cellStyle name="Output 2 4 5 2 3 3" xfId="29142"/>
    <cellStyle name="Output 2 4 5 2 3 4" xfId="29143"/>
    <cellStyle name="Output 2 4 5 2 3 5" xfId="29144"/>
    <cellStyle name="Output 2 4 5 2 3 6" xfId="29145"/>
    <cellStyle name="Output 2 4 5 2 4" xfId="29146"/>
    <cellStyle name="Output 2 4 5 2 5" xfId="29147"/>
    <cellStyle name="Output 2 4 5 2 6" xfId="29148"/>
    <cellStyle name="Output 2 4 5 2 7" xfId="29149"/>
    <cellStyle name="Output 2 4 5 2 8" xfId="29150"/>
    <cellStyle name="Output 2 4 5 3" xfId="29151"/>
    <cellStyle name="Output 2 4 5 3 2" xfId="29152"/>
    <cellStyle name="Output 2 4 5 3 3" xfId="29153"/>
    <cellStyle name="Output 2 4 5 3 4" xfId="29154"/>
    <cellStyle name="Output 2 4 5 3 5" xfId="29155"/>
    <cellStyle name="Output 2 4 5 3 6" xfId="29156"/>
    <cellStyle name="Output 2 4 5 4" xfId="29157"/>
    <cellStyle name="Output 2 4 5 4 2" xfId="29158"/>
    <cellStyle name="Output 2 4 5 4 3" xfId="29159"/>
    <cellStyle name="Output 2 4 5 4 4" xfId="29160"/>
    <cellStyle name="Output 2 4 5 4 5" xfId="29161"/>
    <cellStyle name="Output 2 4 5 4 6" xfId="29162"/>
    <cellStyle name="Output 2 4 5 5" xfId="29163"/>
    <cellStyle name="Output 2 4 5 6" xfId="29164"/>
    <cellStyle name="Output 2 4 5 7" xfId="29165"/>
    <cellStyle name="Output 2 4 5 8" xfId="29166"/>
    <cellStyle name="Output 2 4 5 9" xfId="29167"/>
    <cellStyle name="Output 2 4 6" xfId="29168"/>
    <cellStyle name="Output 2 4 6 2" xfId="29169"/>
    <cellStyle name="Output 2 4 6 2 2" xfId="29170"/>
    <cellStyle name="Output 2 4 6 2 3" xfId="29171"/>
    <cellStyle name="Output 2 4 6 2 4" xfId="29172"/>
    <cellStyle name="Output 2 4 6 2 5" xfId="29173"/>
    <cellStyle name="Output 2 4 6 2 6" xfId="29174"/>
    <cellStyle name="Output 2 4 6 3" xfId="29175"/>
    <cellStyle name="Output 2 4 6 3 2" xfId="29176"/>
    <cellStyle name="Output 2 4 6 3 3" xfId="29177"/>
    <cellStyle name="Output 2 4 6 3 4" xfId="29178"/>
    <cellStyle name="Output 2 4 6 3 5" xfId="29179"/>
    <cellStyle name="Output 2 4 6 3 6" xfId="29180"/>
    <cellStyle name="Output 2 4 6 4" xfId="29181"/>
    <cellStyle name="Output 2 4 6 5" xfId="29182"/>
    <cellStyle name="Output 2 4 6 6" xfId="29183"/>
    <cellStyle name="Output 2 4 6 7" xfId="29184"/>
    <cellStyle name="Output 2 4 6 8" xfId="29185"/>
    <cellStyle name="Output 2 4 7" xfId="29186"/>
    <cellStyle name="Output 2 4 7 2" xfId="29187"/>
    <cellStyle name="Output 2 4 7 3" xfId="29188"/>
    <cellStyle name="Output 2 4 7 4" xfId="29189"/>
    <cellStyle name="Output 2 4 7 5" xfId="29190"/>
    <cellStyle name="Output 2 4 7 6" xfId="29191"/>
    <cellStyle name="Output 2 4 8" xfId="29192"/>
    <cellStyle name="Output 2 4 8 2" xfId="29193"/>
    <cellStyle name="Output 2 4 8 3" xfId="29194"/>
    <cellStyle name="Output 2 4 8 4" xfId="29195"/>
    <cellStyle name="Output 2 4 8 5" xfId="29196"/>
    <cellStyle name="Output 2 4 8 6" xfId="29197"/>
    <cellStyle name="Output 2 4 9" xfId="29198"/>
    <cellStyle name="Output 2 5" xfId="29199"/>
    <cellStyle name="Output 2 5 10" xfId="29200"/>
    <cellStyle name="Output 2 5 11" xfId="29201"/>
    <cellStyle name="Output 2 5 12" xfId="29202"/>
    <cellStyle name="Output 2 5 2" xfId="29203"/>
    <cellStyle name="Output 2 5 2 10" xfId="29204"/>
    <cellStyle name="Output 2 5 2 11" xfId="29205"/>
    <cellStyle name="Output 2 5 2 2" xfId="29206"/>
    <cellStyle name="Output 2 5 2 2 10" xfId="29207"/>
    <cellStyle name="Output 2 5 2 2 2" xfId="29208"/>
    <cellStyle name="Output 2 5 2 2 2 2" xfId="29209"/>
    <cellStyle name="Output 2 5 2 2 2 2 2" xfId="29210"/>
    <cellStyle name="Output 2 5 2 2 2 2 2 2" xfId="29211"/>
    <cellStyle name="Output 2 5 2 2 2 2 2 3" xfId="29212"/>
    <cellStyle name="Output 2 5 2 2 2 2 2 4" xfId="29213"/>
    <cellStyle name="Output 2 5 2 2 2 2 2 5" xfId="29214"/>
    <cellStyle name="Output 2 5 2 2 2 2 2 6" xfId="29215"/>
    <cellStyle name="Output 2 5 2 2 2 2 3" xfId="29216"/>
    <cellStyle name="Output 2 5 2 2 2 2 3 2" xfId="29217"/>
    <cellStyle name="Output 2 5 2 2 2 2 3 3" xfId="29218"/>
    <cellStyle name="Output 2 5 2 2 2 2 3 4" xfId="29219"/>
    <cellStyle name="Output 2 5 2 2 2 2 3 5" xfId="29220"/>
    <cellStyle name="Output 2 5 2 2 2 2 3 6" xfId="29221"/>
    <cellStyle name="Output 2 5 2 2 2 2 4" xfId="29222"/>
    <cellStyle name="Output 2 5 2 2 2 2 5" xfId="29223"/>
    <cellStyle name="Output 2 5 2 2 2 2 6" xfId="29224"/>
    <cellStyle name="Output 2 5 2 2 2 2 7" xfId="29225"/>
    <cellStyle name="Output 2 5 2 2 2 2 8" xfId="29226"/>
    <cellStyle name="Output 2 5 2 2 2 3" xfId="29227"/>
    <cellStyle name="Output 2 5 2 2 2 3 2" xfId="29228"/>
    <cellStyle name="Output 2 5 2 2 2 3 3" xfId="29229"/>
    <cellStyle name="Output 2 5 2 2 2 3 4" xfId="29230"/>
    <cellStyle name="Output 2 5 2 2 2 3 5" xfId="29231"/>
    <cellStyle name="Output 2 5 2 2 2 3 6" xfId="29232"/>
    <cellStyle name="Output 2 5 2 2 2 4" xfId="29233"/>
    <cellStyle name="Output 2 5 2 2 2 4 2" xfId="29234"/>
    <cellStyle name="Output 2 5 2 2 2 4 3" xfId="29235"/>
    <cellStyle name="Output 2 5 2 2 2 4 4" xfId="29236"/>
    <cellStyle name="Output 2 5 2 2 2 4 5" xfId="29237"/>
    <cellStyle name="Output 2 5 2 2 2 4 6" xfId="29238"/>
    <cellStyle name="Output 2 5 2 2 2 5" xfId="29239"/>
    <cellStyle name="Output 2 5 2 2 2 6" xfId="29240"/>
    <cellStyle name="Output 2 5 2 2 2 7" xfId="29241"/>
    <cellStyle name="Output 2 5 2 2 2 8" xfId="29242"/>
    <cellStyle name="Output 2 5 2 2 2 9" xfId="29243"/>
    <cellStyle name="Output 2 5 2 2 3" xfId="29244"/>
    <cellStyle name="Output 2 5 2 2 3 2" xfId="29245"/>
    <cellStyle name="Output 2 5 2 2 3 2 2" xfId="29246"/>
    <cellStyle name="Output 2 5 2 2 3 2 3" xfId="29247"/>
    <cellStyle name="Output 2 5 2 2 3 2 4" xfId="29248"/>
    <cellStyle name="Output 2 5 2 2 3 2 5" xfId="29249"/>
    <cellStyle name="Output 2 5 2 2 3 2 6" xfId="29250"/>
    <cellStyle name="Output 2 5 2 2 3 3" xfId="29251"/>
    <cellStyle name="Output 2 5 2 2 3 3 2" xfId="29252"/>
    <cellStyle name="Output 2 5 2 2 3 3 3" xfId="29253"/>
    <cellStyle name="Output 2 5 2 2 3 3 4" xfId="29254"/>
    <cellStyle name="Output 2 5 2 2 3 3 5" xfId="29255"/>
    <cellStyle name="Output 2 5 2 2 3 3 6" xfId="29256"/>
    <cellStyle name="Output 2 5 2 2 3 4" xfId="29257"/>
    <cellStyle name="Output 2 5 2 2 3 5" xfId="29258"/>
    <cellStyle name="Output 2 5 2 2 3 6" xfId="29259"/>
    <cellStyle name="Output 2 5 2 2 3 7" xfId="29260"/>
    <cellStyle name="Output 2 5 2 2 3 8" xfId="29261"/>
    <cellStyle name="Output 2 5 2 2 4" xfId="29262"/>
    <cellStyle name="Output 2 5 2 2 4 2" xfId="29263"/>
    <cellStyle name="Output 2 5 2 2 4 3" xfId="29264"/>
    <cellStyle name="Output 2 5 2 2 4 4" xfId="29265"/>
    <cellStyle name="Output 2 5 2 2 4 5" xfId="29266"/>
    <cellStyle name="Output 2 5 2 2 4 6" xfId="29267"/>
    <cellStyle name="Output 2 5 2 2 5" xfId="29268"/>
    <cellStyle name="Output 2 5 2 2 5 2" xfId="29269"/>
    <cellStyle name="Output 2 5 2 2 5 3" xfId="29270"/>
    <cellStyle name="Output 2 5 2 2 5 4" xfId="29271"/>
    <cellStyle name="Output 2 5 2 2 5 5" xfId="29272"/>
    <cellStyle name="Output 2 5 2 2 5 6" xfId="29273"/>
    <cellStyle name="Output 2 5 2 2 6" xfId="29274"/>
    <cellStyle name="Output 2 5 2 2 7" xfId="29275"/>
    <cellStyle name="Output 2 5 2 2 8" xfId="29276"/>
    <cellStyle name="Output 2 5 2 2 9" xfId="29277"/>
    <cellStyle name="Output 2 5 2 3" xfId="29278"/>
    <cellStyle name="Output 2 5 2 3 2" xfId="29279"/>
    <cellStyle name="Output 2 5 2 3 2 2" xfId="29280"/>
    <cellStyle name="Output 2 5 2 3 2 2 2" xfId="29281"/>
    <cellStyle name="Output 2 5 2 3 2 2 3" xfId="29282"/>
    <cellStyle name="Output 2 5 2 3 2 2 4" xfId="29283"/>
    <cellStyle name="Output 2 5 2 3 2 2 5" xfId="29284"/>
    <cellStyle name="Output 2 5 2 3 2 2 6" xfId="29285"/>
    <cellStyle name="Output 2 5 2 3 2 3" xfId="29286"/>
    <cellStyle name="Output 2 5 2 3 2 3 2" xfId="29287"/>
    <cellStyle name="Output 2 5 2 3 2 3 3" xfId="29288"/>
    <cellStyle name="Output 2 5 2 3 2 3 4" xfId="29289"/>
    <cellStyle name="Output 2 5 2 3 2 3 5" xfId="29290"/>
    <cellStyle name="Output 2 5 2 3 2 3 6" xfId="29291"/>
    <cellStyle name="Output 2 5 2 3 2 4" xfId="29292"/>
    <cellStyle name="Output 2 5 2 3 2 5" xfId="29293"/>
    <cellStyle name="Output 2 5 2 3 2 6" xfId="29294"/>
    <cellStyle name="Output 2 5 2 3 2 7" xfId="29295"/>
    <cellStyle name="Output 2 5 2 3 2 8" xfId="29296"/>
    <cellStyle name="Output 2 5 2 3 3" xfId="29297"/>
    <cellStyle name="Output 2 5 2 3 3 2" xfId="29298"/>
    <cellStyle name="Output 2 5 2 3 3 3" xfId="29299"/>
    <cellStyle name="Output 2 5 2 3 3 4" xfId="29300"/>
    <cellStyle name="Output 2 5 2 3 3 5" xfId="29301"/>
    <cellStyle name="Output 2 5 2 3 3 6" xfId="29302"/>
    <cellStyle name="Output 2 5 2 3 4" xfId="29303"/>
    <cellStyle name="Output 2 5 2 3 4 2" xfId="29304"/>
    <cellStyle name="Output 2 5 2 3 4 3" xfId="29305"/>
    <cellStyle name="Output 2 5 2 3 4 4" xfId="29306"/>
    <cellStyle name="Output 2 5 2 3 4 5" xfId="29307"/>
    <cellStyle name="Output 2 5 2 3 4 6" xfId="29308"/>
    <cellStyle name="Output 2 5 2 3 5" xfId="29309"/>
    <cellStyle name="Output 2 5 2 3 6" xfId="29310"/>
    <cellStyle name="Output 2 5 2 3 7" xfId="29311"/>
    <cellStyle name="Output 2 5 2 3 8" xfId="29312"/>
    <cellStyle name="Output 2 5 2 3 9" xfId="29313"/>
    <cellStyle name="Output 2 5 2 4" xfId="29314"/>
    <cellStyle name="Output 2 5 2 4 2" xfId="29315"/>
    <cellStyle name="Output 2 5 2 4 2 2" xfId="29316"/>
    <cellStyle name="Output 2 5 2 4 2 3" xfId="29317"/>
    <cellStyle name="Output 2 5 2 4 2 4" xfId="29318"/>
    <cellStyle name="Output 2 5 2 4 2 5" xfId="29319"/>
    <cellStyle name="Output 2 5 2 4 2 6" xfId="29320"/>
    <cellStyle name="Output 2 5 2 4 3" xfId="29321"/>
    <cellStyle name="Output 2 5 2 4 3 2" xfId="29322"/>
    <cellStyle name="Output 2 5 2 4 3 3" xfId="29323"/>
    <cellStyle name="Output 2 5 2 4 3 4" xfId="29324"/>
    <cellStyle name="Output 2 5 2 4 3 5" xfId="29325"/>
    <cellStyle name="Output 2 5 2 4 3 6" xfId="29326"/>
    <cellStyle name="Output 2 5 2 4 4" xfId="29327"/>
    <cellStyle name="Output 2 5 2 4 5" xfId="29328"/>
    <cellStyle name="Output 2 5 2 4 6" xfId="29329"/>
    <cellStyle name="Output 2 5 2 4 7" xfId="29330"/>
    <cellStyle name="Output 2 5 2 4 8" xfId="29331"/>
    <cellStyle name="Output 2 5 2 5" xfId="29332"/>
    <cellStyle name="Output 2 5 2 5 2" xfId="29333"/>
    <cellStyle name="Output 2 5 2 5 3" xfId="29334"/>
    <cellStyle name="Output 2 5 2 5 4" xfId="29335"/>
    <cellStyle name="Output 2 5 2 5 5" xfId="29336"/>
    <cellStyle name="Output 2 5 2 5 6" xfId="29337"/>
    <cellStyle name="Output 2 5 2 6" xfId="29338"/>
    <cellStyle name="Output 2 5 2 6 2" xfId="29339"/>
    <cellStyle name="Output 2 5 2 6 3" xfId="29340"/>
    <cellStyle name="Output 2 5 2 6 4" xfId="29341"/>
    <cellStyle name="Output 2 5 2 6 5" xfId="29342"/>
    <cellStyle name="Output 2 5 2 6 6" xfId="29343"/>
    <cellStyle name="Output 2 5 2 7" xfId="29344"/>
    <cellStyle name="Output 2 5 2 8" xfId="29345"/>
    <cellStyle name="Output 2 5 2 9" xfId="29346"/>
    <cellStyle name="Output 2 5 3" xfId="29347"/>
    <cellStyle name="Output 2 5 3 10" xfId="29348"/>
    <cellStyle name="Output 2 5 3 2" xfId="29349"/>
    <cellStyle name="Output 2 5 3 2 2" xfId="29350"/>
    <cellStyle name="Output 2 5 3 2 2 2" xfId="29351"/>
    <cellStyle name="Output 2 5 3 2 2 2 2" xfId="29352"/>
    <cellStyle name="Output 2 5 3 2 2 2 3" xfId="29353"/>
    <cellStyle name="Output 2 5 3 2 2 2 4" xfId="29354"/>
    <cellStyle name="Output 2 5 3 2 2 2 5" xfId="29355"/>
    <cellStyle name="Output 2 5 3 2 2 2 6" xfId="29356"/>
    <cellStyle name="Output 2 5 3 2 2 3" xfId="29357"/>
    <cellStyle name="Output 2 5 3 2 2 3 2" xfId="29358"/>
    <cellStyle name="Output 2 5 3 2 2 3 3" xfId="29359"/>
    <cellStyle name="Output 2 5 3 2 2 3 4" xfId="29360"/>
    <cellStyle name="Output 2 5 3 2 2 3 5" xfId="29361"/>
    <cellStyle name="Output 2 5 3 2 2 3 6" xfId="29362"/>
    <cellStyle name="Output 2 5 3 2 2 4" xfId="29363"/>
    <cellStyle name="Output 2 5 3 2 2 5" xfId="29364"/>
    <cellStyle name="Output 2 5 3 2 2 6" xfId="29365"/>
    <cellStyle name="Output 2 5 3 2 2 7" xfId="29366"/>
    <cellStyle name="Output 2 5 3 2 2 8" xfId="29367"/>
    <cellStyle name="Output 2 5 3 2 3" xfId="29368"/>
    <cellStyle name="Output 2 5 3 2 3 2" xfId="29369"/>
    <cellStyle name="Output 2 5 3 2 3 3" xfId="29370"/>
    <cellStyle name="Output 2 5 3 2 3 4" xfId="29371"/>
    <cellStyle name="Output 2 5 3 2 3 5" xfId="29372"/>
    <cellStyle name="Output 2 5 3 2 3 6" xfId="29373"/>
    <cellStyle name="Output 2 5 3 2 4" xfId="29374"/>
    <cellStyle name="Output 2 5 3 2 4 2" xfId="29375"/>
    <cellStyle name="Output 2 5 3 2 4 3" xfId="29376"/>
    <cellStyle name="Output 2 5 3 2 4 4" xfId="29377"/>
    <cellStyle name="Output 2 5 3 2 4 5" xfId="29378"/>
    <cellStyle name="Output 2 5 3 2 4 6" xfId="29379"/>
    <cellStyle name="Output 2 5 3 2 5" xfId="29380"/>
    <cellStyle name="Output 2 5 3 2 6" xfId="29381"/>
    <cellStyle name="Output 2 5 3 2 7" xfId="29382"/>
    <cellStyle name="Output 2 5 3 2 8" xfId="29383"/>
    <cellStyle name="Output 2 5 3 2 9" xfId="29384"/>
    <cellStyle name="Output 2 5 3 3" xfId="29385"/>
    <cellStyle name="Output 2 5 3 3 2" xfId="29386"/>
    <cellStyle name="Output 2 5 3 3 2 2" xfId="29387"/>
    <cellStyle name="Output 2 5 3 3 2 3" xfId="29388"/>
    <cellStyle name="Output 2 5 3 3 2 4" xfId="29389"/>
    <cellStyle name="Output 2 5 3 3 2 5" xfId="29390"/>
    <cellStyle name="Output 2 5 3 3 2 6" xfId="29391"/>
    <cellStyle name="Output 2 5 3 3 3" xfId="29392"/>
    <cellStyle name="Output 2 5 3 3 3 2" xfId="29393"/>
    <cellStyle name="Output 2 5 3 3 3 3" xfId="29394"/>
    <cellStyle name="Output 2 5 3 3 3 4" xfId="29395"/>
    <cellStyle name="Output 2 5 3 3 3 5" xfId="29396"/>
    <cellStyle name="Output 2 5 3 3 3 6" xfId="29397"/>
    <cellStyle name="Output 2 5 3 3 4" xfId="29398"/>
    <cellStyle name="Output 2 5 3 3 5" xfId="29399"/>
    <cellStyle name="Output 2 5 3 3 6" xfId="29400"/>
    <cellStyle name="Output 2 5 3 3 7" xfId="29401"/>
    <cellStyle name="Output 2 5 3 3 8" xfId="29402"/>
    <cellStyle name="Output 2 5 3 4" xfId="29403"/>
    <cellStyle name="Output 2 5 3 4 2" xfId="29404"/>
    <cellStyle name="Output 2 5 3 4 3" xfId="29405"/>
    <cellStyle name="Output 2 5 3 4 4" xfId="29406"/>
    <cellStyle name="Output 2 5 3 4 5" xfId="29407"/>
    <cellStyle name="Output 2 5 3 4 6" xfId="29408"/>
    <cellStyle name="Output 2 5 3 5" xfId="29409"/>
    <cellStyle name="Output 2 5 3 5 2" xfId="29410"/>
    <cellStyle name="Output 2 5 3 5 3" xfId="29411"/>
    <cellStyle name="Output 2 5 3 5 4" xfId="29412"/>
    <cellStyle name="Output 2 5 3 5 5" xfId="29413"/>
    <cellStyle name="Output 2 5 3 5 6" xfId="29414"/>
    <cellStyle name="Output 2 5 3 6" xfId="29415"/>
    <cellStyle name="Output 2 5 3 7" xfId="29416"/>
    <cellStyle name="Output 2 5 3 8" xfId="29417"/>
    <cellStyle name="Output 2 5 3 9" xfId="29418"/>
    <cellStyle name="Output 2 5 4" xfId="29419"/>
    <cellStyle name="Output 2 5 4 2" xfId="29420"/>
    <cellStyle name="Output 2 5 4 2 2" xfId="29421"/>
    <cellStyle name="Output 2 5 4 2 2 2" xfId="29422"/>
    <cellStyle name="Output 2 5 4 2 2 3" xfId="29423"/>
    <cellStyle name="Output 2 5 4 2 2 4" xfId="29424"/>
    <cellStyle name="Output 2 5 4 2 2 5" xfId="29425"/>
    <cellStyle name="Output 2 5 4 2 2 6" xfId="29426"/>
    <cellStyle name="Output 2 5 4 2 3" xfId="29427"/>
    <cellStyle name="Output 2 5 4 2 3 2" xfId="29428"/>
    <cellStyle name="Output 2 5 4 2 3 3" xfId="29429"/>
    <cellStyle name="Output 2 5 4 2 3 4" xfId="29430"/>
    <cellStyle name="Output 2 5 4 2 3 5" xfId="29431"/>
    <cellStyle name="Output 2 5 4 2 3 6" xfId="29432"/>
    <cellStyle name="Output 2 5 4 2 4" xfId="29433"/>
    <cellStyle name="Output 2 5 4 2 5" xfId="29434"/>
    <cellStyle name="Output 2 5 4 2 6" xfId="29435"/>
    <cellStyle name="Output 2 5 4 2 7" xfId="29436"/>
    <cellStyle name="Output 2 5 4 2 8" xfId="29437"/>
    <cellStyle name="Output 2 5 4 3" xfId="29438"/>
    <cellStyle name="Output 2 5 4 3 2" xfId="29439"/>
    <cellStyle name="Output 2 5 4 3 3" xfId="29440"/>
    <cellStyle name="Output 2 5 4 3 4" xfId="29441"/>
    <cellStyle name="Output 2 5 4 3 5" xfId="29442"/>
    <cellStyle name="Output 2 5 4 3 6" xfId="29443"/>
    <cellStyle name="Output 2 5 4 4" xfId="29444"/>
    <cellStyle name="Output 2 5 4 4 2" xfId="29445"/>
    <cellStyle name="Output 2 5 4 4 3" xfId="29446"/>
    <cellStyle name="Output 2 5 4 4 4" xfId="29447"/>
    <cellStyle name="Output 2 5 4 4 5" xfId="29448"/>
    <cellStyle name="Output 2 5 4 4 6" xfId="29449"/>
    <cellStyle name="Output 2 5 4 5" xfId="29450"/>
    <cellStyle name="Output 2 5 4 6" xfId="29451"/>
    <cellStyle name="Output 2 5 4 7" xfId="29452"/>
    <cellStyle name="Output 2 5 4 8" xfId="29453"/>
    <cellStyle name="Output 2 5 4 9" xfId="29454"/>
    <cellStyle name="Output 2 5 5" xfId="29455"/>
    <cellStyle name="Output 2 5 5 2" xfId="29456"/>
    <cellStyle name="Output 2 5 5 2 2" xfId="29457"/>
    <cellStyle name="Output 2 5 5 2 3" xfId="29458"/>
    <cellStyle name="Output 2 5 5 2 4" xfId="29459"/>
    <cellStyle name="Output 2 5 5 2 5" xfId="29460"/>
    <cellStyle name="Output 2 5 5 2 6" xfId="29461"/>
    <cellStyle name="Output 2 5 5 3" xfId="29462"/>
    <cellStyle name="Output 2 5 5 3 2" xfId="29463"/>
    <cellStyle name="Output 2 5 5 3 3" xfId="29464"/>
    <cellStyle name="Output 2 5 5 3 4" xfId="29465"/>
    <cellStyle name="Output 2 5 5 3 5" xfId="29466"/>
    <cellStyle name="Output 2 5 5 3 6" xfId="29467"/>
    <cellStyle name="Output 2 5 5 4" xfId="29468"/>
    <cellStyle name="Output 2 5 5 5" xfId="29469"/>
    <cellStyle name="Output 2 5 5 6" xfId="29470"/>
    <cellStyle name="Output 2 5 5 7" xfId="29471"/>
    <cellStyle name="Output 2 5 5 8" xfId="29472"/>
    <cellStyle name="Output 2 5 6" xfId="29473"/>
    <cellStyle name="Output 2 5 6 2" xfId="29474"/>
    <cellStyle name="Output 2 5 6 3" xfId="29475"/>
    <cellStyle name="Output 2 5 6 4" xfId="29476"/>
    <cellStyle name="Output 2 5 6 5" xfId="29477"/>
    <cellStyle name="Output 2 5 6 6" xfId="29478"/>
    <cellStyle name="Output 2 5 7" xfId="29479"/>
    <cellStyle name="Output 2 5 7 2" xfId="29480"/>
    <cellStyle name="Output 2 5 7 3" xfId="29481"/>
    <cellStyle name="Output 2 5 7 4" xfId="29482"/>
    <cellStyle name="Output 2 5 7 5" xfId="29483"/>
    <cellStyle name="Output 2 5 7 6" xfId="29484"/>
    <cellStyle name="Output 2 5 8" xfId="29485"/>
    <cellStyle name="Output 2 5 9" xfId="29486"/>
    <cellStyle name="Output 2 6" xfId="29487"/>
    <cellStyle name="Output 2 6 10" xfId="29488"/>
    <cellStyle name="Output 2 6 11" xfId="29489"/>
    <cellStyle name="Output 2 6 2" xfId="29490"/>
    <cellStyle name="Output 2 6 2 10" xfId="29491"/>
    <cellStyle name="Output 2 6 2 2" xfId="29492"/>
    <cellStyle name="Output 2 6 2 2 2" xfId="29493"/>
    <cellStyle name="Output 2 6 2 2 2 2" xfId="29494"/>
    <cellStyle name="Output 2 6 2 2 2 2 2" xfId="29495"/>
    <cellStyle name="Output 2 6 2 2 2 2 3" xfId="29496"/>
    <cellStyle name="Output 2 6 2 2 2 2 4" xfId="29497"/>
    <cellStyle name="Output 2 6 2 2 2 2 5" xfId="29498"/>
    <cellStyle name="Output 2 6 2 2 2 2 6" xfId="29499"/>
    <cellStyle name="Output 2 6 2 2 2 3" xfId="29500"/>
    <cellStyle name="Output 2 6 2 2 2 3 2" xfId="29501"/>
    <cellStyle name="Output 2 6 2 2 2 3 3" xfId="29502"/>
    <cellStyle name="Output 2 6 2 2 2 3 4" xfId="29503"/>
    <cellStyle name="Output 2 6 2 2 2 3 5" xfId="29504"/>
    <cellStyle name="Output 2 6 2 2 2 3 6" xfId="29505"/>
    <cellStyle name="Output 2 6 2 2 2 4" xfId="29506"/>
    <cellStyle name="Output 2 6 2 2 2 5" xfId="29507"/>
    <cellStyle name="Output 2 6 2 2 2 6" xfId="29508"/>
    <cellStyle name="Output 2 6 2 2 2 7" xfId="29509"/>
    <cellStyle name="Output 2 6 2 2 2 8" xfId="29510"/>
    <cellStyle name="Output 2 6 2 2 3" xfId="29511"/>
    <cellStyle name="Output 2 6 2 2 3 2" xfId="29512"/>
    <cellStyle name="Output 2 6 2 2 3 3" xfId="29513"/>
    <cellStyle name="Output 2 6 2 2 3 4" xfId="29514"/>
    <cellStyle name="Output 2 6 2 2 3 5" xfId="29515"/>
    <cellStyle name="Output 2 6 2 2 3 6" xfId="29516"/>
    <cellStyle name="Output 2 6 2 2 4" xfId="29517"/>
    <cellStyle name="Output 2 6 2 2 4 2" xfId="29518"/>
    <cellStyle name="Output 2 6 2 2 4 3" xfId="29519"/>
    <cellStyle name="Output 2 6 2 2 4 4" xfId="29520"/>
    <cellStyle name="Output 2 6 2 2 4 5" xfId="29521"/>
    <cellStyle name="Output 2 6 2 2 4 6" xfId="29522"/>
    <cellStyle name="Output 2 6 2 2 5" xfId="29523"/>
    <cellStyle name="Output 2 6 2 2 6" xfId="29524"/>
    <cellStyle name="Output 2 6 2 2 7" xfId="29525"/>
    <cellStyle name="Output 2 6 2 2 8" xfId="29526"/>
    <cellStyle name="Output 2 6 2 2 9" xfId="29527"/>
    <cellStyle name="Output 2 6 2 3" xfId="29528"/>
    <cellStyle name="Output 2 6 2 3 2" xfId="29529"/>
    <cellStyle name="Output 2 6 2 3 2 2" xfId="29530"/>
    <cellStyle name="Output 2 6 2 3 2 3" xfId="29531"/>
    <cellStyle name="Output 2 6 2 3 2 4" xfId="29532"/>
    <cellStyle name="Output 2 6 2 3 2 5" xfId="29533"/>
    <cellStyle name="Output 2 6 2 3 2 6" xfId="29534"/>
    <cellStyle name="Output 2 6 2 3 3" xfId="29535"/>
    <cellStyle name="Output 2 6 2 3 3 2" xfId="29536"/>
    <cellStyle name="Output 2 6 2 3 3 3" xfId="29537"/>
    <cellStyle name="Output 2 6 2 3 3 4" xfId="29538"/>
    <cellStyle name="Output 2 6 2 3 3 5" xfId="29539"/>
    <cellStyle name="Output 2 6 2 3 3 6" xfId="29540"/>
    <cellStyle name="Output 2 6 2 3 4" xfId="29541"/>
    <cellStyle name="Output 2 6 2 3 5" xfId="29542"/>
    <cellStyle name="Output 2 6 2 3 6" xfId="29543"/>
    <cellStyle name="Output 2 6 2 3 7" xfId="29544"/>
    <cellStyle name="Output 2 6 2 3 8" xfId="29545"/>
    <cellStyle name="Output 2 6 2 4" xfId="29546"/>
    <cellStyle name="Output 2 6 2 4 2" xfId="29547"/>
    <cellStyle name="Output 2 6 2 4 3" xfId="29548"/>
    <cellStyle name="Output 2 6 2 4 4" xfId="29549"/>
    <cellStyle name="Output 2 6 2 4 5" xfId="29550"/>
    <cellStyle name="Output 2 6 2 4 6" xfId="29551"/>
    <cellStyle name="Output 2 6 2 5" xfId="29552"/>
    <cellStyle name="Output 2 6 2 5 2" xfId="29553"/>
    <cellStyle name="Output 2 6 2 5 3" xfId="29554"/>
    <cellStyle name="Output 2 6 2 5 4" xfId="29555"/>
    <cellStyle name="Output 2 6 2 5 5" xfId="29556"/>
    <cellStyle name="Output 2 6 2 5 6" xfId="29557"/>
    <cellStyle name="Output 2 6 2 6" xfId="29558"/>
    <cellStyle name="Output 2 6 2 7" xfId="29559"/>
    <cellStyle name="Output 2 6 2 8" xfId="29560"/>
    <cellStyle name="Output 2 6 2 9" xfId="29561"/>
    <cellStyle name="Output 2 6 3" xfId="29562"/>
    <cellStyle name="Output 2 6 3 2" xfId="29563"/>
    <cellStyle name="Output 2 6 3 2 2" xfId="29564"/>
    <cellStyle name="Output 2 6 3 2 2 2" xfId="29565"/>
    <cellStyle name="Output 2 6 3 2 2 3" xfId="29566"/>
    <cellStyle name="Output 2 6 3 2 2 4" xfId="29567"/>
    <cellStyle name="Output 2 6 3 2 2 5" xfId="29568"/>
    <cellStyle name="Output 2 6 3 2 2 6" xfId="29569"/>
    <cellStyle name="Output 2 6 3 2 3" xfId="29570"/>
    <cellStyle name="Output 2 6 3 2 3 2" xfId="29571"/>
    <cellStyle name="Output 2 6 3 2 3 3" xfId="29572"/>
    <cellStyle name="Output 2 6 3 2 3 4" xfId="29573"/>
    <cellStyle name="Output 2 6 3 2 3 5" xfId="29574"/>
    <cellStyle name="Output 2 6 3 2 3 6" xfId="29575"/>
    <cellStyle name="Output 2 6 3 2 4" xfId="29576"/>
    <cellStyle name="Output 2 6 3 2 5" xfId="29577"/>
    <cellStyle name="Output 2 6 3 2 6" xfId="29578"/>
    <cellStyle name="Output 2 6 3 2 7" xfId="29579"/>
    <cellStyle name="Output 2 6 3 2 8" xfId="29580"/>
    <cellStyle name="Output 2 6 3 3" xfId="29581"/>
    <cellStyle name="Output 2 6 3 3 2" xfId="29582"/>
    <cellStyle name="Output 2 6 3 3 3" xfId="29583"/>
    <cellStyle name="Output 2 6 3 3 4" xfId="29584"/>
    <cellStyle name="Output 2 6 3 3 5" xfId="29585"/>
    <cellStyle name="Output 2 6 3 3 6" xfId="29586"/>
    <cellStyle name="Output 2 6 3 4" xfId="29587"/>
    <cellStyle name="Output 2 6 3 4 2" xfId="29588"/>
    <cellStyle name="Output 2 6 3 4 3" xfId="29589"/>
    <cellStyle name="Output 2 6 3 4 4" xfId="29590"/>
    <cellStyle name="Output 2 6 3 4 5" xfId="29591"/>
    <cellStyle name="Output 2 6 3 4 6" xfId="29592"/>
    <cellStyle name="Output 2 6 3 5" xfId="29593"/>
    <cellStyle name="Output 2 6 3 6" xfId="29594"/>
    <cellStyle name="Output 2 6 3 7" xfId="29595"/>
    <cellStyle name="Output 2 6 3 8" xfId="29596"/>
    <cellStyle name="Output 2 6 3 9" xfId="29597"/>
    <cellStyle name="Output 2 6 4" xfId="29598"/>
    <cellStyle name="Output 2 6 4 2" xfId="29599"/>
    <cellStyle name="Output 2 6 4 2 2" xfId="29600"/>
    <cellStyle name="Output 2 6 4 2 3" xfId="29601"/>
    <cellStyle name="Output 2 6 4 2 4" xfId="29602"/>
    <cellStyle name="Output 2 6 4 2 5" xfId="29603"/>
    <cellStyle name="Output 2 6 4 2 6" xfId="29604"/>
    <cellStyle name="Output 2 6 4 3" xfId="29605"/>
    <cellStyle name="Output 2 6 4 3 2" xfId="29606"/>
    <cellStyle name="Output 2 6 4 3 3" xfId="29607"/>
    <cellStyle name="Output 2 6 4 3 4" xfId="29608"/>
    <cellStyle name="Output 2 6 4 3 5" xfId="29609"/>
    <cellStyle name="Output 2 6 4 3 6" xfId="29610"/>
    <cellStyle name="Output 2 6 4 4" xfId="29611"/>
    <cellStyle name="Output 2 6 4 5" xfId="29612"/>
    <cellStyle name="Output 2 6 4 6" xfId="29613"/>
    <cellStyle name="Output 2 6 4 7" xfId="29614"/>
    <cellStyle name="Output 2 6 4 8" xfId="29615"/>
    <cellStyle name="Output 2 6 5" xfId="29616"/>
    <cellStyle name="Output 2 6 5 2" xfId="29617"/>
    <cellStyle name="Output 2 6 5 3" xfId="29618"/>
    <cellStyle name="Output 2 6 5 4" xfId="29619"/>
    <cellStyle name="Output 2 6 5 5" xfId="29620"/>
    <cellStyle name="Output 2 6 5 6" xfId="29621"/>
    <cellStyle name="Output 2 6 6" xfId="29622"/>
    <cellStyle name="Output 2 6 6 2" xfId="29623"/>
    <cellStyle name="Output 2 6 6 3" xfId="29624"/>
    <cellStyle name="Output 2 6 6 4" xfId="29625"/>
    <cellStyle name="Output 2 6 6 5" xfId="29626"/>
    <cellStyle name="Output 2 6 6 6" xfId="29627"/>
    <cellStyle name="Output 2 6 7" xfId="29628"/>
    <cellStyle name="Output 2 6 8" xfId="29629"/>
    <cellStyle name="Output 2 6 9" xfId="29630"/>
    <cellStyle name="Output 2 7" xfId="29631"/>
    <cellStyle name="Output 2 7 10" xfId="29632"/>
    <cellStyle name="Output 2 7 2" xfId="29633"/>
    <cellStyle name="Output 2 7 2 2" xfId="29634"/>
    <cellStyle name="Output 2 7 2 2 2" xfId="29635"/>
    <cellStyle name="Output 2 7 2 2 2 2" xfId="29636"/>
    <cellStyle name="Output 2 7 2 2 2 3" xfId="29637"/>
    <cellStyle name="Output 2 7 2 2 2 4" xfId="29638"/>
    <cellStyle name="Output 2 7 2 2 2 5" xfId="29639"/>
    <cellStyle name="Output 2 7 2 2 2 6" xfId="29640"/>
    <cellStyle name="Output 2 7 2 2 3" xfId="29641"/>
    <cellStyle name="Output 2 7 2 2 3 2" xfId="29642"/>
    <cellStyle name="Output 2 7 2 2 3 3" xfId="29643"/>
    <cellStyle name="Output 2 7 2 2 3 4" xfId="29644"/>
    <cellStyle name="Output 2 7 2 2 3 5" xfId="29645"/>
    <cellStyle name="Output 2 7 2 2 3 6" xfId="29646"/>
    <cellStyle name="Output 2 7 2 2 4" xfId="29647"/>
    <cellStyle name="Output 2 7 2 2 5" xfId="29648"/>
    <cellStyle name="Output 2 7 2 2 6" xfId="29649"/>
    <cellStyle name="Output 2 7 2 2 7" xfId="29650"/>
    <cellStyle name="Output 2 7 2 2 8" xfId="29651"/>
    <cellStyle name="Output 2 7 2 3" xfId="29652"/>
    <cellStyle name="Output 2 7 2 3 2" xfId="29653"/>
    <cellStyle name="Output 2 7 2 3 3" xfId="29654"/>
    <cellStyle name="Output 2 7 2 3 4" xfId="29655"/>
    <cellStyle name="Output 2 7 2 3 5" xfId="29656"/>
    <cellStyle name="Output 2 7 2 3 6" xfId="29657"/>
    <cellStyle name="Output 2 7 2 4" xfId="29658"/>
    <cellStyle name="Output 2 7 2 4 2" xfId="29659"/>
    <cellStyle name="Output 2 7 2 4 3" xfId="29660"/>
    <cellStyle name="Output 2 7 2 4 4" xfId="29661"/>
    <cellStyle name="Output 2 7 2 4 5" xfId="29662"/>
    <cellStyle name="Output 2 7 2 4 6" xfId="29663"/>
    <cellStyle name="Output 2 7 2 5" xfId="29664"/>
    <cellStyle name="Output 2 7 2 6" xfId="29665"/>
    <cellStyle name="Output 2 7 2 7" xfId="29666"/>
    <cellStyle name="Output 2 7 2 8" xfId="29667"/>
    <cellStyle name="Output 2 7 2 9" xfId="29668"/>
    <cellStyle name="Output 2 7 3" xfId="29669"/>
    <cellStyle name="Output 2 7 3 2" xfId="29670"/>
    <cellStyle name="Output 2 7 3 2 2" xfId="29671"/>
    <cellStyle name="Output 2 7 3 2 3" xfId="29672"/>
    <cellStyle name="Output 2 7 3 2 4" xfId="29673"/>
    <cellStyle name="Output 2 7 3 2 5" xfId="29674"/>
    <cellStyle name="Output 2 7 3 2 6" xfId="29675"/>
    <cellStyle name="Output 2 7 3 3" xfId="29676"/>
    <cellStyle name="Output 2 7 3 3 2" xfId="29677"/>
    <cellStyle name="Output 2 7 3 3 3" xfId="29678"/>
    <cellStyle name="Output 2 7 3 3 4" xfId="29679"/>
    <cellStyle name="Output 2 7 3 3 5" xfId="29680"/>
    <cellStyle name="Output 2 7 3 3 6" xfId="29681"/>
    <cellStyle name="Output 2 7 3 4" xfId="29682"/>
    <cellStyle name="Output 2 7 3 5" xfId="29683"/>
    <cellStyle name="Output 2 7 3 6" xfId="29684"/>
    <cellStyle name="Output 2 7 3 7" xfId="29685"/>
    <cellStyle name="Output 2 7 3 8" xfId="29686"/>
    <cellStyle name="Output 2 7 4" xfId="29687"/>
    <cellStyle name="Output 2 7 4 2" xfId="29688"/>
    <cellStyle name="Output 2 7 4 3" xfId="29689"/>
    <cellStyle name="Output 2 7 4 4" xfId="29690"/>
    <cellStyle name="Output 2 7 4 5" xfId="29691"/>
    <cellStyle name="Output 2 7 4 6" xfId="29692"/>
    <cellStyle name="Output 2 7 5" xfId="29693"/>
    <cellStyle name="Output 2 7 5 2" xfId="29694"/>
    <cellStyle name="Output 2 7 5 3" xfId="29695"/>
    <cellStyle name="Output 2 7 5 4" xfId="29696"/>
    <cellStyle name="Output 2 7 5 5" xfId="29697"/>
    <cellStyle name="Output 2 7 5 6" xfId="29698"/>
    <cellStyle name="Output 2 7 6" xfId="29699"/>
    <cellStyle name="Output 2 7 7" xfId="29700"/>
    <cellStyle name="Output 2 7 8" xfId="29701"/>
    <cellStyle name="Output 2 7 9" xfId="29702"/>
    <cellStyle name="Output 2 8" xfId="29703"/>
    <cellStyle name="Output 2 8 2" xfId="29704"/>
    <cellStyle name="Output 2 8 2 2" xfId="29705"/>
    <cellStyle name="Output 2 8 2 2 2" xfId="29706"/>
    <cellStyle name="Output 2 8 2 2 3" xfId="29707"/>
    <cellStyle name="Output 2 8 2 2 4" xfId="29708"/>
    <cellStyle name="Output 2 8 2 2 5" xfId="29709"/>
    <cellStyle name="Output 2 8 2 2 6" xfId="29710"/>
    <cellStyle name="Output 2 8 2 3" xfId="29711"/>
    <cellStyle name="Output 2 8 2 3 2" xfId="29712"/>
    <cellStyle name="Output 2 8 2 3 3" xfId="29713"/>
    <cellStyle name="Output 2 8 2 3 4" xfId="29714"/>
    <cellStyle name="Output 2 8 2 3 5" xfId="29715"/>
    <cellStyle name="Output 2 8 2 3 6" xfId="29716"/>
    <cellStyle name="Output 2 8 2 4" xfId="29717"/>
    <cellStyle name="Output 2 8 2 5" xfId="29718"/>
    <cellStyle name="Output 2 8 2 6" xfId="29719"/>
    <cellStyle name="Output 2 8 2 7" xfId="29720"/>
    <cellStyle name="Output 2 8 2 8" xfId="29721"/>
    <cellStyle name="Output 2 8 3" xfId="29722"/>
    <cellStyle name="Output 2 8 3 2" xfId="29723"/>
    <cellStyle name="Output 2 8 3 3" xfId="29724"/>
    <cellStyle name="Output 2 8 3 4" xfId="29725"/>
    <cellStyle name="Output 2 8 3 5" xfId="29726"/>
    <cellStyle name="Output 2 8 3 6" xfId="29727"/>
    <cellStyle name="Output 2 8 4" xfId="29728"/>
    <cellStyle name="Output 2 8 4 2" xfId="29729"/>
    <cellStyle name="Output 2 8 4 3" xfId="29730"/>
    <cellStyle name="Output 2 8 4 4" xfId="29731"/>
    <cellStyle name="Output 2 8 4 5" xfId="29732"/>
    <cellStyle name="Output 2 8 4 6" xfId="29733"/>
    <cellStyle name="Output 2 8 5" xfId="29734"/>
    <cellStyle name="Output 2 8 6" xfId="29735"/>
    <cellStyle name="Output 2 8 7" xfId="29736"/>
    <cellStyle name="Output 2 8 8" xfId="29737"/>
    <cellStyle name="Output 2 8 9" xfId="29738"/>
    <cellStyle name="Output 2 9" xfId="29739"/>
    <cellStyle name="Output 2 9 2" xfId="29740"/>
    <cellStyle name="Output 2 9 2 2" xfId="29741"/>
    <cellStyle name="Output 2 9 2 3" xfId="29742"/>
    <cellStyle name="Output 2 9 2 4" xfId="29743"/>
    <cellStyle name="Output 2 9 2 5" xfId="29744"/>
    <cellStyle name="Output 2 9 2 6" xfId="29745"/>
    <cellStyle name="Output 2 9 3" xfId="29746"/>
    <cellStyle name="Output 2 9 3 2" xfId="29747"/>
    <cellStyle name="Output 2 9 3 3" xfId="29748"/>
    <cellStyle name="Output 2 9 3 4" xfId="29749"/>
    <cellStyle name="Output 2 9 3 5" xfId="29750"/>
    <cellStyle name="Output 2 9 3 6" xfId="29751"/>
    <cellStyle name="Output 2 9 4" xfId="29752"/>
    <cellStyle name="Output 2 9 5" xfId="29753"/>
    <cellStyle name="Output 2 9 6" xfId="29754"/>
    <cellStyle name="Output 2 9 7" xfId="29755"/>
    <cellStyle name="Output 2 9 8" xfId="29756"/>
    <cellStyle name="Output 3" xfId="29757"/>
    <cellStyle name="Output 3 2" xfId="29758"/>
    <cellStyle name="Output 3 2 10" xfId="29759"/>
    <cellStyle name="Output 3 2 11" xfId="29760"/>
    <cellStyle name="Output 3 2 12" xfId="29761"/>
    <cellStyle name="Output 3 2 13" xfId="29762"/>
    <cellStyle name="Output 3 2 14" xfId="29763"/>
    <cellStyle name="Output 3 2 2" xfId="29764"/>
    <cellStyle name="Output 3 2 2 10" xfId="29765"/>
    <cellStyle name="Output 3 2 2 11" xfId="29766"/>
    <cellStyle name="Output 3 2 2 12" xfId="29767"/>
    <cellStyle name="Output 3 2 2 13" xfId="29768"/>
    <cellStyle name="Output 3 2 2 2" xfId="29769"/>
    <cellStyle name="Output 3 2 2 2 10" xfId="29770"/>
    <cellStyle name="Output 3 2 2 2 11" xfId="29771"/>
    <cellStyle name="Output 3 2 2 2 12" xfId="29772"/>
    <cellStyle name="Output 3 2 2 2 2" xfId="29773"/>
    <cellStyle name="Output 3 2 2 2 2 10" xfId="29774"/>
    <cellStyle name="Output 3 2 2 2 2 11" xfId="29775"/>
    <cellStyle name="Output 3 2 2 2 2 2" xfId="29776"/>
    <cellStyle name="Output 3 2 2 2 2 2 10" xfId="29777"/>
    <cellStyle name="Output 3 2 2 2 2 2 2" xfId="29778"/>
    <cellStyle name="Output 3 2 2 2 2 2 2 2" xfId="29779"/>
    <cellStyle name="Output 3 2 2 2 2 2 2 2 2" xfId="29780"/>
    <cellStyle name="Output 3 2 2 2 2 2 2 2 2 2" xfId="29781"/>
    <cellStyle name="Output 3 2 2 2 2 2 2 2 2 3" xfId="29782"/>
    <cellStyle name="Output 3 2 2 2 2 2 2 2 2 4" xfId="29783"/>
    <cellStyle name="Output 3 2 2 2 2 2 2 2 2 5" xfId="29784"/>
    <cellStyle name="Output 3 2 2 2 2 2 2 2 2 6" xfId="29785"/>
    <cellStyle name="Output 3 2 2 2 2 2 2 2 3" xfId="29786"/>
    <cellStyle name="Output 3 2 2 2 2 2 2 2 3 2" xfId="29787"/>
    <cellStyle name="Output 3 2 2 2 2 2 2 2 3 3" xfId="29788"/>
    <cellStyle name="Output 3 2 2 2 2 2 2 2 3 4" xfId="29789"/>
    <cellStyle name="Output 3 2 2 2 2 2 2 2 3 5" xfId="29790"/>
    <cellStyle name="Output 3 2 2 2 2 2 2 2 3 6" xfId="29791"/>
    <cellStyle name="Output 3 2 2 2 2 2 2 2 4" xfId="29792"/>
    <cellStyle name="Output 3 2 2 2 2 2 2 2 5" xfId="29793"/>
    <cellStyle name="Output 3 2 2 2 2 2 2 2 6" xfId="29794"/>
    <cellStyle name="Output 3 2 2 2 2 2 2 2 7" xfId="29795"/>
    <cellStyle name="Output 3 2 2 2 2 2 2 2 8" xfId="29796"/>
    <cellStyle name="Output 3 2 2 2 2 2 2 3" xfId="29797"/>
    <cellStyle name="Output 3 2 2 2 2 2 2 3 2" xfId="29798"/>
    <cellStyle name="Output 3 2 2 2 2 2 2 3 3" xfId="29799"/>
    <cellStyle name="Output 3 2 2 2 2 2 2 3 4" xfId="29800"/>
    <cellStyle name="Output 3 2 2 2 2 2 2 3 5" xfId="29801"/>
    <cellStyle name="Output 3 2 2 2 2 2 2 3 6" xfId="29802"/>
    <cellStyle name="Output 3 2 2 2 2 2 2 4" xfId="29803"/>
    <cellStyle name="Output 3 2 2 2 2 2 2 4 2" xfId="29804"/>
    <cellStyle name="Output 3 2 2 2 2 2 2 4 3" xfId="29805"/>
    <cellStyle name="Output 3 2 2 2 2 2 2 4 4" xfId="29806"/>
    <cellStyle name="Output 3 2 2 2 2 2 2 4 5" xfId="29807"/>
    <cellStyle name="Output 3 2 2 2 2 2 2 4 6" xfId="29808"/>
    <cellStyle name="Output 3 2 2 2 2 2 2 5" xfId="29809"/>
    <cellStyle name="Output 3 2 2 2 2 2 2 6" xfId="29810"/>
    <cellStyle name="Output 3 2 2 2 2 2 2 7" xfId="29811"/>
    <cellStyle name="Output 3 2 2 2 2 2 2 8" xfId="29812"/>
    <cellStyle name="Output 3 2 2 2 2 2 2 9" xfId="29813"/>
    <cellStyle name="Output 3 2 2 2 2 2 3" xfId="29814"/>
    <cellStyle name="Output 3 2 2 2 2 2 3 2" xfId="29815"/>
    <cellStyle name="Output 3 2 2 2 2 2 3 2 2" xfId="29816"/>
    <cellStyle name="Output 3 2 2 2 2 2 3 2 3" xfId="29817"/>
    <cellStyle name="Output 3 2 2 2 2 2 3 2 4" xfId="29818"/>
    <cellStyle name="Output 3 2 2 2 2 2 3 2 5" xfId="29819"/>
    <cellStyle name="Output 3 2 2 2 2 2 3 2 6" xfId="29820"/>
    <cellStyle name="Output 3 2 2 2 2 2 3 3" xfId="29821"/>
    <cellStyle name="Output 3 2 2 2 2 2 3 3 2" xfId="29822"/>
    <cellStyle name="Output 3 2 2 2 2 2 3 3 3" xfId="29823"/>
    <cellStyle name="Output 3 2 2 2 2 2 3 3 4" xfId="29824"/>
    <cellStyle name="Output 3 2 2 2 2 2 3 3 5" xfId="29825"/>
    <cellStyle name="Output 3 2 2 2 2 2 3 3 6" xfId="29826"/>
    <cellStyle name="Output 3 2 2 2 2 2 3 4" xfId="29827"/>
    <cellStyle name="Output 3 2 2 2 2 2 3 5" xfId="29828"/>
    <cellStyle name="Output 3 2 2 2 2 2 3 6" xfId="29829"/>
    <cellStyle name="Output 3 2 2 2 2 2 3 7" xfId="29830"/>
    <cellStyle name="Output 3 2 2 2 2 2 3 8" xfId="29831"/>
    <cellStyle name="Output 3 2 2 2 2 2 4" xfId="29832"/>
    <cellStyle name="Output 3 2 2 2 2 2 4 2" xfId="29833"/>
    <cellStyle name="Output 3 2 2 2 2 2 4 3" xfId="29834"/>
    <cellStyle name="Output 3 2 2 2 2 2 4 4" xfId="29835"/>
    <cellStyle name="Output 3 2 2 2 2 2 4 5" xfId="29836"/>
    <cellStyle name="Output 3 2 2 2 2 2 4 6" xfId="29837"/>
    <cellStyle name="Output 3 2 2 2 2 2 5" xfId="29838"/>
    <cellStyle name="Output 3 2 2 2 2 2 5 2" xfId="29839"/>
    <cellStyle name="Output 3 2 2 2 2 2 5 3" xfId="29840"/>
    <cellStyle name="Output 3 2 2 2 2 2 5 4" xfId="29841"/>
    <cellStyle name="Output 3 2 2 2 2 2 5 5" xfId="29842"/>
    <cellStyle name="Output 3 2 2 2 2 2 5 6" xfId="29843"/>
    <cellStyle name="Output 3 2 2 2 2 2 6" xfId="29844"/>
    <cellStyle name="Output 3 2 2 2 2 2 7" xfId="29845"/>
    <cellStyle name="Output 3 2 2 2 2 2 8" xfId="29846"/>
    <cellStyle name="Output 3 2 2 2 2 2 9" xfId="29847"/>
    <cellStyle name="Output 3 2 2 2 2 3" xfId="29848"/>
    <cellStyle name="Output 3 2 2 2 2 3 2" xfId="29849"/>
    <cellStyle name="Output 3 2 2 2 2 3 2 2" xfId="29850"/>
    <cellStyle name="Output 3 2 2 2 2 3 2 2 2" xfId="29851"/>
    <cellStyle name="Output 3 2 2 2 2 3 2 2 3" xfId="29852"/>
    <cellStyle name="Output 3 2 2 2 2 3 2 2 4" xfId="29853"/>
    <cellStyle name="Output 3 2 2 2 2 3 2 2 5" xfId="29854"/>
    <cellStyle name="Output 3 2 2 2 2 3 2 2 6" xfId="29855"/>
    <cellStyle name="Output 3 2 2 2 2 3 2 3" xfId="29856"/>
    <cellStyle name="Output 3 2 2 2 2 3 2 3 2" xfId="29857"/>
    <cellStyle name="Output 3 2 2 2 2 3 2 3 3" xfId="29858"/>
    <cellStyle name="Output 3 2 2 2 2 3 2 3 4" xfId="29859"/>
    <cellStyle name="Output 3 2 2 2 2 3 2 3 5" xfId="29860"/>
    <cellStyle name="Output 3 2 2 2 2 3 2 3 6" xfId="29861"/>
    <cellStyle name="Output 3 2 2 2 2 3 2 4" xfId="29862"/>
    <cellStyle name="Output 3 2 2 2 2 3 2 5" xfId="29863"/>
    <cellStyle name="Output 3 2 2 2 2 3 2 6" xfId="29864"/>
    <cellStyle name="Output 3 2 2 2 2 3 2 7" xfId="29865"/>
    <cellStyle name="Output 3 2 2 2 2 3 2 8" xfId="29866"/>
    <cellStyle name="Output 3 2 2 2 2 3 3" xfId="29867"/>
    <cellStyle name="Output 3 2 2 2 2 3 3 2" xfId="29868"/>
    <cellStyle name="Output 3 2 2 2 2 3 3 3" xfId="29869"/>
    <cellStyle name="Output 3 2 2 2 2 3 3 4" xfId="29870"/>
    <cellStyle name="Output 3 2 2 2 2 3 3 5" xfId="29871"/>
    <cellStyle name="Output 3 2 2 2 2 3 3 6" xfId="29872"/>
    <cellStyle name="Output 3 2 2 2 2 3 4" xfId="29873"/>
    <cellStyle name="Output 3 2 2 2 2 3 4 2" xfId="29874"/>
    <cellStyle name="Output 3 2 2 2 2 3 4 3" xfId="29875"/>
    <cellStyle name="Output 3 2 2 2 2 3 4 4" xfId="29876"/>
    <cellStyle name="Output 3 2 2 2 2 3 4 5" xfId="29877"/>
    <cellStyle name="Output 3 2 2 2 2 3 4 6" xfId="29878"/>
    <cellStyle name="Output 3 2 2 2 2 3 5" xfId="29879"/>
    <cellStyle name="Output 3 2 2 2 2 3 6" xfId="29880"/>
    <cellStyle name="Output 3 2 2 2 2 3 7" xfId="29881"/>
    <cellStyle name="Output 3 2 2 2 2 3 8" xfId="29882"/>
    <cellStyle name="Output 3 2 2 2 2 3 9" xfId="29883"/>
    <cellStyle name="Output 3 2 2 2 2 4" xfId="29884"/>
    <cellStyle name="Output 3 2 2 2 2 4 2" xfId="29885"/>
    <cellStyle name="Output 3 2 2 2 2 4 2 2" xfId="29886"/>
    <cellStyle name="Output 3 2 2 2 2 4 2 3" xfId="29887"/>
    <cellStyle name="Output 3 2 2 2 2 4 2 4" xfId="29888"/>
    <cellStyle name="Output 3 2 2 2 2 4 2 5" xfId="29889"/>
    <cellStyle name="Output 3 2 2 2 2 4 2 6" xfId="29890"/>
    <cellStyle name="Output 3 2 2 2 2 4 3" xfId="29891"/>
    <cellStyle name="Output 3 2 2 2 2 4 3 2" xfId="29892"/>
    <cellStyle name="Output 3 2 2 2 2 4 3 3" xfId="29893"/>
    <cellStyle name="Output 3 2 2 2 2 4 3 4" xfId="29894"/>
    <cellStyle name="Output 3 2 2 2 2 4 3 5" xfId="29895"/>
    <cellStyle name="Output 3 2 2 2 2 4 3 6" xfId="29896"/>
    <cellStyle name="Output 3 2 2 2 2 4 4" xfId="29897"/>
    <cellStyle name="Output 3 2 2 2 2 4 5" xfId="29898"/>
    <cellStyle name="Output 3 2 2 2 2 4 6" xfId="29899"/>
    <cellStyle name="Output 3 2 2 2 2 4 7" xfId="29900"/>
    <cellStyle name="Output 3 2 2 2 2 4 8" xfId="29901"/>
    <cellStyle name="Output 3 2 2 2 2 5" xfId="29902"/>
    <cellStyle name="Output 3 2 2 2 2 5 2" xfId="29903"/>
    <cellStyle name="Output 3 2 2 2 2 5 3" xfId="29904"/>
    <cellStyle name="Output 3 2 2 2 2 5 4" xfId="29905"/>
    <cellStyle name="Output 3 2 2 2 2 5 5" xfId="29906"/>
    <cellStyle name="Output 3 2 2 2 2 5 6" xfId="29907"/>
    <cellStyle name="Output 3 2 2 2 2 6" xfId="29908"/>
    <cellStyle name="Output 3 2 2 2 2 6 2" xfId="29909"/>
    <cellStyle name="Output 3 2 2 2 2 6 3" xfId="29910"/>
    <cellStyle name="Output 3 2 2 2 2 6 4" xfId="29911"/>
    <cellStyle name="Output 3 2 2 2 2 6 5" xfId="29912"/>
    <cellStyle name="Output 3 2 2 2 2 6 6" xfId="29913"/>
    <cellStyle name="Output 3 2 2 2 2 7" xfId="29914"/>
    <cellStyle name="Output 3 2 2 2 2 8" xfId="29915"/>
    <cellStyle name="Output 3 2 2 2 2 9" xfId="29916"/>
    <cellStyle name="Output 3 2 2 2 3" xfId="29917"/>
    <cellStyle name="Output 3 2 2 2 3 10" xfId="29918"/>
    <cellStyle name="Output 3 2 2 2 3 2" xfId="29919"/>
    <cellStyle name="Output 3 2 2 2 3 2 2" xfId="29920"/>
    <cellStyle name="Output 3 2 2 2 3 2 2 2" xfId="29921"/>
    <cellStyle name="Output 3 2 2 2 3 2 2 2 2" xfId="29922"/>
    <cellStyle name="Output 3 2 2 2 3 2 2 2 3" xfId="29923"/>
    <cellStyle name="Output 3 2 2 2 3 2 2 2 4" xfId="29924"/>
    <cellStyle name="Output 3 2 2 2 3 2 2 2 5" xfId="29925"/>
    <cellStyle name="Output 3 2 2 2 3 2 2 2 6" xfId="29926"/>
    <cellStyle name="Output 3 2 2 2 3 2 2 3" xfId="29927"/>
    <cellStyle name="Output 3 2 2 2 3 2 2 3 2" xfId="29928"/>
    <cellStyle name="Output 3 2 2 2 3 2 2 3 3" xfId="29929"/>
    <cellStyle name="Output 3 2 2 2 3 2 2 3 4" xfId="29930"/>
    <cellStyle name="Output 3 2 2 2 3 2 2 3 5" xfId="29931"/>
    <cellStyle name="Output 3 2 2 2 3 2 2 3 6" xfId="29932"/>
    <cellStyle name="Output 3 2 2 2 3 2 2 4" xfId="29933"/>
    <cellStyle name="Output 3 2 2 2 3 2 2 5" xfId="29934"/>
    <cellStyle name="Output 3 2 2 2 3 2 2 6" xfId="29935"/>
    <cellStyle name="Output 3 2 2 2 3 2 2 7" xfId="29936"/>
    <cellStyle name="Output 3 2 2 2 3 2 2 8" xfId="29937"/>
    <cellStyle name="Output 3 2 2 2 3 2 3" xfId="29938"/>
    <cellStyle name="Output 3 2 2 2 3 2 3 2" xfId="29939"/>
    <cellStyle name="Output 3 2 2 2 3 2 3 3" xfId="29940"/>
    <cellStyle name="Output 3 2 2 2 3 2 3 4" xfId="29941"/>
    <cellStyle name="Output 3 2 2 2 3 2 3 5" xfId="29942"/>
    <cellStyle name="Output 3 2 2 2 3 2 3 6" xfId="29943"/>
    <cellStyle name="Output 3 2 2 2 3 2 4" xfId="29944"/>
    <cellStyle name="Output 3 2 2 2 3 2 4 2" xfId="29945"/>
    <cellStyle name="Output 3 2 2 2 3 2 4 3" xfId="29946"/>
    <cellStyle name="Output 3 2 2 2 3 2 4 4" xfId="29947"/>
    <cellStyle name="Output 3 2 2 2 3 2 4 5" xfId="29948"/>
    <cellStyle name="Output 3 2 2 2 3 2 4 6" xfId="29949"/>
    <cellStyle name="Output 3 2 2 2 3 2 5" xfId="29950"/>
    <cellStyle name="Output 3 2 2 2 3 2 6" xfId="29951"/>
    <cellStyle name="Output 3 2 2 2 3 2 7" xfId="29952"/>
    <cellStyle name="Output 3 2 2 2 3 2 8" xfId="29953"/>
    <cellStyle name="Output 3 2 2 2 3 2 9" xfId="29954"/>
    <cellStyle name="Output 3 2 2 2 3 3" xfId="29955"/>
    <cellStyle name="Output 3 2 2 2 3 3 2" xfId="29956"/>
    <cellStyle name="Output 3 2 2 2 3 3 2 2" xfId="29957"/>
    <cellStyle name="Output 3 2 2 2 3 3 2 3" xfId="29958"/>
    <cellStyle name="Output 3 2 2 2 3 3 2 4" xfId="29959"/>
    <cellStyle name="Output 3 2 2 2 3 3 2 5" xfId="29960"/>
    <cellStyle name="Output 3 2 2 2 3 3 2 6" xfId="29961"/>
    <cellStyle name="Output 3 2 2 2 3 3 3" xfId="29962"/>
    <cellStyle name="Output 3 2 2 2 3 3 3 2" xfId="29963"/>
    <cellStyle name="Output 3 2 2 2 3 3 3 3" xfId="29964"/>
    <cellStyle name="Output 3 2 2 2 3 3 3 4" xfId="29965"/>
    <cellStyle name="Output 3 2 2 2 3 3 3 5" xfId="29966"/>
    <cellStyle name="Output 3 2 2 2 3 3 3 6" xfId="29967"/>
    <cellStyle name="Output 3 2 2 2 3 3 4" xfId="29968"/>
    <cellStyle name="Output 3 2 2 2 3 3 5" xfId="29969"/>
    <cellStyle name="Output 3 2 2 2 3 3 6" xfId="29970"/>
    <cellStyle name="Output 3 2 2 2 3 3 7" xfId="29971"/>
    <cellStyle name="Output 3 2 2 2 3 3 8" xfId="29972"/>
    <cellStyle name="Output 3 2 2 2 3 4" xfId="29973"/>
    <cellStyle name="Output 3 2 2 2 3 4 2" xfId="29974"/>
    <cellStyle name="Output 3 2 2 2 3 4 3" xfId="29975"/>
    <cellStyle name="Output 3 2 2 2 3 4 4" xfId="29976"/>
    <cellStyle name="Output 3 2 2 2 3 4 5" xfId="29977"/>
    <cellStyle name="Output 3 2 2 2 3 4 6" xfId="29978"/>
    <cellStyle name="Output 3 2 2 2 3 5" xfId="29979"/>
    <cellStyle name="Output 3 2 2 2 3 5 2" xfId="29980"/>
    <cellStyle name="Output 3 2 2 2 3 5 3" xfId="29981"/>
    <cellStyle name="Output 3 2 2 2 3 5 4" xfId="29982"/>
    <cellStyle name="Output 3 2 2 2 3 5 5" xfId="29983"/>
    <cellStyle name="Output 3 2 2 2 3 5 6" xfId="29984"/>
    <cellStyle name="Output 3 2 2 2 3 6" xfId="29985"/>
    <cellStyle name="Output 3 2 2 2 3 7" xfId="29986"/>
    <cellStyle name="Output 3 2 2 2 3 8" xfId="29987"/>
    <cellStyle name="Output 3 2 2 2 3 9" xfId="29988"/>
    <cellStyle name="Output 3 2 2 2 4" xfId="29989"/>
    <cellStyle name="Output 3 2 2 2 4 2" xfId="29990"/>
    <cellStyle name="Output 3 2 2 2 4 2 2" xfId="29991"/>
    <cellStyle name="Output 3 2 2 2 4 2 2 2" xfId="29992"/>
    <cellStyle name="Output 3 2 2 2 4 2 2 3" xfId="29993"/>
    <cellStyle name="Output 3 2 2 2 4 2 2 4" xfId="29994"/>
    <cellStyle name="Output 3 2 2 2 4 2 2 5" xfId="29995"/>
    <cellStyle name="Output 3 2 2 2 4 2 2 6" xfId="29996"/>
    <cellStyle name="Output 3 2 2 2 4 2 3" xfId="29997"/>
    <cellStyle name="Output 3 2 2 2 4 2 3 2" xfId="29998"/>
    <cellStyle name="Output 3 2 2 2 4 2 3 3" xfId="29999"/>
    <cellStyle name="Output 3 2 2 2 4 2 3 4" xfId="30000"/>
    <cellStyle name="Output 3 2 2 2 4 2 3 5" xfId="30001"/>
    <cellStyle name="Output 3 2 2 2 4 2 3 6" xfId="30002"/>
    <cellStyle name="Output 3 2 2 2 4 2 4" xfId="30003"/>
    <cellStyle name="Output 3 2 2 2 4 2 5" xfId="30004"/>
    <cellStyle name="Output 3 2 2 2 4 2 6" xfId="30005"/>
    <cellStyle name="Output 3 2 2 2 4 2 7" xfId="30006"/>
    <cellStyle name="Output 3 2 2 2 4 2 8" xfId="30007"/>
    <cellStyle name="Output 3 2 2 2 4 3" xfId="30008"/>
    <cellStyle name="Output 3 2 2 2 4 3 2" xfId="30009"/>
    <cellStyle name="Output 3 2 2 2 4 3 3" xfId="30010"/>
    <cellStyle name="Output 3 2 2 2 4 3 4" xfId="30011"/>
    <cellStyle name="Output 3 2 2 2 4 3 5" xfId="30012"/>
    <cellStyle name="Output 3 2 2 2 4 3 6" xfId="30013"/>
    <cellStyle name="Output 3 2 2 2 4 4" xfId="30014"/>
    <cellStyle name="Output 3 2 2 2 4 4 2" xfId="30015"/>
    <cellStyle name="Output 3 2 2 2 4 4 3" xfId="30016"/>
    <cellStyle name="Output 3 2 2 2 4 4 4" xfId="30017"/>
    <cellStyle name="Output 3 2 2 2 4 4 5" xfId="30018"/>
    <cellStyle name="Output 3 2 2 2 4 4 6" xfId="30019"/>
    <cellStyle name="Output 3 2 2 2 4 5" xfId="30020"/>
    <cellStyle name="Output 3 2 2 2 4 6" xfId="30021"/>
    <cellStyle name="Output 3 2 2 2 4 7" xfId="30022"/>
    <cellStyle name="Output 3 2 2 2 4 8" xfId="30023"/>
    <cellStyle name="Output 3 2 2 2 4 9" xfId="30024"/>
    <cellStyle name="Output 3 2 2 2 5" xfId="30025"/>
    <cellStyle name="Output 3 2 2 2 5 2" xfId="30026"/>
    <cellStyle name="Output 3 2 2 2 5 2 2" xfId="30027"/>
    <cellStyle name="Output 3 2 2 2 5 2 3" xfId="30028"/>
    <cellStyle name="Output 3 2 2 2 5 2 4" xfId="30029"/>
    <cellStyle name="Output 3 2 2 2 5 2 5" xfId="30030"/>
    <cellStyle name="Output 3 2 2 2 5 2 6" xfId="30031"/>
    <cellStyle name="Output 3 2 2 2 5 3" xfId="30032"/>
    <cellStyle name="Output 3 2 2 2 5 3 2" xfId="30033"/>
    <cellStyle name="Output 3 2 2 2 5 3 3" xfId="30034"/>
    <cellStyle name="Output 3 2 2 2 5 3 4" xfId="30035"/>
    <cellStyle name="Output 3 2 2 2 5 3 5" xfId="30036"/>
    <cellStyle name="Output 3 2 2 2 5 3 6" xfId="30037"/>
    <cellStyle name="Output 3 2 2 2 5 4" xfId="30038"/>
    <cellStyle name="Output 3 2 2 2 5 5" xfId="30039"/>
    <cellStyle name="Output 3 2 2 2 5 6" xfId="30040"/>
    <cellStyle name="Output 3 2 2 2 5 7" xfId="30041"/>
    <cellStyle name="Output 3 2 2 2 5 8" xfId="30042"/>
    <cellStyle name="Output 3 2 2 2 6" xfId="30043"/>
    <cellStyle name="Output 3 2 2 2 6 2" xfId="30044"/>
    <cellStyle name="Output 3 2 2 2 6 3" xfId="30045"/>
    <cellStyle name="Output 3 2 2 2 6 4" xfId="30046"/>
    <cellStyle name="Output 3 2 2 2 6 5" xfId="30047"/>
    <cellStyle name="Output 3 2 2 2 6 6" xfId="30048"/>
    <cellStyle name="Output 3 2 2 2 7" xfId="30049"/>
    <cellStyle name="Output 3 2 2 2 7 2" xfId="30050"/>
    <cellStyle name="Output 3 2 2 2 7 3" xfId="30051"/>
    <cellStyle name="Output 3 2 2 2 7 4" xfId="30052"/>
    <cellStyle name="Output 3 2 2 2 7 5" xfId="30053"/>
    <cellStyle name="Output 3 2 2 2 7 6" xfId="30054"/>
    <cellStyle name="Output 3 2 2 2 8" xfId="30055"/>
    <cellStyle name="Output 3 2 2 2 9" xfId="30056"/>
    <cellStyle name="Output 3 2 2 3" xfId="30057"/>
    <cellStyle name="Output 3 2 2 3 10" xfId="30058"/>
    <cellStyle name="Output 3 2 2 3 11" xfId="30059"/>
    <cellStyle name="Output 3 2 2 3 2" xfId="30060"/>
    <cellStyle name="Output 3 2 2 3 2 10" xfId="30061"/>
    <cellStyle name="Output 3 2 2 3 2 2" xfId="30062"/>
    <cellStyle name="Output 3 2 2 3 2 2 2" xfId="30063"/>
    <cellStyle name="Output 3 2 2 3 2 2 2 2" xfId="30064"/>
    <cellStyle name="Output 3 2 2 3 2 2 2 2 2" xfId="30065"/>
    <cellStyle name="Output 3 2 2 3 2 2 2 2 3" xfId="30066"/>
    <cellStyle name="Output 3 2 2 3 2 2 2 2 4" xfId="30067"/>
    <cellStyle name="Output 3 2 2 3 2 2 2 2 5" xfId="30068"/>
    <cellStyle name="Output 3 2 2 3 2 2 2 2 6" xfId="30069"/>
    <cellStyle name="Output 3 2 2 3 2 2 2 3" xfId="30070"/>
    <cellStyle name="Output 3 2 2 3 2 2 2 3 2" xfId="30071"/>
    <cellStyle name="Output 3 2 2 3 2 2 2 3 3" xfId="30072"/>
    <cellStyle name="Output 3 2 2 3 2 2 2 3 4" xfId="30073"/>
    <cellStyle name="Output 3 2 2 3 2 2 2 3 5" xfId="30074"/>
    <cellStyle name="Output 3 2 2 3 2 2 2 3 6" xfId="30075"/>
    <cellStyle name="Output 3 2 2 3 2 2 2 4" xfId="30076"/>
    <cellStyle name="Output 3 2 2 3 2 2 2 5" xfId="30077"/>
    <cellStyle name="Output 3 2 2 3 2 2 2 6" xfId="30078"/>
    <cellStyle name="Output 3 2 2 3 2 2 2 7" xfId="30079"/>
    <cellStyle name="Output 3 2 2 3 2 2 2 8" xfId="30080"/>
    <cellStyle name="Output 3 2 2 3 2 2 3" xfId="30081"/>
    <cellStyle name="Output 3 2 2 3 2 2 3 2" xfId="30082"/>
    <cellStyle name="Output 3 2 2 3 2 2 3 3" xfId="30083"/>
    <cellStyle name="Output 3 2 2 3 2 2 3 4" xfId="30084"/>
    <cellStyle name="Output 3 2 2 3 2 2 3 5" xfId="30085"/>
    <cellStyle name="Output 3 2 2 3 2 2 3 6" xfId="30086"/>
    <cellStyle name="Output 3 2 2 3 2 2 4" xfId="30087"/>
    <cellStyle name="Output 3 2 2 3 2 2 4 2" xfId="30088"/>
    <cellStyle name="Output 3 2 2 3 2 2 4 3" xfId="30089"/>
    <cellStyle name="Output 3 2 2 3 2 2 4 4" xfId="30090"/>
    <cellStyle name="Output 3 2 2 3 2 2 4 5" xfId="30091"/>
    <cellStyle name="Output 3 2 2 3 2 2 4 6" xfId="30092"/>
    <cellStyle name="Output 3 2 2 3 2 2 5" xfId="30093"/>
    <cellStyle name="Output 3 2 2 3 2 2 6" xfId="30094"/>
    <cellStyle name="Output 3 2 2 3 2 2 7" xfId="30095"/>
    <cellStyle name="Output 3 2 2 3 2 2 8" xfId="30096"/>
    <cellStyle name="Output 3 2 2 3 2 2 9" xfId="30097"/>
    <cellStyle name="Output 3 2 2 3 2 3" xfId="30098"/>
    <cellStyle name="Output 3 2 2 3 2 3 2" xfId="30099"/>
    <cellStyle name="Output 3 2 2 3 2 3 2 2" xfId="30100"/>
    <cellStyle name="Output 3 2 2 3 2 3 2 3" xfId="30101"/>
    <cellStyle name="Output 3 2 2 3 2 3 2 4" xfId="30102"/>
    <cellStyle name="Output 3 2 2 3 2 3 2 5" xfId="30103"/>
    <cellStyle name="Output 3 2 2 3 2 3 2 6" xfId="30104"/>
    <cellStyle name="Output 3 2 2 3 2 3 3" xfId="30105"/>
    <cellStyle name="Output 3 2 2 3 2 3 3 2" xfId="30106"/>
    <cellStyle name="Output 3 2 2 3 2 3 3 3" xfId="30107"/>
    <cellStyle name="Output 3 2 2 3 2 3 3 4" xfId="30108"/>
    <cellStyle name="Output 3 2 2 3 2 3 3 5" xfId="30109"/>
    <cellStyle name="Output 3 2 2 3 2 3 3 6" xfId="30110"/>
    <cellStyle name="Output 3 2 2 3 2 3 4" xfId="30111"/>
    <cellStyle name="Output 3 2 2 3 2 3 5" xfId="30112"/>
    <cellStyle name="Output 3 2 2 3 2 3 6" xfId="30113"/>
    <cellStyle name="Output 3 2 2 3 2 3 7" xfId="30114"/>
    <cellStyle name="Output 3 2 2 3 2 3 8" xfId="30115"/>
    <cellStyle name="Output 3 2 2 3 2 4" xfId="30116"/>
    <cellStyle name="Output 3 2 2 3 2 4 2" xfId="30117"/>
    <cellStyle name="Output 3 2 2 3 2 4 3" xfId="30118"/>
    <cellStyle name="Output 3 2 2 3 2 4 4" xfId="30119"/>
    <cellStyle name="Output 3 2 2 3 2 4 5" xfId="30120"/>
    <cellStyle name="Output 3 2 2 3 2 4 6" xfId="30121"/>
    <cellStyle name="Output 3 2 2 3 2 5" xfId="30122"/>
    <cellStyle name="Output 3 2 2 3 2 5 2" xfId="30123"/>
    <cellStyle name="Output 3 2 2 3 2 5 3" xfId="30124"/>
    <cellStyle name="Output 3 2 2 3 2 5 4" xfId="30125"/>
    <cellStyle name="Output 3 2 2 3 2 5 5" xfId="30126"/>
    <cellStyle name="Output 3 2 2 3 2 5 6" xfId="30127"/>
    <cellStyle name="Output 3 2 2 3 2 6" xfId="30128"/>
    <cellStyle name="Output 3 2 2 3 2 7" xfId="30129"/>
    <cellStyle name="Output 3 2 2 3 2 8" xfId="30130"/>
    <cellStyle name="Output 3 2 2 3 2 9" xfId="30131"/>
    <cellStyle name="Output 3 2 2 3 3" xfId="30132"/>
    <cellStyle name="Output 3 2 2 3 3 2" xfId="30133"/>
    <cellStyle name="Output 3 2 2 3 3 2 2" xfId="30134"/>
    <cellStyle name="Output 3 2 2 3 3 2 2 2" xfId="30135"/>
    <cellStyle name="Output 3 2 2 3 3 2 2 3" xfId="30136"/>
    <cellStyle name="Output 3 2 2 3 3 2 2 4" xfId="30137"/>
    <cellStyle name="Output 3 2 2 3 3 2 2 5" xfId="30138"/>
    <cellStyle name="Output 3 2 2 3 3 2 2 6" xfId="30139"/>
    <cellStyle name="Output 3 2 2 3 3 2 3" xfId="30140"/>
    <cellStyle name="Output 3 2 2 3 3 2 3 2" xfId="30141"/>
    <cellStyle name="Output 3 2 2 3 3 2 3 3" xfId="30142"/>
    <cellStyle name="Output 3 2 2 3 3 2 3 4" xfId="30143"/>
    <cellStyle name="Output 3 2 2 3 3 2 3 5" xfId="30144"/>
    <cellStyle name="Output 3 2 2 3 3 2 3 6" xfId="30145"/>
    <cellStyle name="Output 3 2 2 3 3 2 4" xfId="30146"/>
    <cellStyle name="Output 3 2 2 3 3 2 5" xfId="30147"/>
    <cellStyle name="Output 3 2 2 3 3 2 6" xfId="30148"/>
    <cellStyle name="Output 3 2 2 3 3 2 7" xfId="30149"/>
    <cellStyle name="Output 3 2 2 3 3 2 8" xfId="30150"/>
    <cellStyle name="Output 3 2 2 3 3 3" xfId="30151"/>
    <cellStyle name="Output 3 2 2 3 3 3 2" xfId="30152"/>
    <cellStyle name="Output 3 2 2 3 3 3 3" xfId="30153"/>
    <cellStyle name="Output 3 2 2 3 3 3 4" xfId="30154"/>
    <cellStyle name="Output 3 2 2 3 3 3 5" xfId="30155"/>
    <cellStyle name="Output 3 2 2 3 3 3 6" xfId="30156"/>
    <cellStyle name="Output 3 2 2 3 3 4" xfId="30157"/>
    <cellStyle name="Output 3 2 2 3 3 4 2" xfId="30158"/>
    <cellStyle name="Output 3 2 2 3 3 4 3" xfId="30159"/>
    <cellStyle name="Output 3 2 2 3 3 4 4" xfId="30160"/>
    <cellStyle name="Output 3 2 2 3 3 4 5" xfId="30161"/>
    <cellStyle name="Output 3 2 2 3 3 4 6" xfId="30162"/>
    <cellStyle name="Output 3 2 2 3 3 5" xfId="30163"/>
    <cellStyle name="Output 3 2 2 3 3 6" xfId="30164"/>
    <cellStyle name="Output 3 2 2 3 3 7" xfId="30165"/>
    <cellStyle name="Output 3 2 2 3 3 8" xfId="30166"/>
    <cellStyle name="Output 3 2 2 3 3 9" xfId="30167"/>
    <cellStyle name="Output 3 2 2 3 4" xfId="30168"/>
    <cellStyle name="Output 3 2 2 3 4 2" xfId="30169"/>
    <cellStyle name="Output 3 2 2 3 4 2 2" xfId="30170"/>
    <cellStyle name="Output 3 2 2 3 4 2 3" xfId="30171"/>
    <cellStyle name="Output 3 2 2 3 4 2 4" xfId="30172"/>
    <cellStyle name="Output 3 2 2 3 4 2 5" xfId="30173"/>
    <cellStyle name="Output 3 2 2 3 4 2 6" xfId="30174"/>
    <cellStyle name="Output 3 2 2 3 4 3" xfId="30175"/>
    <cellStyle name="Output 3 2 2 3 4 3 2" xfId="30176"/>
    <cellStyle name="Output 3 2 2 3 4 3 3" xfId="30177"/>
    <cellStyle name="Output 3 2 2 3 4 3 4" xfId="30178"/>
    <cellStyle name="Output 3 2 2 3 4 3 5" xfId="30179"/>
    <cellStyle name="Output 3 2 2 3 4 3 6" xfId="30180"/>
    <cellStyle name="Output 3 2 2 3 4 4" xfId="30181"/>
    <cellStyle name="Output 3 2 2 3 4 5" xfId="30182"/>
    <cellStyle name="Output 3 2 2 3 4 6" xfId="30183"/>
    <cellStyle name="Output 3 2 2 3 4 7" xfId="30184"/>
    <cellStyle name="Output 3 2 2 3 4 8" xfId="30185"/>
    <cellStyle name="Output 3 2 2 3 5" xfId="30186"/>
    <cellStyle name="Output 3 2 2 3 5 2" xfId="30187"/>
    <cellStyle name="Output 3 2 2 3 5 3" xfId="30188"/>
    <cellStyle name="Output 3 2 2 3 5 4" xfId="30189"/>
    <cellStyle name="Output 3 2 2 3 5 5" xfId="30190"/>
    <cellStyle name="Output 3 2 2 3 5 6" xfId="30191"/>
    <cellStyle name="Output 3 2 2 3 6" xfId="30192"/>
    <cellStyle name="Output 3 2 2 3 6 2" xfId="30193"/>
    <cellStyle name="Output 3 2 2 3 6 3" xfId="30194"/>
    <cellStyle name="Output 3 2 2 3 6 4" xfId="30195"/>
    <cellStyle name="Output 3 2 2 3 6 5" xfId="30196"/>
    <cellStyle name="Output 3 2 2 3 6 6" xfId="30197"/>
    <cellStyle name="Output 3 2 2 3 7" xfId="30198"/>
    <cellStyle name="Output 3 2 2 3 8" xfId="30199"/>
    <cellStyle name="Output 3 2 2 3 9" xfId="30200"/>
    <cellStyle name="Output 3 2 2 4" xfId="30201"/>
    <cellStyle name="Output 3 2 2 4 10" xfId="30202"/>
    <cellStyle name="Output 3 2 2 4 2" xfId="30203"/>
    <cellStyle name="Output 3 2 2 4 2 2" xfId="30204"/>
    <cellStyle name="Output 3 2 2 4 2 2 2" xfId="30205"/>
    <cellStyle name="Output 3 2 2 4 2 2 2 2" xfId="30206"/>
    <cellStyle name="Output 3 2 2 4 2 2 2 3" xfId="30207"/>
    <cellStyle name="Output 3 2 2 4 2 2 2 4" xfId="30208"/>
    <cellStyle name="Output 3 2 2 4 2 2 2 5" xfId="30209"/>
    <cellStyle name="Output 3 2 2 4 2 2 2 6" xfId="30210"/>
    <cellStyle name="Output 3 2 2 4 2 2 3" xfId="30211"/>
    <cellStyle name="Output 3 2 2 4 2 2 3 2" xfId="30212"/>
    <cellStyle name="Output 3 2 2 4 2 2 3 3" xfId="30213"/>
    <cellStyle name="Output 3 2 2 4 2 2 3 4" xfId="30214"/>
    <cellStyle name="Output 3 2 2 4 2 2 3 5" xfId="30215"/>
    <cellStyle name="Output 3 2 2 4 2 2 3 6" xfId="30216"/>
    <cellStyle name="Output 3 2 2 4 2 2 4" xfId="30217"/>
    <cellStyle name="Output 3 2 2 4 2 2 5" xfId="30218"/>
    <cellStyle name="Output 3 2 2 4 2 2 6" xfId="30219"/>
    <cellStyle name="Output 3 2 2 4 2 2 7" xfId="30220"/>
    <cellStyle name="Output 3 2 2 4 2 2 8" xfId="30221"/>
    <cellStyle name="Output 3 2 2 4 2 3" xfId="30222"/>
    <cellStyle name="Output 3 2 2 4 2 3 2" xfId="30223"/>
    <cellStyle name="Output 3 2 2 4 2 3 3" xfId="30224"/>
    <cellStyle name="Output 3 2 2 4 2 3 4" xfId="30225"/>
    <cellStyle name="Output 3 2 2 4 2 3 5" xfId="30226"/>
    <cellStyle name="Output 3 2 2 4 2 3 6" xfId="30227"/>
    <cellStyle name="Output 3 2 2 4 2 4" xfId="30228"/>
    <cellStyle name="Output 3 2 2 4 2 4 2" xfId="30229"/>
    <cellStyle name="Output 3 2 2 4 2 4 3" xfId="30230"/>
    <cellStyle name="Output 3 2 2 4 2 4 4" xfId="30231"/>
    <cellStyle name="Output 3 2 2 4 2 4 5" xfId="30232"/>
    <cellStyle name="Output 3 2 2 4 2 4 6" xfId="30233"/>
    <cellStyle name="Output 3 2 2 4 2 5" xfId="30234"/>
    <cellStyle name="Output 3 2 2 4 2 6" xfId="30235"/>
    <cellStyle name="Output 3 2 2 4 2 7" xfId="30236"/>
    <cellStyle name="Output 3 2 2 4 2 8" xfId="30237"/>
    <cellStyle name="Output 3 2 2 4 2 9" xfId="30238"/>
    <cellStyle name="Output 3 2 2 4 3" xfId="30239"/>
    <cellStyle name="Output 3 2 2 4 3 2" xfId="30240"/>
    <cellStyle name="Output 3 2 2 4 3 2 2" xfId="30241"/>
    <cellStyle name="Output 3 2 2 4 3 2 3" xfId="30242"/>
    <cellStyle name="Output 3 2 2 4 3 2 4" xfId="30243"/>
    <cellStyle name="Output 3 2 2 4 3 2 5" xfId="30244"/>
    <cellStyle name="Output 3 2 2 4 3 2 6" xfId="30245"/>
    <cellStyle name="Output 3 2 2 4 3 3" xfId="30246"/>
    <cellStyle name="Output 3 2 2 4 3 3 2" xfId="30247"/>
    <cellStyle name="Output 3 2 2 4 3 3 3" xfId="30248"/>
    <cellStyle name="Output 3 2 2 4 3 3 4" xfId="30249"/>
    <cellStyle name="Output 3 2 2 4 3 3 5" xfId="30250"/>
    <cellStyle name="Output 3 2 2 4 3 3 6" xfId="30251"/>
    <cellStyle name="Output 3 2 2 4 3 4" xfId="30252"/>
    <cellStyle name="Output 3 2 2 4 3 5" xfId="30253"/>
    <cellStyle name="Output 3 2 2 4 3 6" xfId="30254"/>
    <cellStyle name="Output 3 2 2 4 3 7" xfId="30255"/>
    <cellStyle name="Output 3 2 2 4 3 8" xfId="30256"/>
    <cellStyle name="Output 3 2 2 4 4" xfId="30257"/>
    <cellStyle name="Output 3 2 2 4 4 2" xfId="30258"/>
    <cellStyle name="Output 3 2 2 4 4 3" xfId="30259"/>
    <cellStyle name="Output 3 2 2 4 4 4" xfId="30260"/>
    <cellStyle name="Output 3 2 2 4 4 5" xfId="30261"/>
    <cellStyle name="Output 3 2 2 4 4 6" xfId="30262"/>
    <cellStyle name="Output 3 2 2 4 5" xfId="30263"/>
    <cellStyle name="Output 3 2 2 4 5 2" xfId="30264"/>
    <cellStyle name="Output 3 2 2 4 5 3" xfId="30265"/>
    <cellStyle name="Output 3 2 2 4 5 4" xfId="30266"/>
    <cellStyle name="Output 3 2 2 4 5 5" xfId="30267"/>
    <cellStyle name="Output 3 2 2 4 5 6" xfId="30268"/>
    <cellStyle name="Output 3 2 2 4 6" xfId="30269"/>
    <cellStyle name="Output 3 2 2 4 7" xfId="30270"/>
    <cellStyle name="Output 3 2 2 4 8" xfId="30271"/>
    <cellStyle name="Output 3 2 2 4 9" xfId="30272"/>
    <cellStyle name="Output 3 2 2 5" xfId="30273"/>
    <cellStyle name="Output 3 2 2 5 2" xfId="30274"/>
    <cellStyle name="Output 3 2 2 5 2 2" xfId="30275"/>
    <cellStyle name="Output 3 2 2 5 2 2 2" xfId="30276"/>
    <cellStyle name="Output 3 2 2 5 2 2 3" xfId="30277"/>
    <cellStyle name="Output 3 2 2 5 2 2 4" xfId="30278"/>
    <cellStyle name="Output 3 2 2 5 2 2 5" xfId="30279"/>
    <cellStyle name="Output 3 2 2 5 2 2 6" xfId="30280"/>
    <cellStyle name="Output 3 2 2 5 2 3" xfId="30281"/>
    <cellStyle name="Output 3 2 2 5 2 3 2" xfId="30282"/>
    <cellStyle name="Output 3 2 2 5 2 3 3" xfId="30283"/>
    <cellStyle name="Output 3 2 2 5 2 3 4" xfId="30284"/>
    <cellStyle name="Output 3 2 2 5 2 3 5" xfId="30285"/>
    <cellStyle name="Output 3 2 2 5 2 3 6" xfId="30286"/>
    <cellStyle name="Output 3 2 2 5 2 4" xfId="30287"/>
    <cellStyle name="Output 3 2 2 5 2 5" xfId="30288"/>
    <cellStyle name="Output 3 2 2 5 2 6" xfId="30289"/>
    <cellStyle name="Output 3 2 2 5 2 7" xfId="30290"/>
    <cellStyle name="Output 3 2 2 5 2 8" xfId="30291"/>
    <cellStyle name="Output 3 2 2 5 3" xfId="30292"/>
    <cellStyle name="Output 3 2 2 5 3 2" xfId="30293"/>
    <cellStyle name="Output 3 2 2 5 3 3" xfId="30294"/>
    <cellStyle name="Output 3 2 2 5 3 4" xfId="30295"/>
    <cellStyle name="Output 3 2 2 5 3 5" xfId="30296"/>
    <cellStyle name="Output 3 2 2 5 3 6" xfId="30297"/>
    <cellStyle name="Output 3 2 2 5 4" xfId="30298"/>
    <cellStyle name="Output 3 2 2 5 4 2" xfId="30299"/>
    <cellStyle name="Output 3 2 2 5 4 3" xfId="30300"/>
    <cellStyle name="Output 3 2 2 5 4 4" xfId="30301"/>
    <cellStyle name="Output 3 2 2 5 4 5" xfId="30302"/>
    <cellStyle name="Output 3 2 2 5 4 6" xfId="30303"/>
    <cellStyle name="Output 3 2 2 5 5" xfId="30304"/>
    <cellStyle name="Output 3 2 2 5 6" xfId="30305"/>
    <cellStyle name="Output 3 2 2 5 7" xfId="30306"/>
    <cellStyle name="Output 3 2 2 5 8" xfId="30307"/>
    <cellStyle name="Output 3 2 2 5 9" xfId="30308"/>
    <cellStyle name="Output 3 2 2 6" xfId="30309"/>
    <cellStyle name="Output 3 2 2 6 2" xfId="30310"/>
    <cellStyle name="Output 3 2 2 6 2 2" xfId="30311"/>
    <cellStyle name="Output 3 2 2 6 2 3" xfId="30312"/>
    <cellStyle name="Output 3 2 2 6 2 4" xfId="30313"/>
    <cellStyle name="Output 3 2 2 6 2 5" xfId="30314"/>
    <cellStyle name="Output 3 2 2 6 2 6" xfId="30315"/>
    <cellStyle name="Output 3 2 2 6 3" xfId="30316"/>
    <cellStyle name="Output 3 2 2 6 3 2" xfId="30317"/>
    <cellStyle name="Output 3 2 2 6 3 3" xfId="30318"/>
    <cellStyle name="Output 3 2 2 6 3 4" xfId="30319"/>
    <cellStyle name="Output 3 2 2 6 3 5" xfId="30320"/>
    <cellStyle name="Output 3 2 2 6 3 6" xfId="30321"/>
    <cellStyle name="Output 3 2 2 6 4" xfId="30322"/>
    <cellStyle name="Output 3 2 2 6 5" xfId="30323"/>
    <cellStyle name="Output 3 2 2 6 6" xfId="30324"/>
    <cellStyle name="Output 3 2 2 6 7" xfId="30325"/>
    <cellStyle name="Output 3 2 2 6 8" xfId="30326"/>
    <cellStyle name="Output 3 2 2 7" xfId="30327"/>
    <cellStyle name="Output 3 2 2 7 2" xfId="30328"/>
    <cellStyle name="Output 3 2 2 7 3" xfId="30329"/>
    <cellStyle name="Output 3 2 2 7 4" xfId="30330"/>
    <cellStyle name="Output 3 2 2 7 5" xfId="30331"/>
    <cellStyle name="Output 3 2 2 7 6" xfId="30332"/>
    <cellStyle name="Output 3 2 2 8" xfId="30333"/>
    <cellStyle name="Output 3 2 2 8 2" xfId="30334"/>
    <cellStyle name="Output 3 2 2 8 3" xfId="30335"/>
    <cellStyle name="Output 3 2 2 8 4" xfId="30336"/>
    <cellStyle name="Output 3 2 2 8 5" xfId="30337"/>
    <cellStyle name="Output 3 2 2 8 6" xfId="30338"/>
    <cellStyle name="Output 3 2 2 9" xfId="30339"/>
    <cellStyle name="Output 3 2 3" xfId="30340"/>
    <cellStyle name="Output 3 2 3 10" xfId="30341"/>
    <cellStyle name="Output 3 2 3 11" xfId="30342"/>
    <cellStyle name="Output 3 2 3 12" xfId="30343"/>
    <cellStyle name="Output 3 2 3 2" xfId="30344"/>
    <cellStyle name="Output 3 2 3 2 10" xfId="30345"/>
    <cellStyle name="Output 3 2 3 2 11" xfId="30346"/>
    <cellStyle name="Output 3 2 3 2 2" xfId="30347"/>
    <cellStyle name="Output 3 2 3 2 2 10" xfId="30348"/>
    <cellStyle name="Output 3 2 3 2 2 2" xfId="30349"/>
    <cellStyle name="Output 3 2 3 2 2 2 2" xfId="30350"/>
    <cellStyle name="Output 3 2 3 2 2 2 2 2" xfId="30351"/>
    <cellStyle name="Output 3 2 3 2 2 2 2 2 2" xfId="30352"/>
    <cellStyle name="Output 3 2 3 2 2 2 2 2 3" xfId="30353"/>
    <cellStyle name="Output 3 2 3 2 2 2 2 2 4" xfId="30354"/>
    <cellStyle name="Output 3 2 3 2 2 2 2 2 5" xfId="30355"/>
    <cellStyle name="Output 3 2 3 2 2 2 2 2 6" xfId="30356"/>
    <cellStyle name="Output 3 2 3 2 2 2 2 3" xfId="30357"/>
    <cellStyle name="Output 3 2 3 2 2 2 2 3 2" xfId="30358"/>
    <cellStyle name="Output 3 2 3 2 2 2 2 3 3" xfId="30359"/>
    <cellStyle name="Output 3 2 3 2 2 2 2 3 4" xfId="30360"/>
    <cellStyle name="Output 3 2 3 2 2 2 2 3 5" xfId="30361"/>
    <cellStyle name="Output 3 2 3 2 2 2 2 3 6" xfId="30362"/>
    <cellStyle name="Output 3 2 3 2 2 2 2 4" xfId="30363"/>
    <cellStyle name="Output 3 2 3 2 2 2 2 5" xfId="30364"/>
    <cellStyle name="Output 3 2 3 2 2 2 2 6" xfId="30365"/>
    <cellStyle name="Output 3 2 3 2 2 2 2 7" xfId="30366"/>
    <cellStyle name="Output 3 2 3 2 2 2 2 8" xfId="30367"/>
    <cellStyle name="Output 3 2 3 2 2 2 3" xfId="30368"/>
    <cellStyle name="Output 3 2 3 2 2 2 3 2" xfId="30369"/>
    <cellStyle name="Output 3 2 3 2 2 2 3 3" xfId="30370"/>
    <cellStyle name="Output 3 2 3 2 2 2 3 4" xfId="30371"/>
    <cellStyle name="Output 3 2 3 2 2 2 3 5" xfId="30372"/>
    <cellStyle name="Output 3 2 3 2 2 2 3 6" xfId="30373"/>
    <cellStyle name="Output 3 2 3 2 2 2 4" xfId="30374"/>
    <cellStyle name="Output 3 2 3 2 2 2 4 2" xfId="30375"/>
    <cellStyle name="Output 3 2 3 2 2 2 4 3" xfId="30376"/>
    <cellStyle name="Output 3 2 3 2 2 2 4 4" xfId="30377"/>
    <cellStyle name="Output 3 2 3 2 2 2 4 5" xfId="30378"/>
    <cellStyle name="Output 3 2 3 2 2 2 4 6" xfId="30379"/>
    <cellStyle name="Output 3 2 3 2 2 2 5" xfId="30380"/>
    <cellStyle name="Output 3 2 3 2 2 2 6" xfId="30381"/>
    <cellStyle name="Output 3 2 3 2 2 2 7" xfId="30382"/>
    <cellStyle name="Output 3 2 3 2 2 2 8" xfId="30383"/>
    <cellStyle name="Output 3 2 3 2 2 2 9" xfId="30384"/>
    <cellStyle name="Output 3 2 3 2 2 3" xfId="30385"/>
    <cellStyle name="Output 3 2 3 2 2 3 2" xfId="30386"/>
    <cellStyle name="Output 3 2 3 2 2 3 2 2" xfId="30387"/>
    <cellStyle name="Output 3 2 3 2 2 3 2 3" xfId="30388"/>
    <cellStyle name="Output 3 2 3 2 2 3 2 4" xfId="30389"/>
    <cellStyle name="Output 3 2 3 2 2 3 2 5" xfId="30390"/>
    <cellStyle name="Output 3 2 3 2 2 3 2 6" xfId="30391"/>
    <cellStyle name="Output 3 2 3 2 2 3 3" xfId="30392"/>
    <cellStyle name="Output 3 2 3 2 2 3 3 2" xfId="30393"/>
    <cellStyle name="Output 3 2 3 2 2 3 3 3" xfId="30394"/>
    <cellStyle name="Output 3 2 3 2 2 3 3 4" xfId="30395"/>
    <cellStyle name="Output 3 2 3 2 2 3 3 5" xfId="30396"/>
    <cellStyle name="Output 3 2 3 2 2 3 3 6" xfId="30397"/>
    <cellStyle name="Output 3 2 3 2 2 3 4" xfId="30398"/>
    <cellStyle name="Output 3 2 3 2 2 3 5" xfId="30399"/>
    <cellStyle name="Output 3 2 3 2 2 3 6" xfId="30400"/>
    <cellStyle name="Output 3 2 3 2 2 3 7" xfId="30401"/>
    <cellStyle name="Output 3 2 3 2 2 3 8" xfId="30402"/>
    <cellStyle name="Output 3 2 3 2 2 4" xfId="30403"/>
    <cellStyle name="Output 3 2 3 2 2 4 2" xfId="30404"/>
    <cellStyle name="Output 3 2 3 2 2 4 3" xfId="30405"/>
    <cellStyle name="Output 3 2 3 2 2 4 4" xfId="30406"/>
    <cellStyle name="Output 3 2 3 2 2 4 5" xfId="30407"/>
    <cellStyle name="Output 3 2 3 2 2 4 6" xfId="30408"/>
    <cellStyle name="Output 3 2 3 2 2 5" xfId="30409"/>
    <cellStyle name="Output 3 2 3 2 2 5 2" xfId="30410"/>
    <cellStyle name="Output 3 2 3 2 2 5 3" xfId="30411"/>
    <cellStyle name="Output 3 2 3 2 2 5 4" xfId="30412"/>
    <cellStyle name="Output 3 2 3 2 2 5 5" xfId="30413"/>
    <cellStyle name="Output 3 2 3 2 2 5 6" xfId="30414"/>
    <cellStyle name="Output 3 2 3 2 2 6" xfId="30415"/>
    <cellStyle name="Output 3 2 3 2 2 7" xfId="30416"/>
    <cellStyle name="Output 3 2 3 2 2 8" xfId="30417"/>
    <cellStyle name="Output 3 2 3 2 2 9" xfId="30418"/>
    <cellStyle name="Output 3 2 3 2 3" xfId="30419"/>
    <cellStyle name="Output 3 2 3 2 3 2" xfId="30420"/>
    <cellStyle name="Output 3 2 3 2 3 2 2" xfId="30421"/>
    <cellStyle name="Output 3 2 3 2 3 2 2 2" xfId="30422"/>
    <cellStyle name="Output 3 2 3 2 3 2 2 3" xfId="30423"/>
    <cellStyle name="Output 3 2 3 2 3 2 2 4" xfId="30424"/>
    <cellStyle name="Output 3 2 3 2 3 2 2 5" xfId="30425"/>
    <cellStyle name="Output 3 2 3 2 3 2 2 6" xfId="30426"/>
    <cellStyle name="Output 3 2 3 2 3 2 3" xfId="30427"/>
    <cellStyle name="Output 3 2 3 2 3 2 3 2" xfId="30428"/>
    <cellStyle name="Output 3 2 3 2 3 2 3 3" xfId="30429"/>
    <cellStyle name="Output 3 2 3 2 3 2 3 4" xfId="30430"/>
    <cellStyle name="Output 3 2 3 2 3 2 3 5" xfId="30431"/>
    <cellStyle name="Output 3 2 3 2 3 2 3 6" xfId="30432"/>
    <cellStyle name="Output 3 2 3 2 3 2 4" xfId="30433"/>
    <cellStyle name="Output 3 2 3 2 3 2 5" xfId="30434"/>
    <cellStyle name="Output 3 2 3 2 3 2 6" xfId="30435"/>
    <cellStyle name="Output 3 2 3 2 3 2 7" xfId="30436"/>
    <cellStyle name="Output 3 2 3 2 3 2 8" xfId="30437"/>
    <cellStyle name="Output 3 2 3 2 3 3" xfId="30438"/>
    <cellStyle name="Output 3 2 3 2 3 3 2" xfId="30439"/>
    <cellStyle name="Output 3 2 3 2 3 3 3" xfId="30440"/>
    <cellStyle name="Output 3 2 3 2 3 3 4" xfId="30441"/>
    <cellStyle name="Output 3 2 3 2 3 3 5" xfId="30442"/>
    <cellStyle name="Output 3 2 3 2 3 3 6" xfId="30443"/>
    <cellStyle name="Output 3 2 3 2 3 4" xfId="30444"/>
    <cellStyle name="Output 3 2 3 2 3 4 2" xfId="30445"/>
    <cellStyle name="Output 3 2 3 2 3 4 3" xfId="30446"/>
    <cellStyle name="Output 3 2 3 2 3 4 4" xfId="30447"/>
    <cellStyle name="Output 3 2 3 2 3 4 5" xfId="30448"/>
    <cellStyle name="Output 3 2 3 2 3 4 6" xfId="30449"/>
    <cellStyle name="Output 3 2 3 2 3 5" xfId="30450"/>
    <cellStyle name="Output 3 2 3 2 3 6" xfId="30451"/>
    <cellStyle name="Output 3 2 3 2 3 7" xfId="30452"/>
    <cellStyle name="Output 3 2 3 2 3 8" xfId="30453"/>
    <cellStyle name="Output 3 2 3 2 3 9" xfId="30454"/>
    <cellStyle name="Output 3 2 3 2 4" xfId="30455"/>
    <cellStyle name="Output 3 2 3 2 4 2" xfId="30456"/>
    <cellStyle name="Output 3 2 3 2 4 2 2" xfId="30457"/>
    <cellStyle name="Output 3 2 3 2 4 2 3" xfId="30458"/>
    <cellStyle name="Output 3 2 3 2 4 2 4" xfId="30459"/>
    <cellStyle name="Output 3 2 3 2 4 2 5" xfId="30460"/>
    <cellStyle name="Output 3 2 3 2 4 2 6" xfId="30461"/>
    <cellStyle name="Output 3 2 3 2 4 3" xfId="30462"/>
    <cellStyle name="Output 3 2 3 2 4 3 2" xfId="30463"/>
    <cellStyle name="Output 3 2 3 2 4 3 3" xfId="30464"/>
    <cellStyle name="Output 3 2 3 2 4 3 4" xfId="30465"/>
    <cellStyle name="Output 3 2 3 2 4 3 5" xfId="30466"/>
    <cellStyle name="Output 3 2 3 2 4 3 6" xfId="30467"/>
    <cellStyle name="Output 3 2 3 2 4 4" xfId="30468"/>
    <cellStyle name="Output 3 2 3 2 4 5" xfId="30469"/>
    <cellStyle name="Output 3 2 3 2 4 6" xfId="30470"/>
    <cellStyle name="Output 3 2 3 2 4 7" xfId="30471"/>
    <cellStyle name="Output 3 2 3 2 4 8" xfId="30472"/>
    <cellStyle name="Output 3 2 3 2 5" xfId="30473"/>
    <cellStyle name="Output 3 2 3 2 5 2" xfId="30474"/>
    <cellStyle name="Output 3 2 3 2 5 3" xfId="30475"/>
    <cellStyle name="Output 3 2 3 2 5 4" xfId="30476"/>
    <cellStyle name="Output 3 2 3 2 5 5" xfId="30477"/>
    <cellStyle name="Output 3 2 3 2 5 6" xfId="30478"/>
    <cellStyle name="Output 3 2 3 2 6" xfId="30479"/>
    <cellStyle name="Output 3 2 3 2 6 2" xfId="30480"/>
    <cellStyle name="Output 3 2 3 2 6 3" xfId="30481"/>
    <cellStyle name="Output 3 2 3 2 6 4" xfId="30482"/>
    <cellStyle name="Output 3 2 3 2 6 5" xfId="30483"/>
    <cellStyle name="Output 3 2 3 2 6 6" xfId="30484"/>
    <cellStyle name="Output 3 2 3 2 7" xfId="30485"/>
    <cellStyle name="Output 3 2 3 2 8" xfId="30486"/>
    <cellStyle name="Output 3 2 3 2 9" xfId="30487"/>
    <cellStyle name="Output 3 2 3 3" xfId="30488"/>
    <cellStyle name="Output 3 2 3 3 10" xfId="30489"/>
    <cellStyle name="Output 3 2 3 3 2" xfId="30490"/>
    <cellStyle name="Output 3 2 3 3 2 2" xfId="30491"/>
    <cellStyle name="Output 3 2 3 3 2 2 2" xfId="30492"/>
    <cellStyle name="Output 3 2 3 3 2 2 2 2" xfId="30493"/>
    <cellStyle name="Output 3 2 3 3 2 2 2 3" xfId="30494"/>
    <cellStyle name="Output 3 2 3 3 2 2 2 4" xfId="30495"/>
    <cellStyle name="Output 3 2 3 3 2 2 2 5" xfId="30496"/>
    <cellStyle name="Output 3 2 3 3 2 2 2 6" xfId="30497"/>
    <cellStyle name="Output 3 2 3 3 2 2 3" xfId="30498"/>
    <cellStyle name="Output 3 2 3 3 2 2 3 2" xfId="30499"/>
    <cellStyle name="Output 3 2 3 3 2 2 3 3" xfId="30500"/>
    <cellStyle name="Output 3 2 3 3 2 2 3 4" xfId="30501"/>
    <cellStyle name="Output 3 2 3 3 2 2 3 5" xfId="30502"/>
    <cellStyle name="Output 3 2 3 3 2 2 3 6" xfId="30503"/>
    <cellStyle name="Output 3 2 3 3 2 2 4" xfId="30504"/>
    <cellStyle name="Output 3 2 3 3 2 2 5" xfId="30505"/>
    <cellStyle name="Output 3 2 3 3 2 2 6" xfId="30506"/>
    <cellStyle name="Output 3 2 3 3 2 2 7" xfId="30507"/>
    <cellStyle name="Output 3 2 3 3 2 2 8" xfId="30508"/>
    <cellStyle name="Output 3 2 3 3 2 3" xfId="30509"/>
    <cellStyle name="Output 3 2 3 3 2 3 2" xfId="30510"/>
    <cellStyle name="Output 3 2 3 3 2 3 3" xfId="30511"/>
    <cellStyle name="Output 3 2 3 3 2 3 4" xfId="30512"/>
    <cellStyle name="Output 3 2 3 3 2 3 5" xfId="30513"/>
    <cellStyle name="Output 3 2 3 3 2 3 6" xfId="30514"/>
    <cellStyle name="Output 3 2 3 3 2 4" xfId="30515"/>
    <cellStyle name="Output 3 2 3 3 2 4 2" xfId="30516"/>
    <cellStyle name="Output 3 2 3 3 2 4 3" xfId="30517"/>
    <cellStyle name="Output 3 2 3 3 2 4 4" xfId="30518"/>
    <cellStyle name="Output 3 2 3 3 2 4 5" xfId="30519"/>
    <cellStyle name="Output 3 2 3 3 2 4 6" xfId="30520"/>
    <cellStyle name="Output 3 2 3 3 2 5" xfId="30521"/>
    <cellStyle name="Output 3 2 3 3 2 6" xfId="30522"/>
    <cellStyle name="Output 3 2 3 3 2 7" xfId="30523"/>
    <cellStyle name="Output 3 2 3 3 2 8" xfId="30524"/>
    <cellStyle name="Output 3 2 3 3 2 9" xfId="30525"/>
    <cellStyle name="Output 3 2 3 3 3" xfId="30526"/>
    <cellStyle name="Output 3 2 3 3 3 2" xfId="30527"/>
    <cellStyle name="Output 3 2 3 3 3 2 2" xfId="30528"/>
    <cellStyle name="Output 3 2 3 3 3 2 3" xfId="30529"/>
    <cellStyle name="Output 3 2 3 3 3 2 4" xfId="30530"/>
    <cellStyle name="Output 3 2 3 3 3 2 5" xfId="30531"/>
    <cellStyle name="Output 3 2 3 3 3 2 6" xfId="30532"/>
    <cellStyle name="Output 3 2 3 3 3 3" xfId="30533"/>
    <cellStyle name="Output 3 2 3 3 3 3 2" xfId="30534"/>
    <cellStyle name="Output 3 2 3 3 3 3 3" xfId="30535"/>
    <cellStyle name="Output 3 2 3 3 3 3 4" xfId="30536"/>
    <cellStyle name="Output 3 2 3 3 3 3 5" xfId="30537"/>
    <cellStyle name="Output 3 2 3 3 3 3 6" xfId="30538"/>
    <cellStyle name="Output 3 2 3 3 3 4" xfId="30539"/>
    <cellStyle name="Output 3 2 3 3 3 5" xfId="30540"/>
    <cellStyle name="Output 3 2 3 3 3 6" xfId="30541"/>
    <cellStyle name="Output 3 2 3 3 3 7" xfId="30542"/>
    <cellStyle name="Output 3 2 3 3 3 8" xfId="30543"/>
    <cellStyle name="Output 3 2 3 3 4" xfId="30544"/>
    <cellStyle name="Output 3 2 3 3 4 2" xfId="30545"/>
    <cellStyle name="Output 3 2 3 3 4 3" xfId="30546"/>
    <cellStyle name="Output 3 2 3 3 4 4" xfId="30547"/>
    <cellStyle name="Output 3 2 3 3 4 5" xfId="30548"/>
    <cellStyle name="Output 3 2 3 3 4 6" xfId="30549"/>
    <cellStyle name="Output 3 2 3 3 5" xfId="30550"/>
    <cellStyle name="Output 3 2 3 3 5 2" xfId="30551"/>
    <cellStyle name="Output 3 2 3 3 5 3" xfId="30552"/>
    <cellStyle name="Output 3 2 3 3 5 4" xfId="30553"/>
    <cellStyle name="Output 3 2 3 3 5 5" xfId="30554"/>
    <cellStyle name="Output 3 2 3 3 5 6" xfId="30555"/>
    <cellStyle name="Output 3 2 3 3 6" xfId="30556"/>
    <cellStyle name="Output 3 2 3 3 7" xfId="30557"/>
    <cellStyle name="Output 3 2 3 3 8" xfId="30558"/>
    <cellStyle name="Output 3 2 3 3 9" xfId="30559"/>
    <cellStyle name="Output 3 2 3 4" xfId="30560"/>
    <cellStyle name="Output 3 2 3 4 2" xfId="30561"/>
    <cellStyle name="Output 3 2 3 4 2 2" xfId="30562"/>
    <cellStyle name="Output 3 2 3 4 2 2 2" xfId="30563"/>
    <cellStyle name="Output 3 2 3 4 2 2 3" xfId="30564"/>
    <cellStyle name="Output 3 2 3 4 2 2 4" xfId="30565"/>
    <cellStyle name="Output 3 2 3 4 2 2 5" xfId="30566"/>
    <cellStyle name="Output 3 2 3 4 2 2 6" xfId="30567"/>
    <cellStyle name="Output 3 2 3 4 2 3" xfId="30568"/>
    <cellStyle name="Output 3 2 3 4 2 3 2" xfId="30569"/>
    <cellStyle name="Output 3 2 3 4 2 3 3" xfId="30570"/>
    <cellStyle name="Output 3 2 3 4 2 3 4" xfId="30571"/>
    <cellStyle name="Output 3 2 3 4 2 3 5" xfId="30572"/>
    <cellStyle name="Output 3 2 3 4 2 3 6" xfId="30573"/>
    <cellStyle name="Output 3 2 3 4 2 4" xfId="30574"/>
    <cellStyle name="Output 3 2 3 4 2 5" xfId="30575"/>
    <cellStyle name="Output 3 2 3 4 2 6" xfId="30576"/>
    <cellStyle name="Output 3 2 3 4 2 7" xfId="30577"/>
    <cellStyle name="Output 3 2 3 4 2 8" xfId="30578"/>
    <cellStyle name="Output 3 2 3 4 3" xfId="30579"/>
    <cellStyle name="Output 3 2 3 4 3 2" xfId="30580"/>
    <cellStyle name="Output 3 2 3 4 3 3" xfId="30581"/>
    <cellStyle name="Output 3 2 3 4 3 4" xfId="30582"/>
    <cellStyle name="Output 3 2 3 4 3 5" xfId="30583"/>
    <cellStyle name="Output 3 2 3 4 3 6" xfId="30584"/>
    <cellStyle name="Output 3 2 3 4 4" xfId="30585"/>
    <cellStyle name="Output 3 2 3 4 4 2" xfId="30586"/>
    <cellStyle name="Output 3 2 3 4 4 3" xfId="30587"/>
    <cellStyle name="Output 3 2 3 4 4 4" xfId="30588"/>
    <cellStyle name="Output 3 2 3 4 4 5" xfId="30589"/>
    <cellStyle name="Output 3 2 3 4 4 6" xfId="30590"/>
    <cellStyle name="Output 3 2 3 4 5" xfId="30591"/>
    <cellStyle name="Output 3 2 3 4 6" xfId="30592"/>
    <cellStyle name="Output 3 2 3 4 7" xfId="30593"/>
    <cellStyle name="Output 3 2 3 4 8" xfId="30594"/>
    <cellStyle name="Output 3 2 3 4 9" xfId="30595"/>
    <cellStyle name="Output 3 2 3 5" xfId="30596"/>
    <cellStyle name="Output 3 2 3 5 2" xfId="30597"/>
    <cellStyle name="Output 3 2 3 5 2 2" xfId="30598"/>
    <cellStyle name="Output 3 2 3 5 2 3" xfId="30599"/>
    <cellStyle name="Output 3 2 3 5 2 4" xfId="30600"/>
    <cellStyle name="Output 3 2 3 5 2 5" xfId="30601"/>
    <cellStyle name="Output 3 2 3 5 2 6" xfId="30602"/>
    <cellStyle name="Output 3 2 3 5 3" xfId="30603"/>
    <cellStyle name="Output 3 2 3 5 3 2" xfId="30604"/>
    <cellStyle name="Output 3 2 3 5 3 3" xfId="30605"/>
    <cellStyle name="Output 3 2 3 5 3 4" xfId="30606"/>
    <cellStyle name="Output 3 2 3 5 3 5" xfId="30607"/>
    <cellStyle name="Output 3 2 3 5 3 6" xfId="30608"/>
    <cellStyle name="Output 3 2 3 5 4" xfId="30609"/>
    <cellStyle name="Output 3 2 3 5 5" xfId="30610"/>
    <cellStyle name="Output 3 2 3 5 6" xfId="30611"/>
    <cellStyle name="Output 3 2 3 5 7" xfId="30612"/>
    <cellStyle name="Output 3 2 3 5 8" xfId="30613"/>
    <cellStyle name="Output 3 2 3 6" xfId="30614"/>
    <cellStyle name="Output 3 2 3 6 2" xfId="30615"/>
    <cellStyle name="Output 3 2 3 6 3" xfId="30616"/>
    <cellStyle name="Output 3 2 3 6 4" xfId="30617"/>
    <cellStyle name="Output 3 2 3 6 5" xfId="30618"/>
    <cellStyle name="Output 3 2 3 6 6" xfId="30619"/>
    <cellStyle name="Output 3 2 3 7" xfId="30620"/>
    <cellStyle name="Output 3 2 3 7 2" xfId="30621"/>
    <cellStyle name="Output 3 2 3 7 3" xfId="30622"/>
    <cellStyle name="Output 3 2 3 7 4" xfId="30623"/>
    <cellStyle name="Output 3 2 3 7 5" xfId="30624"/>
    <cellStyle name="Output 3 2 3 7 6" xfId="30625"/>
    <cellStyle name="Output 3 2 3 8" xfId="30626"/>
    <cellStyle name="Output 3 2 3 9" xfId="30627"/>
    <cellStyle name="Output 3 2 4" xfId="30628"/>
    <cellStyle name="Output 3 2 4 10" xfId="30629"/>
    <cellStyle name="Output 3 2 4 11" xfId="30630"/>
    <cellStyle name="Output 3 2 4 2" xfId="30631"/>
    <cellStyle name="Output 3 2 4 2 10" xfId="30632"/>
    <cellStyle name="Output 3 2 4 2 2" xfId="30633"/>
    <cellStyle name="Output 3 2 4 2 2 2" xfId="30634"/>
    <cellStyle name="Output 3 2 4 2 2 2 2" xfId="30635"/>
    <cellStyle name="Output 3 2 4 2 2 2 2 2" xfId="30636"/>
    <cellStyle name="Output 3 2 4 2 2 2 2 3" xfId="30637"/>
    <cellStyle name="Output 3 2 4 2 2 2 2 4" xfId="30638"/>
    <cellStyle name="Output 3 2 4 2 2 2 2 5" xfId="30639"/>
    <cellStyle name="Output 3 2 4 2 2 2 2 6" xfId="30640"/>
    <cellStyle name="Output 3 2 4 2 2 2 3" xfId="30641"/>
    <cellStyle name="Output 3 2 4 2 2 2 3 2" xfId="30642"/>
    <cellStyle name="Output 3 2 4 2 2 2 3 3" xfId="30643"/>
    <cellStyle name="Output 3 2 4 2 2 2 3 4" xfId="30644"/>
    <cellStyle name="Output 3 2 4 2 2 2 3 5" xfId="30645"/>
    <cellStyle name="Output 3 2 4 2 2 2 3 6" xfId="30646"/>
    <cellStyle name="Output 3 2 4 2 2 2 4" xfId="30647"/>
    <cellStyle name="Output 3 2 4 2 2 2 5" xfId="30648"/>
    <cellStyle name="Output 3 2 4 2 2 2 6" xfId="30649"/>
    <cellStyle name="Output 3 2 4 2 2 2 7" xfId="30650"/>
    <cellStyle name="Output 3 2 4 2 2 2 8" xfId="30651"/>
    <cellStyle name="Output 3 2 4 2 2 3" xfId="30652"/>
    <cellStyle name="Output 3 2 4 2 2 3 2" xfId="30653"/>
    <cellStyle name="Output 3 2 4 2 2 3 3" xfId="30654"/>
    <cellStyle name="Output 3 2 4 2 2 3 4" xfId="30655"/>
    <cellStyle name="Output 3 2 4 2 2 3 5" xfId="30656"/>
    <cellStyle name="Output 3 2 4 2 2 3 6" xfId="30657"/>
    <cellStyle name="Output 3 2 4 2 2 4" xfId="30658"/>
    <cellStyle name="Output 3 2 4 2 2 4 2" xfId="30659"/>
    <cellStyle name="Output 3 2 4 2 2 4 3" xfId="30660"/>
    <cellStyle name="Output 3 2 4 2 2 4 4" xfId="30661"/>
    <cellStyle name="Output 3 2 4 2 2 4 5" xfId="30662"/>
    <cellStyle name="Output 3 2 4 2 2 4 6" xfId="30663"/>
    <cellStyle name="Output 3 2 4 2 2 5" xfId="30664"/>
    <cellStyle name="Output 3 2 4 2 2 6" xfId="30665"/>
    <cellStyle name="Output 3 2 4 2 2 7" xfId="30666"/>
    <cellStyle name="Output 3 2 4 2 2 8" xfId="30667"/>
    <cellStyle name="Output 3 2 4 2 2 9" xfId="30668"/>
    <cellStyle name="Output 3 2 4 2 3" xfId="30669"/>
    <cellStyle name="Output 3 2 4 2 3 2" xfId="30670"/>
    <cellStyle name="Output 3 2 4 2 3 2 2" xfId="30671"/>
    <cellStyle name="Output 3 2 4 2 3 2 3" xfId="30672"/>
    <cellStyle name="Output 3 2 4 2 3 2 4" xfId="30673"/>
    <cellStyle name="Output 3 2 4 2 3 2 5" xfId="30674"/>
    <cellStyle name="Output 3 2 4 2 3 2 6" xfId="30675"/>
    <cellStyle name="Output 3 2 4 2 3 3" xfId="30676"/>
    <cellStyle name="Output 3 2 4 2 3 3 2" xfId="30677"/>
    <cellStyle name="Output 3 2 4 2 3 3 3" xfId="30678"/>
    <cellStyle name="Output 3 2 4 2 3 3 4" xfId="30679"/>
    <cellStyle name="Output 3 2 4 2 3 3 5" xfId="30680"/>
    <cellStyle name="Output 3 2 4 2 3 3 6" xfId="30681"/>
    <cellStyle name="Output 3 2 4 2 3 4" xfId="30682"/>
    <cellStyle name="Output 3 2 4 2 3 5" xfId="30683"/>
    <cellStyle name="Output 3 2 4 2 3 6" xfId="30684"/>
    <cellStyle name="Output 3 2 4 2 3 7" xfId="30685"/>
    <cellStyle name="Output 3 2 4 2 3 8" xfId="30686"/>
    <cellStyle name="Output 3 2 4 2 4" xfId="30687"/>
    <cellStyle name="Output 3 2 4 2 4 2" xfId="30688"/>
    <cellStyle name="Output 3 2 4 2 4 3" xfId="30689"/>
    <cellStyle name="Output 3 2 4 2 4 4" xfId="30690"/>
    <cellStyle name="Output 3 2 4 2 4 5" xfId="30691"/>
    <cellStyle name="Output 3 2 4 2 4 6" xfId="30692"/>
    <cellStyle name="Output 3 2 4 2 5" xfId="30693"/>
    <cellStyle name="Output 3 2 4 2 5 2" xfId="30694"/>
    <cellStyle name="Output 3 2 4 2 5 3" xfId="30695"/>
    <cellStyle name="Output 3 2 4 2 5 4" xfId="30696"/>
    <cellStyle name="Output 3 2 4 2 5 5" xfId="30697"/>
    <cellStyle name="Output 3 2 4 2 5 6" xfId="30698"/>
    <cellStyle name="Output 3 2 4 2 6" xfId="30699"/>
    <cellStyle name="Output 3 2 4 2 7" xfId="30700"/>
    <cellStyle name="Output 3 2 4 2 8" xfId="30701"/>
    <cellStyle name="Output 3 2 4 2 9" xfId="30702"/>
    <cellStyle name="Output 3 2 4 3" xfId="30703"/>
    <cellStyle name="Output 3 2 4 3 2" xfId="30704"/>
    <cellStyle name="Output 3 2 4 3 2 2" xfId="30705"/>
    <cellStyle name="Output 3 2 4 3 2 2 2" xfId="30706"/>
    <cellStyle name="Output 3 2 4 3 2 2 3" xfId="30707"/>
    <cellStyle name="Output 3 2 4 3 2 2 4" xfId="30708"/>
    <cellStyle name="Output 3 2 4 3 2 2 5" xfId="30709"/>
    <cellStyle name="Output 3 2 4 3 2 2 6" xfId="30710"/>
    <cellStyle name="Output 3 2 4 3 2 3" xfId="30711"/>
    <cellStyle name="Output 3 2 4 3 2 3 2" xfId="30712"/>
    <cellStyle name="Output 3 2 4 3 2 3 3" xfId="30713"/>
    <cellStyle name="Output 3 2 4 3 2 3 4" xfId="30714"/>
    <cellStyle name="Output 3 2 4 3 2 3 5" xfId="30715"/>
    <cellStyle name="Output 3 2 4 3 2 3 6" xfId="30716"/>
    <cellStyle name="Output 3 2 4 3 2 4" xfId="30717"/>
    <cellStyle name="Output 3 2 4 3 2 5" xfId="30718"/>
    <cellStyle name="Output 3 2 4 3 2 6" xfId="30719"/>
    <cellStyle name="Output 3 2 4 3 2 7" xfId="30720"/>
    <cellStyle name="Output 3 2 4 3 2 8" xfId="30721"/>
    <cellStyle name="Output 3 2 4 3 3" xfId="30722"/>
    <cellStyle name="Output 3 2 4 3 3 2" xfId="30723"/>
    <cellStyle name="Output 3 2 4 3 3 3" xfId="30724"/>
    <cellStyle name="Output 3 2 4 3 3 4" xfId="30725"/>
    <cellStyle name="Output 3 2 4 3 3 5" xfId="30726"/>
    <cellStyle name="Output 3 2 4 3 3 6" xfId="30727"/>
    <cellStyle name="Output 3 2 4 3 4" xfId="30728"/>
    <cellStyle name="Output 3 2 4 3 4 2" xfId="30729"/>
    <cellStyle name="Output 3 2 4 3 4 3" xfId="30730"/>
    <cellStyle name="Output 3 2 4 3 4 4" xfId="30731"/>
    <cellStyle name="Output 3 2 4 3 4 5" xfId="30732"/>
    <cellStyle name="Output 3 2 4 3 4 6" xfId="30733"/>
    <cellStyle name="Output 3 2 4 3 5" xfId="30734"/>
    <cellStyle name="Output 3 2 4 3 6" xfId="30735"/>
    <cellStyle name="Output 3 2 4 3 7" xfId="30736"/>
    <cellStyle name="Output 3 2 4 3 8" xfId="30737"/>
    <cellStyle name="Output 3 2 4 3 9" xfId="30738"/>
    <cellStyle name="Output 3 2 4 4" xfId="30739"/>
    <cellStyle name="Output 3 2 4 4 2" xfId="30740"/>
    <cellStyle name="Output 3 2 4 4 2 2" xfId="30741"/>
    <cellStyle name="Output 3 2 4 4 2 3" xfId="30742"/>
    <cellStyle name="Output 3 2 4 4 2 4" xfId="30743"/>
    <cellStyle name="Output 3 2 4 4 2 5" xfId="30744"/>
    <cellStyle name="Output 3 2 4 4 2 6" xfId="30745"/>
    <cellStyle name="Output 3 2 4 4 3" xfId="30746"/>
    <cellStyle name="Output 3 2 4 4 3 2" xfId="30747"/>
    <cellStyle name="Output 3 2 4 4 3 3" xfId="30748"/>
    <cellStyle name="Output 3 2 4 4 3 4" xfId="30749"/>
    <cellStyle name="Output 3 2 4 4 3 5" xfId="30750"/>
    <cellStyle name="Output 3 2 4 4 3 6" xfId="30751"/>
    <cellStyle name="Output 3 2 4 4 4" xfId="30752"/>
    <cellStyle name="Output 3 2 4 4 5" xfId="30753"/>
    <cellStyle name="Output 3 2 4 4 6" xfId="30754"/>
    <cellStyle name="Output 3 2 4 4 7" xfId="30755"/>
    <cellStyle name="Output 3 2 4 4 8" xfId="30756"/>
    <cellStyle name="Output 3 2 4 5" xfId="30757"/>
    <cellStyle name="Output 3 2 4 5 2" xfId="30758"/>
    <cellStyle name="Output 3 2 4 5 3" xfId="30759"/>
    <cellStyle name="Output 3 2 4 5 4" xfId="30760"/>
    <cellStyle name="Output 3 2 4 5 5" xfId="30761"/>
    <cellStyle name="Output 3 2 4 5 6" xfId="30762"/>
    <cellStyle name="Output 3 2 4 6" xfId="30763"/>
    <cellStyle name="Output 3 2 4 6 2" xfId="30764"/>
    <cellStyle name="Output 3 2 4 6 3" xfId="30765"/>
    <cellStyle name="Output 3 2 4 6 4" xfId="30766"/>
    <cellStyle name="Output 3 2 4 6 5" xfId="30767"/>
    <cellStyle name="Output 3 2 4 6 6" xfId="30768"/>
    <cellStyle name="Output 3 2 4 7" xfId="30769"/>
    <cellStyle name="Output 3 2 4 8" xfId="30770"/>
    <cellStyle name="Output 3 2 4 9" xfId="30771"/>
    <cellStyle name="Output 3 2 5" xfId="30772"/>
    <cellStyle name="Output 3 2 5 10" xfId="30773"/>
    <cellStyle name="Output 3 2 5 2" xfId="30774"/>
    <cellStyle name="Output 3 2 5 2 2" xfId="30775"/>
    <cellStyle name="Output 3 2 5 2 2 2" xfId="30776"/>
    <cellStyle name="Output 3 2 5 2 2 2 2" xfId="30777"/>
    <cellStyle name="Output 3 2 5 2 2 2 3" xfId="30778"/>
    <cellStyle name="Output 3 2 5 2 2 2 4" xfId="30779"/>
    <cellStyle name="Output 3 2 5 2 2 2 5" xfId="30780"/>
    <cellStyle name="Output 3 2 5 2 2 2 6" xfId="30781"/>
    <cellStyle name="Output 3 2 5 2 2 3" xfId="30782"/>
    <cellStyle name="Output 3 2 5 2 2 3 2" xfId="30783"/>
    <cellStyle name="Output 3 2 5 2 2 3 3" xfId="30784"/>
    <cellStyle name="Output 3 2 5 2 2 3 4" xfId="30785"/>
    <cellStyle name="Output 3 2 5 2 2 3 5" xfId="30786"/>
    <cellStyle name="Output 3 2 5 2 2 3 6" xfId="30787"/>
    <cellStyle name="Output 3 2 5 2 2 4" xfId="30788"/>
    <cellStyle name="Output 3 2 5 2 2 5" xfId="30789"/>
    <cellStyle name="Output 3 2 5 2 2 6" xfId="30790"/>
    <cellStyle name="Output 3 2 5 2 2 7" xfId="30791"/>
    <cellStyle name="Output 3 2 5 2 2 8" xfId="30792"/>
    <cellStyle name="Output 3 2 5 2 3" xfId="30793"/>
    <cellStyle name="Output 3 2 5 2 3 2" xfId="30794"/>
    <cellStyle name="Output 3 2 5 2 3 3" xfId="30795"/>
    <cellStyle name="Output 3 2 5 2 3 4" xfId="30796"/>
    <cellStyle name="Output 3 2 5 2 3 5" xfId="30797"/>
    <cellStyle name="Output 3 2 5 2 3 6" xfId="30798"/>
    <cellStyle name="Output 3 2 5 2 4" xfId="30799"/>
    <cellStyle name="Output 3 2 5 2 4 2" xfId="30800"/>
    <cellStyle name="Output 3 2 5 2 4 3" xfId="30801"/>
    <cellStyle name="Output 3 2 5 2 4 4" xfId="30802"/>
    <cellStyle name="Output 3 2 5 2 4 5" xfId="30803"/>
    <cellStyle name="Output 3 2 5 2 4 6" xfId="30804"/>
    <cellStyle name="Output 3 2 5 2 5" xfId="30805"/>
    <cellStyle name="Output 3 2 5 2 6" xfId="30806"/>
    <cellStyle name="Output 3 2 5 2 7" xfId="30807"/>
    <cellStyle name="Output 3 2 5 2 8" xfId="30808"/>
    <cellStyle name="Output 3 2 5 2 9" xfId="30809"/>
    <cellStyle name="Output 3 2 5 3" xfId="30810"/>
    <cellStyle name="Output 3 2 5 3 2" xfId="30811"/>
    <cellStyle name="Output 3 2 5 3 2 2" xfId="30812"/>
    <cellStyle name="Output 3 2 5 3 2 3" xfId="30813"/>
    <cellStyle name="Output 3 2 5 3 2 4" xfId="30814"/>
    <cellStyle name="Output 3 2 5 3 2 5" xfId="30815"/>
    <cellStyle name="Output 3 2 5 3 2 6" xfId="30816"/>
    <cellStyle name="Output 3 2 5 3 3" xfId="30817"/>
    <cellStyle name="Output 3 2 5 3 3 2" xfId="30818"/>
    <cellStyle name="Output 3 2 5 3 3 3" xfId="30819"/>
    <cellStyle name="Output 3 2 5 3 3 4" xfId="30820"/>
    <cellStyle name="Output 3 2 5 3 3 5" xfId="30821"/>
    <cellStyle name="Output 3 2 5 3 3 6" xfId="30822"/>
    <cellStyle name="Output 3 2 5 3 4" xfId="30823"/>
    <cellStyle name="Output 3 2 5 3 5" xfId="30824"/>
    <cellStyle name="Output 3 2 5 3 6" xfId="30825"/>
    <cellStyle name="Output 3 2 5 3 7" xfId="30826"/>
    <cellStyle name="Output 3 2 5 3 8" xfId="30827"/>
    <cellStyle name="Output 3 2 5 4" xfId="30828"/>
    <cellStyle name="Output 3 2 5 4 2" xfId="30829"/>
    <cellStyle name="Output 3 2 5 4 3" xfId="30830"/>
    <cellStyle name="Output 3 2 5 4 4" xfId="30831"/>
    <cellStyle name="Output 3 2 5 4 5" xfId="30832"/>
    <cellStyle name="Output 3 2 5 4 6" xfId="30833"/>
    <cellStyle name="Output 3 2 5 5" xfId="30834"/>
    <cellStyle name="Output 3 2 5 5 2" xfId="30835"/>
    <cellStyle name="Output 3 2 5 5 3" xfId="30836"/>
    <cellStyle name="Output 3 2 5 5 4" xfId="30837"/>
    <cellStyle name="Output 3 2 5 5 5" xfId="30838"/>
    <cellStyle name="Output 3 2 5 5 6" xfId="30839"/>
    <cellStyle name="Output 3 2 5 6" xfId="30840"/>
    <cellStyle name="Output 3 2 5 7" xfId="30841"/>
    <cellStyle name="Output 3 2 5 8" xfId="30842"/>
    <cellStyle name="Output 3 2 5 9" xfId="30843"/>
    <cellStyle name="Output 3 2 6" xfId="30844"/>
    <cellStyle name="Output 3 2 6 2" xfId="30845"/>
    <cellStyle name="Output 3 2 6 2 2" xfId="30846"/>
    <cellStyle name="Output 3 2 6 2 2 2" xfId="30847"/>
    <cellStyle name="Output 3 2 6 2 2 3" xfId="30848"/>
    <cellStyle name="Output 3 2 6 2 2 4" xfId="30849"/>
    <cellStyle name="Output 3 2 6 2 2 5" xfId="30850"/>
    <cellStyle name="Output 3 2 6 2 2 6" xfId="30851"/>
    <cellStyle name="Output 3 2 6 2 3" xfId="30852"/>
    <cellStyle name="Output 3 2 6 2 3 2" xfId="30853"/>
    <cellStyle name="Output 3 2 6 2 3 3" xfId="30854"/>
    <cellStyle name="Output 3 2 6 2 3 4" xfId="30855"/>
    <cellStyle name="Output 3 2 6 2 3 5" xfId="30856"/>
    <cellStyle name="Output 3 2 6 2 3 6" xfId="30857"/>
    <cellStyle name="Output 3 2 6 2 4" xfId="30858"/>
    <cellStyle name="Output 3 2 6 2 5" xfId="30859"/>
    <cellStyle name="Output 3 2 6 2 6" xfId="30860"/>
    <cellStyle name="Output 3 2 6 2 7" xfId="30861"/>
    <cellStyle name="Output 3 2 6 2 8" xfId="30862"/>
    <cellStyle name="Output 3 2 6 3" xfId="30863"/>
    <cellStyle name="Output 3 2 6 3 2" xfId="30864"/>
    <cellStyle name="Output 3 2 6 3 3" xfId="30865"/>
    <cellStyle name="Output 3 2 6 3 4" xfId="30866"/>
    <cellStyle name="Output 3 2 6 3 5" xfId="30867"/>
    <cellStyle name="Output 3 2 6 3 6" xfId="30868"/>
    <cellStyle name="Output 3 2 6 4" xfId="30869"/>
    <cellStyle name="Output 3 2 6 4 2" xfId="30870"/>
    <cellStyle name="Output 3 2 6 4 3" xfId="30871"/>
    <cellStyle name="Output 3 2 6 4 4" xfId="30872"/>
    <cellStyle name="Output 3 2 6 4 5" xfId="30873"/>
    <cellStyle name="Output 3 2 6 4 6" xfId="30874"/>
    <cellStyle name="Output 3 2 6 5" xfId="30875"/>
    <cellStyle name="Output 3 2 6 6" xfId="30876"/>
    <cellStyle name="Output 3 2 6 7" xfId="30877"/>
    <cellStyle name="Output 3 2 6 8" xfId="30878"/>
    <cellStyle name="Output 3 2 6 9" xfId="30879"/>
    <cellStyle name="Output 3 2 7" xfId="30880"/>
    <cellStyle name="Output 3 2 7 2" xfId="30881"/>
    <cellStyle name="Output 3 2 7 2 2" xfId="30882"/>
    <cellStyle name="Output 3 2 7 2 3" xfId="30883"/>
    <cellStyle name="Output 3 2 7 2 4" xfId="30884"/>
    <cellStyle name="Output 3 2 7 2 5" xfId="30885"/>
    <cellStyle name="Output 3 2 7 2 6" xfId="30886"/>
    <cellStyle name="Output 3 2 7 3" xfId="30887"/>
    <cellStyle name="Output 3 2 7 3 2" xfId="30888"/>
    <cellStyle name="Output 3 2 7 3 3" xfId="30889"/>
    <cellStyle name="Output 3 2 7 3 4" xfId="30890"/>
    <cellStyle name="Output 3 2 7 3 5" xfId="30891"/>
    <cellStyle name="Output 3 2 7 3 6" xfId="30892"/>
    <cellStyle name="Output 3 2 7 4" xfId="30893"/>
    <cellStyle name="Output 3 2 7 5" xfId="30894"/>
    <cellStyle name="Output 3 2 7 6" xfId="30895"/>
    <cellStyle name="Output 3 2 7 7" xfId="30896"/>
    <cellStyle name="Output 3 2 7 8" xfId="30897"/>
    <cellStyle name="Output 3 2 8" xfId="30898"/>
    <cellStyle name="Output 3 2 8 2" xfId="30899"/>
    <cellStyle name="Output 3 2 8 3" xfId="30900"/>
    <cellStyle name="Output 3 2 8 4" xfId="30901"/>
    <cellStyle name="Output 3 2 8 5" xfId="30902"/>
    <cellStyle name="Output 3 2 8 6" xfId="30903"/>
    <cellStyle name="Output 3 2 9" xfId="30904"/>
    <cellStyle name="Output 3 2 9 2" xfId="30905"/>
    <cellStyle name="Output 3 2 9 3" xfId="30906"/>
    <cellStyle name="Output 3 2 9 4" xfId="30907"/>
    <cellStyle name="Output 3 2 9 5" xfId="30908"/>
    <cellStyle name="Output 3 2 9 6" xfId="30909"/>
    <cellStyle name="Output 3 3" xfId="30910"/>
    <cellStyle name="Output 3 3 10" xfId="30911"/>
    <cellStyle name="Output 3 3 11" xfId="30912"/>
    <cellStyle name="Output 3 3 12" xfId="30913"/>
    <cellStyle name="Output 3 3 13" xfId="30914"/>
    <cellStyle name="Output 3 3 14" xfId="30915"/>
    <cellStyle name="Output 3 3 2" xfId="30916"/>
    <cellStyle name="Output 3 3 2 10" xfId="30917"/>
    <cellStyle name="Output 3 3 2 11" xfId="30918"/>
    <cellStyle name="Output 3 3 2 12" xfId="30919"/>
    <cellStyle name="Output 3 3 2 13" xfId="30920"/>
    <cellStyle name="Output 3 3 2 2" xfId="30921"/>
    <cellStyle name="Output 3 3 2 2 10" xfId="30922"/>
    <cellStyle name="Output 3 3 2 2 11" xfId="30923"/>
    <cellStyle name="Output 3 3 2 2 12" xfId="30924"/>
    <cellStyle name="Output 3 3 2 2 2" xfId="30925"/>
    <cellStyle name="Output 3 3 2 2 2 10" xfId="30926"/>
    <cellStyle name="Output 3 3 2 2 2 11" xfId="30927"/>
    <cellStyle name="Output 3 3 2 2 2 2" xfId="30928"/>
    <cellStyle name="Output 3 3 2 2 2 2 10" xfId="30929"/>
    <cellStyle name="Output 3 3 2 2 2 2 2" xfId="30930"/>
    <cellStyle name="Output 3 3 2 2 2 2 2 2" xfId="30931"/>
    <cellStyle name="Output 3 3 2 2 2 2 2 2 2" xfId="30932"/>
    <cellStyle name="Output 3 3 2 2 2 2 2 2 2 2" xfId="30933"/>
    <cellStyle name="Output 3 3 2 2 2 2 2 2 2 3" xfId="30934"/>
    <cellStyle name="Output 3 3 2 2 2 2 2 2 2 4" xfId="30935"/>
    <cellStyle name="Output 3 3 2 2 2 2 2 2 2 5" xfId="30936"/>
    <cellStyle name="Output 3 3 2 2 2 2 2 2 2 6" xfId="30937"/>
    <cellStyle name="Output 3 3 2 2 2 2 2 2 3" xfId="30938"/>
    <cellStyle name="Output 3 3 2 2 2 2 2 2 3 2" xfId="30939"/>
    <cellStyle name="Output 3 3 2 2 2 2 2 2 3 3" xfId="30940"/>
    <cellStyle name="Output 3 3 2 2 2 2 2 2 3 4" xfId="30941"/>
    <cellStyle name="Output 3 3 2 2 2 2 2 2 3 5" xfId="30942"/>
    <cellStyle name="Output 3 3 2 2 2 2 2 2 3 6" xfId="30943"/>
    <cellStyle name="Output 3 3 2 2 2 2 2 2 4" xfId="30944"/>
    <cellStyle name="Output 3 3 2 2 2 2 2 2 5" xfId="30945"/>
    <cellStyle name="Output 3 3 2 2 2 2 2 2 6" xfId="30946"/>
    <cellStyle name="Output 3 3 2 2 2 2 2 2 7" xfId="30947"/>
    <cellStyle name="Output 3 3 2 2 2 2 2 2 8" xfId="30948"/>
    <cellStyle name="Output 3 3 2 2 2 2 2 3" xfId="30949"/>
    <cellStyle name="Output 3 3 2 2 2 2 2 3 2" xfId="30950"/>
    <cellStyle name="Output 3 3 2 2 2 2 2 3 3" xfId="30951"/>
    <cellStyle name="Output 3 3 2 2 2 2 2 3 4" xfId="30952"/>
    <cellStyle name="Output 3 3 2 2 2 2 2 3 5" xfId="30953"/>
    <cellStyle name="Output 3 3 2 2 2 2 2 3 6" xfId="30954"/>
    <cellStyle name="Output 3 3 2 2 2 2 2 4" xfId="30955"/>
    <cellStyle name="Output 3 3 2 2 2 2 2 4 2" xfId="30956"/>
    <cellStyle name="Output 3 3 2 2 2 2 2 4 3" xfId="30957"/>
    <cellStyle name="Output 3 3 2 2 2 2 2 4 4" xfId="30958"/>
    <cellStyle name="Output 3 3 2 2 2 2 2 4 5" xfId="30959"/>
    <cellStyle name="Output 3 3 2 2 2 2 2 4 6" xfId="30960"/>
    <cellStyle name="Output 3 3 2 2 2 2 2 5" xfId="30961"/>
    <cellStyle name="Output 3 3 2 2 2 2 2 6" xfId="30962"/>
    <cellStyle name="Output 3 3 2 2 2 2 2 7" xfId="30963"/>
    <cellStyle name="Output 3 3 2 2 2 2 2 8" xfId="30964"/>
    <cellStyle name="Output 3 3 2 2 2 2 2 9" xfId="30965"/>
    <cellStyle name="Output 3 3 2 2 2 2 3" xfId="30966"/>
    <cellStyle name="Output 3 3 2 2 2 2 3 2" xfId="30967"/>
    <cellStyle name="Output 3 3 2 2 2 2 3 2 2" xfId="30968"/>
    <cellStyle name="Output 3 3 2 2 2 2 3 2 3" xfId="30969"/>
    <cellStyle name="Output 3 3 2 2 2 2 3 2 4" xfId="30970"/>
    <cellStyle name="Output 3 3 2 2 2 2 3 2 5" xfId="30971"/>
    <cellStyle name="Output 3 3 2 2 2 2 3 2 6" xfId="30972"/>
    <cellStyle name="Output 3 3 2 2 2 2 3 3" xfId="30973"/>
    <cellStyle name="Output 3 3 2 2 2 2 3 3 2" xfId="30974"/>
    <cellStyle name="Output 3 3 2 2 2 2 3 3 3" xfId="30975"/>
    <cellStyle name="Output 3 3 2 2 2 2 3 3 4" xfId="30976"/>
    <cellStyle name="Output 3 3 2 2 2 2 3 3 5" xfId="30977"/>
    <cellStyle name="Output 3 3 2 2 2 2 3 3 6" xfId="30978"/>
    <cellStyle name="Output 3 3 2 2 2 2 3 4" xfId="30979"/>
    <cellStyle name="Output 3 3 2 2 2 2 3 5" xfId="30980"/>
    <cellStyle name="Output 3 3 2 2 2 2 3 6" xfId="30981"/>
    <cellStyle name="Output 3 3 2 2 2 2 3 7" xfId="30982"/>
    <cellStyle name="Output 3 3 2 2 2 2 3 8" xfId="30983"/>
    <cellStyle name="Output 3 3 2 2 2 2 4" xfId="30984"/>
    <cellStyle name="Output 3 3 2 2 2 2 4 2" xfId="30985"/>
    <cellStyle name="Output 3 3 2 2 2 2 4 3" xfId="30986"/>
    <cellStyle name="Output 3 3 2 2 2 2 4 4" xfId="30987"/>
    <cellStyle name="Output 3 3 2 2 2 2 4 5" xfId="30988"/>
    <cellStyle name="Output 3 3 2 2 2 2 4 6" xfId="30989"/>
    <cellStyle name="Output 3 3 2 2 2 2 5" xfId="30990"/>
    <cellStyle name="Output 3 3 2 2 2 2 5 2" xfId="30991"/>
    <cellStyle name="Output 3 3 2 2 2 2 5 3" xfId="30992"/>
    <cellStyle name="Output 3 3 2 2 2 2 5 4" xfId="30993"/>
    <cellStyle name="Output 3 3 2 2 2 2 5 5" xfId="30994"/>
    <cellStyle name="Output 3 3 2 2 2 2 5 6" xfId="30995"/>
    <cellStyle name="Output 3 3 2 2 2 2 6" xfId="30996"/>
    <cellStyle name="Output 3 3 2 2 2 2 7" xfId="30997"/>
    <cellStyle name="Output 3 3 2 2 2 2 8" xfId="30998"/>
    <cellStyle name="Output 3 3 2 2 2 2 9" xfId="30999"/>
    <cellStyle name="Output 3 3 2 2 2 3" xfId="31000"/>
    <cellStyle name="Output 3 3 2 2 2 3 2" xfId="31001"/>
    <cellStyle name="Output 3 3 2 2 2 3 2 2" xfId="31002"/>
    <cellStyle name="Output 3 3 2 2 2 3 2 2 2" xfId="31003"/>
    <cellStyle name="Output 3 3 2 2 2 3 2 2 3" xfId="31004"/>
    <cellStyle name="Output 3 3 2 2 2 3 2 2 4" xfId="31005"/>
    <cellStyle name="Output 3 3 2 2 2 3 2 2 5" xfId="31006"/>
    <cellStyle name="Output 3 3 2 2 2 3 2 2 6" xfId="31007"/>
    <cellStyle name="Output 3 3 2 2 2 3 2 3" xfId="31008"/>
    <cellStyle name="Output 3 3 2 2 2 3 2 3 2" xfId="31009"/>
    <cellStyle name="Output 3 3 2 2 2 3 2 3 3" xfId="31010"/>
    <cellStyle name="Output 3 3 2 2 2 3 2 3 4" xfId="31011"/>
    <cellStyle name="Output 3 3 2 2 2 3 2 3 5" xfId="31012"/>
    <cellStyle name="Output 3 3 2 2 2 3 2 3 6" xfId="31013"/>
    <cellStyle name="Output 3 3 2 2 2 3 2 4" xfId="31014"/>
    <cellStyle name="Output 3 3 2 2 2 3 2 5" xfId="31015"/>
    <cellStyle name="Output 3 3 2 2 2 3 2 6" xfId="31016"/>
    <cellStyle name="Output 3 3 2 2 2 3 2 7" xfId="31017"/>
    <cellStyle name="Output 3 3 2 2 2 3 2 8" xfId="31018"/>
    <cellStyle name="Output 3 3 2 2 2 3 3" xfId="31019"/>
    <cellStyle name="Output 3 3 2 2 2 3 3 2" xfId="31020"/>
    <cellStyle name="Output 3 3 2 2 2 3 3 3" xfId="31021"/>
    <cellStyle name="Output 3 3 2 2 2 3 3 4" xfId="31022"/>
    <cellStyle name="Output 3 3 2 2 2 3 3 5" xfId="31023"/>
    <cellStyle name="Output 3 3 2 2 2 3 3 6" xfId="31024"/>
    <cellStyle name="Output 3 3 2 2 2 3 4" xfId="31025"/>
    <cellStyle name="Output 3 3 2 2 2 3 4 2" xfId="31026"/>
    <cellStyle name="Output 3 3 2 2 2 3 4 3" xfId="31027"/>
    <cellStyle name="Output 3 3 2 2 2 3 4 4" xfId="31028"/>
    <cellStyle name="Output 3 3 2 2 2 3 4 5" xfId="31029"/>
    <cellStyle name="Output 3 3 2 2 2 3 4 6" xfId="31030"/>
    <cellStyle name="Output 3 3 2 2 2 3 5" xfId="31031"/>
    <cellStyle name="Output 3 3 2 2 2 3 6" xfId="31032"/>
    <cellStyle name="Output 3 3 2 2 2 3 7" xfId="31033"/>
    <cellStyle name="Output 3 3 2 2 2 3 8" xfId="31034"/>
    <cellStyle name="Output 3 3 2 2 2 3 9" xfId="31035"/>
    <cellStyle name="Output 3 3 2 2 2 4" xfId="31036"/>
    <cellStyle name="Output 3 3 2 2 2 4 2" xfId="31037"/>
    <cellStyle name="Output 3 3 2 2 2 4 2 2" xfId="31038"/>
    <cellStyle name="Output 3 3 2 2 2 4 2 3" xfId="31039"/>
    <cellStyle name="Output 3 3 2 2 2 4 2 4" xfId="31040"/>
    <cellStyle name="Output 3 3 2 2 2 4 2 5" xfId="31041"/>
    <cellStyle name="Output 3 3 2 2 2 4 2 6" xfId="31042"/>
    <cellStyle name="Output 3 3 2 2 2 4 3" xfId="31043"/>
    <cellStyle name="Output 3 3 2 2 2 4 3 2" xfId="31044"/>
    <cellStyle name="Output 3 3 2 2 2 4 3 3" xfId="31045"/>
    <cellStyle name="Output 3 3 2 2 2 4 3 4" xfId="31046"/>
    <cellStyle name="Output 3 3 2 2 2 4 3 5" xfId="31047"/>
    <cellStyle name="Output 3 3 2 2 2 4 3 6" xfId="31048"/>
    <cellStyle name="Output 3 3 2 2 2 4 4" xfId="31049"/>
    <cellStyle name="Output 3 3 2 2 2 4 5" xfId="31050"/>
    <cellStyle name="Output 3 3 2 2 2 4 6" xfId="31051"/>
    <cellStyle name="Output 3 3 2 2 2 4 7" xfId="31052"/>
    <cellStyle name="Output 3 3 2 2 2 4 8" xfId="31053"/>
    <cellStyle name="Output 3 3 2 2 2 5" xfId="31054"/>
    <cellStyle name="Output 3 3 2 2 2 5 2" xfId="31055"/>
    <cellStyle name="Output 3 3 2 2 2 5 3" xfId="31056"/>
    <cellStyle name="Output 3 3 2 2 2 5 4" xfId="31057"/>
    <cellStyle name="Output 3 3 2 2 2 5 5" xfId="31058"/>
    <cellStyle name="Output 3 3 2 2 2 5 6" xfId="31059"/>
    <cellStyle name="Output 3 3 2 2 2 6" xfId="31060"/>
    <cellStyle name="Output 3 3 2 2 2 6 2" xfId="31061"/>
    <cellStyle name="Output 3 3 2 2 2 6 3" xfId="31062"/>
    <cellStyle name="Output 3 3 2 2 2 6 4" xfId="31063"/>
    <cellStyle name="Output 3 3 2 2 2 6 5" xfId="31064"/>
    <cellStyle name="Output 3 3 2 2 2 6 6" xfId="31065"/>
    <cellStyle name="Output 3 3 2 2 2 7" xfId="31066"/>
    <cellStyle name="Output 3 3 2 2 2 8" xfId="31067"/>
    <cellStyle name="Output 3 3 2 2 2 9" xfId="31068"/>
    <cellStyle name="Output 3 3 2 2 3" xfId="31069"/>
    <cellStyle name="Output 3 3 2 2 3 10" xfId="31070"/>
    <cellStyle name="Output 3 3 2 2 3 2" xfId="31071"/>
    <cellStyle name="Output 3 3 2 2 3 2 2" xfId="31072"/>
    <cellStyle name="Output 3 3 2 2 3 2 2 2" xfId="31073"/>
    <cellStyle name="Output 3 3 2 2 3 2 2 2 2" xfId="31074"/>
    <cellStyle name="Output 3 3 2 2 3 2 2 2 3" xfId="31075"/>
    <cellStyle name="Output 3 3 2 2 3 2 2 2 4" xfId="31076"/>
    <cellStyle name="Output 3 3 2 2 3 2 2 2 5" xfId="31077"/>
    <cellStyle name="Output 3 3 2 2 3 2 2 2 6" xfId="31078"/>
    <cellStyle name="Output 3 3 2 2 3 2 2 3" xfId="31079"/>
    <cellStyle name="Output 3 3 2 2 3 2 2 3 2" xfId="31080"/>
    <cellStyle name="Output 3 3 2 2 3 2 2 3 3" xfId="31081"/>
    <cellStyle name="Output 3 3 2 2 3 2 2 3 4" xfId="31082"/>
    <cellStyle name="Output 3 3 2 2 3 2 2 3 5" xfId="31083"/>
    <cellStyle name="Output 3 3 2 2 3 2 2 3 6" xfId="31084"/>
    <cellStyle name="Output 3 3 2 2 3 2 2 4" xfId="31085"/>
    <cellStyle name="Output 3 3 2 2 3 2 2 5" xfId="31086"/>
    <cellStyle name="Output 3 3 2 2 3 2 2 6" xfId="31087"/>
    <cellStyle name="Output 3 3 2 2 3 2 2 7" xfId="31088"/>
    <cellStyle name="Output 3 3 2 2 3 2 2 8" xfId="31089"/>
    <cellStyle name="Output 3 3 2 2 3 2 3" xfId="31090"/>
    <cellStyle name="Output 3 3 2 2 3 2 3 2" xfId="31091"/>
    <cellStyle name="Output 3 3 2 2 3 2 3 3" xfId="31092"/>
    <cellStyle name="Output 3 3 2 2 3 2 3 4" xfId="31093"/>
    <cellStyle name="Output 3 3 2 2 3 2 3 5" xfId="31094"/>
    <cellStyle name="Output 3 3 2 2 3 2 3 6" xfId="31095"/>
    <cellStyle name="Output 3 3 2 2 3 2 4" xfId="31096"/>
    <cellStyle name="Output 3 3 2 2 3 2 4 2" xfId="31097"/>
    <cellStyle name="Output 3 3 2 2 3 2 4 3" xfId="31098"/>
    <cellStyle name="Output 3 3 2 2 3 2 4 4" xfId="31099"/>
    <cellStyle name="Output 3 3 2 2 3 2 4 5" xfId="31100"/>
    <cellStyle name="Output 3 3 2 2 3 2 4 6" xfId="31101"/>
    <cellStyle name="Output 3 3 2 2 3 2 5" xfId="31102"/>
    <cellStyle name="Output 3 3 2 2 3 2 6" xfId="31103"/>
    <cellStyle name="Output 3 3 2 2 3 2 7" xfId="31104"/>
    <cellStyle name="Output 3 3 2 2 3 2 8" xfId="31105"/>
    <cellStyle name="Output 3 3 2 2 3 2 9" xfId="31106"/>
    <cellStyle name="Output 3 3 2 2 3 3" xfId="31107"/>
    <cellStyle name="Output 3 3 2 2 3 3 2" xfId="31108"/>
    <cellStyle name="Output 3 3 2 2 3 3 2 2" xfId="31109"/>
    <cellStyle name="Output 3 3 2 2 3 3 2 3" xfId="31110"/>
    <cellStyle name="Output 3 3 2 2 3 3 2 4" xfId="31111"/>
    <cellStyle name="Output 3 3 2 2 3 3 2 5" xfId="31112"/>
    <cellStyle name="Output 3 3 2 2 3 3 2 6" xfId="31113"/>
    <cellStyle name="Output 3 3 2 2 3 3 3" xfId="31114"/>
    <cellStyle name="Output 3 3 2 2 3 3 3 2" xfId="31115"/>
    <cellStyle name="Output 3 3 2 2 3 3 3 3" xfId="31116"/>
    <cellStyle name="Output 3 3 2 2 3 3 3 4" xfId="31117"/>
    <cellStyle name="Output 3 3 2 2 3 3 3 5" xfId="31118"/>
    <cellStyle name="Output 3 3 2 2 3 3 3 6" xfId="31119"/>
    <cellStyle name="Output 3 3 2 2 3 3 4" xfId="31120"/>
    <cellStyle name="Output 3 3 2 2 3 3 5" xfId="31121"/>
    <cellStyle name="Output 3 3 2 2 3 3 6" xfId="31122"/>
    <cellStyle name="Output 3 3 2 2 3 3 7" xfId="31123"/>
    <cellStyle name="Output 3 3 2 2 3 3 8" xfId="31124"/>
    <cellStyle name="Output 3 3 2 2 3 4" xfId="31125"/>
    <cellStyle name="Output 3 3 2 2 3 4 2" xfId="31126"/>
    <cellStyle name="Output 3 3 2 2 3 4 3" xfId="31127"/>
    <cellStyle name="Output 3 3 2 2 3 4 4" xfId="31128"/>
    <cellStyle name="Output 3 3 2 2 3 4 5" xfId="31129"/>
    <cellStyle name="Output 3 3 2 2 3 4 6" xfId="31130"/>
    <cellStyle name="Output 3 3 2 2 3 5" xfId="31131"/>
    <cellStyle name="Output 3 3 2 2 3 5 2" xfId="31132"/>
    <cellStyle name="Output 3 3 2 2 3 5 3" xfId="31133"/>
    <cellStyle name="Output 3 3 2 2 3 5 4" xfId="31134"/>
    <cellStyle name="Output 3 3 2 2 3 5 5" xfId="31135"/>
    <cellStyle name="Output 3 3 2 2 3 5 6" xfId="31136"/>
    <cellStyle name="Output 3 3 2 2 3 6" xfId="31137"/>
    <cellStyle name="Output 3 3 2 2 3 7" xfId="31138"/>
    <cellStyle name="Output 3 3 2 2 3 8" xfId="31139"/>
    <cellStyle name="Output 3 3 2 2 3 9" xfId="31140"/>
    <cellStyle name="Output 3 3 2 2 4" xfId="31141"/>
    <cellStyle name="Output 3 3 2 2 4 2" xfId="31142"/>
    <cellStyle name="Output 3 3 2 2 4 2 2" xfId="31143"/>
    <cellStyle name="Output 3 3 2 2 4 2 2 2" xfId="31144"/>
    <cellStyle name="Output 3 3 2 2 4 2 2 3" xfId="31145"/>
    <cellStyle name="Output 3 3 2 2 4 2 2 4" xfId="31146"/>
    <cellStyle name="Output 3 3 2 2 4 2 2 5" xfId="31147"/>
    <cellStyle name="Output 3 3 2 2 4 2 2 6" xfId="31148"/>
    <cellStyle name="Output 3 3 2 2 4 2 3" xfId="31149"/>
    <cellStyle name="Output 3 3 2 2 4 2 3 2" xfId="31150"/>
    <cellStyle name="Output 3 3 2 2 4 2 3 3" xfId="31151"/>
    <cellStyle name="Output 3 3 2 2 4 2 3 4" xfId="31152"/>
    <cellStyle name="Output 3 3 2 2 4 2 3 5" xfId="31153"/>
    <cellStyle name="Output 3 3 2 2 4 2 3 6" xfId="31154"/>
    <cellStyle name="Output 3 3 2 2 4 2 4" xfId="31155"/>
    <cellStyle name="Output 3 3 2 2 4 2 5" xfId="31156"/>
    <cellStyle name="Output 3 3 2 2 4 2 6" xfId="31157"/>
    <cellStyle name="Output 3 3 2 2 4 2 7" xfId="31158"/>
    <cellStyle name="Output 3 3 2 2 4 2 8" xfId="31159"/>
    <cellStyle name="Output 3 3 2 2 4 3" xfId="31160"/>
    <cellStyle name="Output 3 3 2 2 4 3 2" xfId="31161"/>
    <cellStyle name="Output 3 3 2 2 4 3 3" xfId="31162"/>
    <cellStyle name="Output 3 3 2 2 4 3 4" xfId="31163"/>
    <cellStyle name="Output 3 3 2 2 4 3 5" xfId="31164"/>
    <cellStyle name="Output 3 3 2 2 4 3 6" xfId="31165"/>
    <cellStyle name="Output 3 3 2 2 4 4" xfId="31166"/>
    <cellStyle name="Output 3 3 2 2 4 4 2" xfId="31167"/>
    <cellStyle name="Output 3 3 2 2 4 4 3" xfId="31168"/>
    <cellStyle name="Output 3 3 2 2 4 4 4" xfId="31169"/>
    <cellStyle name="Output 3 3 2 2 4 4 5" xfId="31170"/>
    <cellStyle name="Output 3 3 2 2 4 4 6" xfId="31171"/>
    <cellStyle name="Output 3 3 2 2 4 5" xfId="31172"/>
    <cellStyle name="Output 3 3 2 2 4 6" xfId="31173"/>
    <cellStyle name="Output 3 3 2 2 4 7" xfId="31174"/>
    <cellStyle name="Output 3 3 2 2 4 8" xfId="31175"/>
    <cellStyle name="Output 3 3 2 2 4 9" xfId="31176"/>
    <cellStyle name="Output 3 3 2 2 5" xfId="31177"/>
    <cellStyle name="Output 3 3 2 2 5 2" xfId="31178"/>
    <cellStyle name="Output 3 3 2 2 5 2 2" xfId="31179"/>
    <cellStyle name="Output 3 3 2 2 5 2 3" xfId="31180"/>
    <cellStyle name="Output 3 3 2 2 5 2 4" xfId="31181"/>
    <cellStyle name="Output 3 3 2 2 5 2 5" xfId="31182"/>
    <cellStyle name="Output 3 3 2 2 5 2 6" xfId="31183"/>
    <cellStyle name="Output 3 3 2 2 5 3" xfId="31184"/>
    <cellStyle name="Output 3 3 2 2 5 3 2" xfId="31185"/>
    <cellStyle name="Output 3 3 2 2 5 3 3" xfId="31186"/>
    <cellStyle name="Output 3 3 2 2 5 3 4" xfId="31187"/>
    <cellStyle name="Output 3 3 2 2 5 3 5" xfId="31188"/>
    <cellStyle name="Output 3 3 2 2 5 3 6" xfId="31189"/>
    <cellStyle name="Output 3 3 2 2 5 4" xfId="31190"/>
    <cellStyle name="Output 3 3 2 2 5 5" xfId="31191"/>
    <cellStyle name="Output 3 3 2 2 5 6" xfId="31192"/>
    <cellStyle name="Output 3 3 2 2 5 7" xfId="31193"/>
    <cellStyle name="Output 3 3 2 2 5 8" xfId="31194"/>
    <cellStyle name="Output 3 3 2 2 6" xfId="31195"/>
    <cellStyle name="Output 3 3 2 2 6 2" xfId="31196"/>
    <cellStyle name="Output 3 3 2 2 6 3" xfId="31197"/>
    <cellStyle name="Output 3 3 2 2 6 4" xfId="31198"/>
    <cellStyle name="Output 3 3 2 2 6 5" xfId="31199"/>
    <cellStyle name="Output 3 3 2 2 6 6" xfId="31200"/>
    <cellStyle name="Output 3 3 2 2 7" xfId="31201"/>
    <cellStyle name="Output 3 3 2 2 7 2" xfId="31202"/>
    <cellStyle name="Output 3 3 2 2 7 3" xfId="31203"/>
    <cellStyle name="Output 3 3 2 2 7 4" xfId="31204"/>
    <cellStyle name="Output 3 3 2 2 7 5" xfId="31205"/>
    <cellStyle name="Output 3 3 2 2 7 6" xfId="31206"/>
    <cellStyle name="Output 3 3 2 2 8" xfId="31207"/>
    <cellStyle name="Output 3 3 2 2 9" xfId="31208"/>
    <cellStyle name="Output 3 3 2 3" xfId="31209"/>
    <cellStyle name="Output 3 3 2 3 10" xfId="31210"/>
    <cellStyle name="Output 3 3 2 3 11" xfId="31211"/>
    <cellStyle name="Output 3 3 2 3 2" xfId="31212"/>
    <cellStyle name="Output 3 3 2 3 2 10" xfId="31213"/>
    <cellStyle name="Output 3 3 2 3 2 2" xfId="31214"/>
    <cellStyle name="Output 3 3 2 3 2 2 2" xfId="31215"/>
    <cellStyle name="Output 3 3 2 3 2 2 2 2" xfId="31216"/>
    <cellStyle name="Output 3 3 2 3 2 2 2 2 2" xfId="31217"/>
    <cellStyle name="Output 3 3 2 3 2 2 2 2 3" xfId="31218"/>
    <cellStyle name="Output 3 3 2 3 2 2 2 2 4" xfId="31219"/>
    <cellStyle name="Output 3 3 2 3 2 2 2 2 5" xfId="31220"/>
    <cellStyle name="Output 3 3 2 3 2 2 2 2 6" xfId="31221"/>
    <cellStyle name="Output 3 3 2 3 2 2 2 3" xfId="31222"/>
    <cellStyle name="Output 3 3 2 3 2 2 2 3 2" xfId="31223"/>
    <cellStyle name="Output 3 3 2 3 2 2 2 3 3" xfId="31224"/>
    <cellStyle name="Output 3 3 2 3 2 2 2 3 4" xfId="31225"/>
    <cellStyle name="Output 3 3 2 3 2 2 2 3 5" xfId="31226"/>
    <cellStyle name="Output 3 3 2 3 2 2 2 3 6" xfId="31227"/>
    <cellStyle name="Output 3 3 2 3 2 2 2 4" xfId="31228"/>
    <cellStyle name="Output 3 3 2 3 2 2 2 5" xfId="31229"/>
    <cellStyle name="Output 3 3 2 3 2 2 2 6" xfId="31230"/>
    <cellStyle name="Output 3 3 2 3 2 2 2 7" xfId="31231"/>
    <cellStyle name="Output 3 3 2 3 2 2 2 8" xfId="31232"/>
    <cellStyle name="Output 3 3 2 3 2 2 3" xfId="31233"/>
    <cellStyle name="Output 3 3 2 3 2 2 3 2" xfId="31234"/>
    <cellStyle name="Output 3 3 2 3 2 2 3 3" xfId="31235"/>
    <cellStyle name="Output 3 3 2 3 2 2 3 4" xfId="31236"/>
    <cellStyle name="Output 3 3 2 3 2 2 3 5" xfId="31237"/>
    <cellStyle name="Output 3 3 2 3 2 2 3 6" xfId="31238"/>
    <cellStyle name="Output 3 3 2 3 2 2 4" xfId="31239"/>
    <cellStyle name="Output 3 3 2 3 2 2 4 2" xfId="31240"/>
    <cellStyle name="Output 3 3 2 3 2 2 4 3" xfId="31241"/>
    <cellStyle name="Output 3 3 2 3 2 2 4 4" xfId="31242"/>
    <cellStyle name="Output 3 3 2 3 2 2 4 5" xfId="31243"/>
    <cellStyle name="Output 3 3 2 3 2 2 4 6" xfId="31244"/>
    <cellStyle name="Output 3 3 2 3 2 2 5" xfId="31245"/>
    <cellStyle name="Output 3 3 2 3 2 2 6" xfId="31246"/>
    <cellStyle name="Output 3 3 2 3 2 2 7" xfId="31247"/>
    <cellStyle name="Output 3 3 2 3 2 2 8" xfId="31248"/>
    <cellStyle name="Output 3 3 2 3 2 2 9" xfId="31249"/>
    <cellStyle name="Output 3 3 2 3 2 3" xfId="31250"/>
    <cellStyle name="Output 3 3 2 3 2 3 2" xfId="31251"/>
    <cellStyle name="Output 3 3 2 3 2 3 2 2" xfId="31252"/>
    <cellStyle name="Output 3 3 2 3 2 3 2 3" xfId="31253"/>
    <cellStyle name="Output 3 3 2 3 2 3 2 4" xfId="31254"/>
    <cellStyle name="Output 3 3 2 3 2 3 2 5" xfId="31255"/>
    <cellStyle name="Output 3 3 2 3 2 3 2 6" xfId="31256"/>
    <cellStyle name="Output 3 3 2 3 2 3 3" xfId="31257"/>
    <cellStyle name="Output 3 3 2 3 2 3 3 2" xfId="31258"/>
    <cellStyle name="Output 3 3 2 3 2 3 3 3" xfId="31259"/>
    <cellStyle name="Output 3 3 2 3 2 3 3 4" xfId="31260"/>
    <cellStyle name="Output 3 3 2 3 2 3 3 5" xfId="31261"/>
    <cellStyle name="Output 3 3 2 3 2 3 3 6" xfId="31262"/>
    <cellStyle name="Output 3 3 2 3 2 3 4" xfId="31263"/>
    <cellStyle name="Output 3 3 2 3 2 3 5" xfId="31264"/>
    <cellStyle name="Output 3 3 2 3 2 3 6" xfId="31265"/>
    <cellStyle name="Output 3 3 2 3 2 3 7" xfId="31266"/>
    <cellStyle name="Output 3 3 2 3 2 3 8" xfId="31267"/>
    <cellStyle name="Output 3 3 2 3 2 4" xfId="31268"/>
    <cellStyle name="Output 3 3 2 3 2 4 2" xfId="31269"/>
    <cellStyle name="Output 3 3 2 3 2 4 3" xfId="31270"/>
    <cellStyle name="Output 3 3 2 3 2 4 4" xfId="31271"/>
    <cellStyle name="Output 3 3 2 3 2 4 5" xfId="31272"/>
    <cellStyle name="Output 3 3 2 3 2 4 6" xfId="31273"/>
    <cellStyle name="Output 3 3 2 3 2 5" xfId="31274"/>
    <cellStyle name="Output 3 3 2 3 2 5 2" xfId="31275"/>
    <cellStyle name="Output 3 3 2 3 2 5 3" xfId="31276"/>
    <cellStyle name="Output 3 3 2 3 2 5 4" xfId="31277"/>
    <cellStyle name="Output 3 3 2 3 2 5 5" xfId="31278"/>
    <cellStyle name="Output 3 3 2 3 2 5 6" xfId="31279"/>
    <cellStyle name="Output 3 3 2 3 2 6" xfId="31280"/>
    <cellStyle name="Output 3 3 2 3 2 7" xfId="31281"/>
    <cellStyle name="Output 3 3 2 3 2 8" xfId="31282"/>
    <cellStyle name="Output 3 3 2 3 2 9" xfId="31283"/>
    <cellStyle name="Output 3 3 2 3 3" xfId="31284"/>
    <cellStyle name="Output 3 3 2 3 3 2" xfId="31285"/>
    <cellStyle name="Output 3 3 2 3 3 2 2" xfId="31286"/>
    <cellStyle name="Output 3 3 2 3 3 2 2 2" xfId="31287"/>
    <cellStyle name="Output 3 3 2 3 3 2 2 3" xfId="31288"/>
    <cellStyle name="Output 3 3 2 3 3 2 2 4" xfId="31289"/>
    <cellStyle name="Output 3 3 2 3 3 2 2 5" xfId="31290"/>
    <cellStyle name="Output 3 3 2 3 3 2 2 6" xfId="31291"/>
    <cellStyle name="Output 3 3 2 3 3 2 3" xfId="31292"/>
    <cellStyle name="Output 3 3 2 3 3 2 3 2" xfId="31293"/>
    <cellStyle name="Output 3 3 2 3 3 2 3 3" xfId="31294"/>
    <cellStyle name="Output 3 3 2 3 3 2 3 4" xfId="31295"/>
    <cellStyle name="Output 3 3 2 3 3 2 3 5" xfId="31296"/>
    <cellStyle name="Output 3 3 2 3 3 2 3 6" xfId="31297"/>
    <cellStyle name="Output 3 3 2 3 3 2 4" xfId="31298"/>
    <cellStyle name="Output 3 3 2 3 3 2 5" xfId="31299"/>
    <cellStyle name="Output 3 3 2 3 3 2 6" xfId="31300"/>
    <cellStyle name="Output 3 3 2 3 3 2 7" xfId="31301"/>
    <cellStyle name="Output 3 3 2 3 3 2 8" xfId="31302"/>
    <cellStyle name="Output 3 3 2 3 3 3" xfId="31303"/>
    <cellStyle name="Output 3 3 2 3 3 3 2" xfId="31304"/>
    <cellStyle name="Output 3 3 2 3 3 3 3" xfId="31305"/>
    <cellStyle name="Output 3 3 2 3 3 3 4" xfId="31306"/>
    <cellStyle name="Output 3 3 2 3 3 3 5" xfId="31307"/>
    <cellStyle name="Output 3 3 2 3 3 3 6" xfId="31308"/>
    <cellStyle name="Output 3 3 2 3 3 4" xfId="31309"/>
    <cellStyle name="Output 3 3 2 3 3 4 2" xfId="31310"/>
    <cellStyle name="Output 3 3 2 3 3 4 3" xfId="31311"/>
    <cellStyle name="Output 3 3 2 3 3 4 4" xfId="31312"/>
    <cellStyle name="Output 3 3 2 3 3 4 5" xfId="31313"/>
    <cellStyle name="Output 3 3 2 3 3 4 6" xfId="31314"/>
    <cellStyle name="Output 3 3 2 3 3 5" xfId="31315"/>
    <cellStyle name="Output 3 3 2 3 3 6" xfId="31316"/>
    <cellStyle name="Output 3 3 2 3 3 7" xfId="31317"/>
    <cellStyle name="Output 3 3 2 3 3 8" xfId="31318"/>
    <cellStyle name="Output 3 3 2 3 3 9" xfId="31319"/>
    <cellStyle name="Output 3 3 2 3 4" xfId="31320"/>
    <cellStyle name="Output 3 3 2 3 4 2" xfId="31321"/>
    <cellStyle name="Output 3 3 2 3 4 2 2" xfId="31322"/>
    <cellStyle name="Output 3 3 2 3 4 2 3" xfId="31323"/>
    <cellStyle name="Output 3 3 2 3 4 2 4" xfId="31324"/>
    <cellStyle name="Output 3 3 2 3 4 2 5" xfId="31325"/>
    <cellStyle name="Output 3 3 2 3 4 2 6" xfId="31326"/>
    <cellStyle name="Output 3 3 2 3 4 3" xfId="31327"/>
    <cellStyle name="Output 3 3 2 3 4 3 2" xfId="31328"/>
    <cellStyle name="Output 3 3 2 3 4 3 3" xfId="31329"/>
    <cellStyle name="Output 3 3 2 3 4 3 4" xfId="31330"/>
    <cellStyle name="Output 3 3 2 3 4 3 5" xfId="31331"/>
    <cellStyle name="Output 3 3 2 3 4 3 6" xfId="31332"/>
    <cellStyle name="Output 3 3 2 3 4 4" xfId="31333"/>
    <cellStyle name="Output 3 3 2 3 4 5" xfId="31334"/>
    <cellStyle name="Output 3 3 2 3 4 6" xfId="31335"/>
    <cellStyle name="Output 3 3 2 3 4 7" xfId="31336"/>
    <cellStyle name="Output 3 3 2 3 4 8" xfId="31337"/>
    <cellStyle name="Output 3 3 2 3 5" xfId="31338"/>
    <cellStyle name="Output 3 3 2 3 5 2" xfId="31339"/>
    <cellStyle name="Output 3 3 2 3 5 3" xfId="31340"/>
    <cellStyle name="Output 3 3 2 3 5 4" xfId="31341"/>
    <cellStyle name="Output 3 3 2 3 5 5" xfId="31342"/>
    <cellStyle name="Output 3 3 2 3 5 6" xfId="31343"/>
    <cellStyle name="Output 3 3 2 3 6" xfId="31344"/>
    <cellStyle name="Output 3 3 2 3 6 2" xfId="31345"/>
    <cellStyle name="Output 3 3 2 3 6 3" xfId="31346"/>
    <cellStyle name="Output 3 3 2 3 6 4" xfId="31347"/>
    <cellStyle name="Output 3 3 2 3 6 5" xfId="31348"/>
    <cellStyle name="Output 3 3 2 3 6 6" xfId="31349"/>
    <cellStyle name="Output 3 3 2 3 7" xfId="31350"/>
    <cellStyle name="Output 3 3 2 3 8" xfId="31351"/>
    <cellStyle name="Output 3 3 2 3 9" xfId="31352"/>
    <cellStyle name="Output 3 3 2 4" xfId="31353"/>
    <cellStyle name="Output 3 3 2 4 10" xfId="31354"/>
    <cellStyle name="Output 3 3 2 4 2" xfId="31355"/>
    <cellStyle name="Output 3 3 2 4 2 2" xfId="31356"/>
    <cellStyle name="Output 3 3 2 4 2 2 2" xfId="31357"/>
    <cellStyle name="Output 3 3 2 4 2 2 2 2" xfId="31358"/>
    <cellStyle name="Output 3 3 2 4 2 2 2 3" xfId="31359"/>
    <cellStyle name="Output 3 3 2 4 2 2 2 4" xfId="31360"/>
    <cellStyle name="Output 3 3 2 4 2 2 2 5" xfId="31361"/>
    <cellStyle name="Output 3 3 2 4 2 2 2 6" xfId="31362"/>
    <cellStyle name="Output 3 3 2 4 2 2 3" xfId="31363"/>
    <cellStyle name="Output 3 3 2 4 2 2 3 2" xfId="31364"/>
    <cellStyle name="Output 3 3 2 4 2 2 3 3" xfId="31365"/>
    <cellStyle name="Output 3 3 2 4 2 2 3 4" xfId="31366"/>
    <cellStyle name="Output 3 3 2 4 2 2 3 5" xfId="31367"/>
    <cellStyle name="Output 3 3 2 4 2 2 3 6" xfId="31368"/>
    <cellStyle name="Output 3 3 2 4 2 2 4" xfId="31369"/>
    <cellStyle name="Output 3 3 2 4 2 2 5" xfId="31370"/>
    <cellStyle name="Output 3 3 2 4 2 2 6" xfId="31371"/>
    <cellStyle name="Output 3 3 2 4 2 2 7" xfId="31372"/>
    <cellStyle name="Output 3 3 2 4 2 2 8" xfId="31373"/>
    <cellStyle name="Output 3 3 2 4 2 3" xfId="31374"/>
    <cellStyle name="Output 3 3 2 4 2 3 2" xfId="31375"/>
    <cellStyle name="Output 3 3 2 4 2 3 3" xfId="31376"/>
    <cellStyle name="Output 3 3 2 4 2 3 4" xfId="31377"/>
    <cellStyle name="Output 3 3 2 4 2 3 5" xfId="31378"/>
    <cellStyle name="Output 3 3 2 4 2 3 6" xfId="31379"/>
    <cellStyle name="Output 3 3 2 4 2 4" xfId="31380"/>
    <cellStyle name="Output 3 3 2 4 2 4 2" xfId="31381"/>
    <cellStyle name="Output 3 3 2 4 2 4 3" xfId="31382"/>
    <cellStyle name="Output 3 3 2 4 2 4 4" xfId="31383"/>
    <cellStyle name="Output 3 3 2 4 2 4 5" xfId="31384"/>
    <cellStyle name="Output 3 3 2 4 2 4 6" xfId="31385"/>
    <cellStyle name="Output 3 3 2 4 2 5" xfId="31386"/>
    <cellStyle name="Output 3 3 2 4 2 6" xfId="31387"/>
    <cellStyle name="Output 3 3 2 4 2 7" xfId="31388"/>
    <cellStyle name="Output 3 3 2 4 2 8" xfId="31389"/>
    <cellStyle name="Output 3 3 2 4 2 9" xfId="31390"/>
    <cellStyle name="Output 3 3 2 4 3" xfId="31391"/>
    <cellStyle name="Output 3 3 2 4 3 2" xfId="31392"/>
    <cellStyle name="Output 3 3 2 4 3 2 2" xfId="31393"/>
    <cellStyle name="Output 3 3 2 4 3 2 3" xfId="31394"/>
    <cellStyle name="Output 3 3 2 4 3 2 4" xfId="31395"/>
    <cellStyle name="Output 3 3 2 4 3 2 5" xfId="31396"/>
    <cellStyle name="Output 3 3 2 4 3 2 6" xfId="31397"/>
    <cellStyle name="Output 3 3 2 4 3 3" xfId="31398"/>
    <cellStyle name="Output 3 3 2 4 3 3 2" xfId="31399"/>
    <cellStyle name="Output 3 3 2 4 3 3 3" xfId="31400"/>
    <cellStyle name="Output 3 3 2 4 3 3 4" xfId="31401"/>
    <cellStyle name="Output 3 3 2 4 3 3 5" xfId="31402"/>
    <cellStyle name="Output 3 3 2 4 3 3 6" xfId="31403"/>
    <cellStyle name="Output 3 3 2 4 3 4" xfId="31404"/>
    <cellStyle name="Output 3 3 2 4 3 5" xfId="31405"/>
    <cellStyle name="Output 3 3 2 4 3 6" xfId="31406"/>
    <cellStyle name="Output 3 3 2 4 3 7" xfId="31407"/>
    <cellStyle name="Output 3 3 2 4 3 8" xfId="31408"/>
    <cellStyle name="Output 3 3 2 4 4" xfId="31409"/>
    <cellStyle name="Output 3 3 2 4 4 2" xfId="31410"/>
    <cellStyle name="Output 3 3 2 4 4 3" xfId="31411"/>
    <cellStyle name="Output 3 3 2 4 4 4" xfId="31412"/>
    <cellStyle name="Output 3 3 2 4 4 5" xfId="31413"/>
    <cellStyle name="Output 3 3 2 4 4 6" xfId="31414"/>
    <cellStyle name="Output 3 3 2 4 5" xfId="31415"/>
    <cellStyle name="Output 3 3 2 4 5 2" xfId="31416"/>
    <cellStyle name="Output 3 3 2 4 5 3" xfId="31417"/>
    <cellStyle name="Output 3 3 2 4 5 4" xfId="31418"/>
    <cellStyle name="Output 3 3 2 4 5 5" xfId="31419"/>
    <cellStyle name="Output 3 3 2 4 5 6" xfId="31420"/>
    <cellStyle name="Output 3 3 2 4 6" xfId="31421"/>
    <cellStyle name="Output 3 3 2 4 7" xfId="31422"/>
    <cellStyle name="Output 3 3 2 4 8" xfId="31423"/>
    <cellStyle name="Output 3 3 2 4 9" xfId="31424"/>
    <cellStyle name="Output 3 3 2 5" xfId="31425"/>
    <cellStyle name="Output 3 3 2 5 2" xfId="31426"/>
    <cellStyle name="Output 3 3 2 5 2 2" xfId="31427"/>
    <cellStyle name="Output 3 3 2 5 2 2 2" xfId="31428"/>
    <cellStyle name="Output 3 3 2 5 2 2 3" xfId="31429"/>
    <cellStyle name="Output 3 3 2 5 2 2 4" xfId="31430"/>
    <cellStyle name="Output 3 3 2 5 2 2 5" xfId="31431"/>
    <cellStyle name="Output 3 3 2 5 2 2 6" xfId="31432"/>
    <cellStyle name="Output 3 3 2 5 2 3" xfId="31433"/>
    <cellStyle name="Output 3 3 2 5 2 3 2" xfId="31434"/>
    <cellStyle name="Output 3 3 2 5 2 3 3" xfId="31435"/>
    <cellStyle name="Output 3 3 2 5 2 3 4" xfId="31436"/>
    <cellStyle name="Output 3 3 2 5 2 3 5" xfId="31437"/>
    <cellStyle name="Output 3 3 2 5 2 3 6" xfId="31438"/>
    <cellStyle name="Output 3 3 2 5 2 4" xfId="31439"/>
    <cellStyle name="Output 3 3 2 5 2 5" xfId="31440"/>
    <cellStyle name="Output 3 3 2 5 2 6" xfId="31441"/>
    <cellStyle name="Output 3 3 2 5 2 7" xfId="31442"/>
    <cellStyle name="Output 3 3 2 5 2 8" xfId="31443"/>
    <cellStyle name="Output 3 3 2 5 3" xfId="31444"/>
    <cellStyle name="Output 3 3 2 5 3 2" xfId="31445"/>
    <cellStyle name="Output 3 3 2 5 3 3" xfId="31446"/>
    <cellStyle name="Output 3 3 2 5 3 4" xfId="31447"/>
    <cellStyle name="Output 3 3 2 5 3 5" xfId="31448"/>
    <cellStyle name="Output 3 3 2 5 3 6" xfId="31449"/>
    <cellStyle name="Output 3 3 2 5 4" xfId="31450"/>
    <cellStyle name="Output 3 3 2 5 4 2" xfId="31451"/>
    <cellStyle name="Output 3 3 2 5 4 3" xfId="31452"/>
    <cellStyle name="Output 3 3 2 5 4 4" xfId="31453"/>
    <cellStyle name="Output 3 3 2 5 4 5" xfId="31454"/>
    <cellStyle name="Output 3 3 2 5 4 6" xfId="31455"/>
    <cellStyle name="Output 3 3 2 5 5" xfId="31456"/>
    <cellStyle name="Output 3 3 2 5 6" xfId="31457"/>
    <cellStyle name="Output 3 3 2 5 7" xfId="31458"/>
    <cellStyle name="Output 3 3 2 5 8" xfId="31459"/>
    <cellStyle name="Output 3 3 2 5 9" xfId="31460"/>
    <cellStyle name="Output 3 3 2 6" xfId="31461"/>
    <cellStyle name="Output 3 3 2 6 2" xfId="31462"/>
    <cellStyle name="Output 3 3 2 6 2 2" xfId="31463"/>
    <cellStyle name="Output 3 3 2 6 2 3" xfId="31464"/>
    <cellStyle name="Output 3 3 2 6 2 4" xfId="31465"/>
    <cellStyle name="Output 3 3 2 6 2 5" xfId="31466"/>
    <cellStyle name="Output 3 3 2 6 2 6" xfId="31467"/>
    <cellStyle name="Output 3 3 2 6 3" xfId="31468"/>
    <cellStyle name="Output 3 3 2 6 3 2" xfId="31469"/>
    <cellStyle name="Output 3 3 2 6 3 3" xfId="31470"/>
    <cellStyle name="Output 3 3 2 6 3 4" xfId="31471"/>
    <cellStyle name="Output 3 3 2 6 3 5" xfId="31472"/>
    <cellStyle name="Output 3 3 2 6 3 6" xfId="31473"/>
    <cellStyle name="Output 3 3 2 6 4" xfId="31474"/>
    <cellStyle name="Output 3 3 2 6 5" xfId="31475"/>
    <cellStyle name="Output 3 3 2 6 6" xfId="31476"/>
    <cellStyle name="Output 3 3 2 6 7" xfId="31477"/>
    <cellStyle name="Output 3 3 2 6 8" xfId="31478"/>
    <cellStyle name="Output 3 3 2 7" xfId="31479"/>
    <cellStyle name="Output 3 3 2 7 2" xfId="31480"/>
    <cellStyle name="Output 3 3 2 7 3" xfId="31481"/>
    <cellStyle name="Output 3 3 2 7 4" xfId="31482"/>
    <cellStyle name="Output 3 3 2 7 5" xfId="31483"/>
    <cellStyle name="Output 3 3 2 7 6" xfId="31484"/>
    <cellStyle name="Output 3 3 2 8" xfId="31485"/>
    <cellStyle name="Output 3 3 2 8 2" xfId="31486"/>
    <cellStyle name="Output 3 3 2 8 3" xfId="31487"/>
    <cellStyle name="Output 3 3 2 8 4" xfId="31488"/>
    <cellStyle name="Output 3 3 2 8 5" xfId="31489"/>
    <cellStyle name="Output 3 3 2 8 6" xfId="31490"/>
    <cellStyle name="Output 3 3 2 9" xfId="31491"/>
    <cellStyle name="Output 3 3 3" xfId="31492"/>
    <cellStyle name="Output 3 3 3 10" xfId="31493"/>
    <cellStyle name="Output 3 3 3 11" xfId="31494"/>
    <cellStyle name="Output 3 3 3 12" xfId="31495"/>
    <cellStyle name="Output 3 3 3 2" xfId="31496"/>
    <cellStyle name="Output 3 3 3 2 10" xfId="31497"/>
    <cellStyle name="Output 3 3 3 2 11" xfId="31498"/>
    <cellStyle name="Output 3 3 3 2 2" xfId="31499"/>
    <cellStyle name="Output 3 3 3 2 2 10" xfId="31500"/>
    <cellStyle name="Output 3 3 3 2 2 2" xfId="31501"/>
    <cellStyle name="Output 3 3 3 2 2 2 2" xfId="31502"/>
    <cellStyle name="Output 3 3 3 2 2 2 2 2" xfId="31503"/>
    <cellStyle name="Output 3 3 3 2 2 2 2 2 2" xfId="31504"/>
    <cellStyle name="Output 3 3 3 2 2 2 2 2 3" xfId="31505"/>
    <cellStyle name="Output 3 3 3 2 2 2 2 2 4" xfId="31506"/>
    <cellStyle name="Output 3 3 3 2 2 2 2 2 5" xfId="31507"/>
    <cellStyle name="Output 3 3 3 2 2 2 2 2 6" xfId="31508"/>
    <cellStyle name="Output 3 3 3 2 2 2 2 3" xfId="31509"/>
    <cellStyle name="Output 3 3 3 2 2 2 2 3 2" xfId="31510"/>
    <cellStyle name="Output 3 3 3 2 2 2 2 3 3" xfId="31511"/>
    <cellStyle name="Output 3 3 3 2 2 2 2 3 4" xfId="31512"/>
    <cellStyle name="Output 3 3 3 2 2 2 2 3 5" xfId="31513"/>
    <cellStyle name="Output 3 3 3 2 2 2 2 3 6" xfId="31514"/>
    <cellStyle name="Output 3 3 3 2 2 2 2 4" xfId="31515"/>
    <cellStyle name="Output 3 3 3 2 2 2 2 5" xfId="31516"/>
    <cellStyle name="Output 3 3 3 2 2 2 2 6" xfId="31517"/>
    <cellStyle name="Output 3 3 3 2 2 2 2 7" xfId="31518"/>
    <cellStyle name="Output 3 3 3 2 2 2 2 8" xfId="31519"/>
    <cellStyle name="Output 3 3 3 2 2 2 3" xfId="31520"/>
    <cellStyle name="Output 3 3 3 2 2 2 3 2" xfId="31521"/>
    <cellStyle name="Output 3 3 3 2 2 2 3 3" xfId="31522"/>
    <cellStyle name="Output 3 3 3 2 2 2 3 4" xfId="31523"/>
    <cellStyle name="Output 3 3 3 2 2 2 3 5" xfId="31524"/>
    <cellStyle name="Output 3 3 3 2 2 2 3 6" xfId="31525"/>
    <cellStyle name="Output 3 3 3 2 2 2 4" xfId="31526"/>
    <cellStyle name="Output 3 3 3 2 2 2 4 2" xfId="31527"/>
    <cellStyle name="Output 3 3 3 2 2 2 4 3" xfId="31528"/>
    <cellStyle name="Output 3 3 3 2 2 2 4 4" xfId="31529"/>
    <cellStyle name="Output 3 3 3 2 2 2 4 5" xfId="31530"/>
    <cellStyle name="Output 3 3 3 2 2 2 4 6" xfId="31531"/>
    <cellStyle name="Output 3 3 3 2 2 2 5" xfId="31532"/>
    <cellStyle name="Output 3 3 3 2 2 2 6" xfId="31533"/>
    <cellStyle name="Output 3 3 3 2 2 2 7" xfId="31534"/>
    <cellStyle name="Output 3 3 3 2 2 2 8" xfId="31535"/>
    <cellStyle name="Output 3 3 3 2 2 2 9" xfId="31536"/>
    <cellStyle name="Output 3 3 3 2 2 3" xfId="31537"/>
    <cellStyle name="Output 3 3 3 2 2 3 2" xfId="31538"/>
    <cellStyle name="Output 3 3 3 2 2 3 2 2" xfId="31539"/>
    <cellStyle name="Output 3 3 3 2 2 3 2 3" xfId="31540"/>
    <cellStyle name="Output 3 3 3 2 2 3 2 4" xfId="31541"/>
    <cellStyle name="Output 3 3 3 2 2 3 2 5" xfId="31542"/>
    <cellStyle name="Output 3 3 3 2 2 3 2 6" xfId="31543"/>
    <cellStyle name="Output 3 3 3 2 2 3 3" xfId="31544"/>
    <cellStyle name="Output 3 3 3 2 2 3 3 2" xfId="31545"/>
    <cellStyle name="Output 3 3 3 2 2 3 3 3" xfId="31546"/>
    <cellStyle name="Output 3 3 3 2 2 3 3 4" xfId="31547"/>
    <cellStyle name="Output 3 3 3 2 2 3 3 5" xfId="31548"/>
    <cellStyle name="Output 3 3 3 2 2 3 3 6" xfId="31549"/>
    <cellStyle name="Output 3 3 3 2 2 3 4" xfId="31550"/>
    <cellStyle name="Output 3 3 3 2 2 3 5" xfId="31551"/>
    <cellStyle name="Output 3 3 3 2 2 3 6" xfId="31552"/>
    <cellStyle name="Output 3 3 3 2 2 3 7" xfId="31553"/>
    <cellStyle name="Output 3 3 3 2 2 3 8" xfId="31554"/>
    <cellStyle name="Output 3 3 3 2 2 4" xfId="31555"/>
    <cellStyle name="Output 3 3 3 2 2 4 2" xfId="31556"/>
    <cellStyle name="Output 3 3 3 2 2 4 3" xfId="31557"/>
    <cellStyle name="Output 3 3 3 2 2 4 4" xfId="31558"/>
    <cellStyle name="Output 3 3 3 2 2 4 5" xfId="31559"/>
    <cellStyle name="Output 3 3 3 2 2 4 6" xfId="31560"/>
    <cellStyle name="Output 3 3 3 2 2 5" xfId="31561"/>
    <cellStyle name="Output 3 3 3 2 2 5 2" xfId="31562"/>
    <cellStyle name="Output 3 3 3 2 2 5 3" xfId="31563"/>
    <cellStyle name="Output 3 3 3 2 2 5 4" xfId="31564"/>
    <cellStyle name="Output 3 3 3 2 2 5 5" xfId="31565"/>
    <cellStyle name="Output 3 3 3 2 2 5 6" xfId="31566"/>
    <cellStyle name="Output 3 3 3 2 2 6" xfId="31567"/>
    <cellStyle name="Output 3 3 3 2 2 7" xfId="31568"/>
    <cellStyle name="Output 3 3 3 2 2 8" xfId="31569"/>
    <cellStyle name="Output 3 3 3 2 2 9" xfId="31570"/>
    <cellStyle name="Output 3 3 3 2 3" xfId="31571"/>
    <cellStyle name="Output 3 3 3 2 3 2" xfId="31572"/>
    <cellStyle name="Output 3 3 3 2 3 2 2" xfId="31573"/>
    <cellStyle name="Output 3 3 3 2 3 2 2 2" xfId="31574"/>
    <cellStyle name="Output 3 3 3 2 3 2 2 3" xfId="31575"/>
    <cellStyle name="Output 3 3 3 2 3 2 2 4" xfId="31576"/>
    <cellStyle name="Output 3 3 3 2 3 2 2 5" xfId="31577"/>
    <cellStyle name="Output 3 3 3 2 3 2 2 6" xfId="31578"/>
    <cellStyle name="Output 3 3 3 2 3 2 3" xfId="31579"/>
    <cellStyle name="Output 3 3 3 2 3 2 3 2" xfId="31580"/>
    <cellStyle name="Output 3 3 3 2 3 2 3 3" xfId="31581"/>
    <cellStyle name="Output 3 3 3 2 3 2 3 4" xfId="31582"/>
    <cellStyle name="Output 3 3 3 2 3 2 3 5" xfId="31583"/>
    <cellStyle name="Output 3 3 3 2 3 2 3 6" xfId="31584"/>
    <cellStyle name="Output 3 3 3 2 3 2 4" xfId="31585"/>
    <cellStyle name="Output 3 3 3 2 3 2 5" xfId="31586"/>
    <cellStyle name="Output 3 3 3 2 3 2 6" xfId="31587"/>
    <cellStyle name="Output 3 3 3 2 3 2 7" xfId="31588"/>
    <cellStyle name="Output 3 3 3 2 3 2 8" xfId="31589"/>
    <cellStyle name="Output 3 3 3 2 3 3" xfId="31590"/>
    <cellStyle name="Output 3 3 3 2 3 3 2" xfId="31591"/>
    <cellStyle name="Output 3 3 3 2 3 3 3" xfId="31592"/>
    <cellStyle name="Output 3 3 3 2 3 3 4" xfId="31593"/>
    <cellStyle name="Output 3 3 3 2 3 3 5" xfId="31594"/>
    <cellStyle name="Output 3 3 3 2 3 3 6" xfId="31595"/>
    <cellStyle name="Output 3 3 3 2 3 4" xfId="31596"/>
    <cellStyle name="Output 3 3 3 2 3 4 2" xfId="31597"/>
    <cellStyle name="Output 3 3 3 2 3 4 3" xfId="31598"/>
    <cellStyle name="Output 3 3 3 2 3 4 4" xfId="31599"/>
    <cellStyle name="Output 3 3 3 2 3 4 5" xfId="31600"/>
    <cellStyle name="Output 3 3 3 2 3 4 6" xfId="31601"/>
    <cellStyle name="Output 3 3 3 2 3 5" xfId="31602"/>
    <cellStyle name="Output 3 3 3 2 3 6" xfId="31603"/>
    <cellStyle name="Output 3 3 3 2 3 7" xfId="31604"/>
    <cellStyle name="Output 3 3 3 2 3 8" xfId="31605"/>
    <cellStyle name="Output 3 3 3 2 3 9" xfId="31606"/>
    <cellStyle name="Output 3 3 3 2 4" xfId="31607"/>
    <cellStyle name="Output 3 3 3 2 4 2" xfId="31608"/>
    <cellStyle name="Output 3 3 3 2 4 2 2" xfId="31609"/>
    <cellStyle name="Output 3 3 3 2 4 2 3" xfId="31610"/>
    <cellStyle name="Output 3 3 3 2 4 2 4" xfId="31611"/>
    <cellStyle name="Output 3 3 3 2 4 2 5" xfId="31612"/>
    <cellStyle name="Output 3 3 3 2 4 2 6" xfId="31613"/>
    <cellStyle name="Output 3 3 3 2 4 3" xfId="31614"/>
    <cellStyle name="Output 3 3 3 2 4 3 2" xfId="31615"/>
    <cellStyle name="Output 3 3 3 2 4 3 3" xfId="31616"/>
    <cellStyle name="Output 3 3 3 2 4 3 4" xfId="31617"/>
    <cellStyle name="Output 3 3 3 2 4 3 5" xfId="31618"/>
    <cellStyle name="Output 3 3 3 2 4 3 6" xfId="31619"/>
    <cellStyle name="Output 3 3 3 2 4 4" xfId="31620"/>
    <cellStyle name="Output 3 3 3 2 4 5" xfId="31621"/>
    <cellStyle name="Output 3 3 3 2 4 6" xfId="31622"/>
    <cellStyle name="Output 3 3 3 2 4 7" xfId="31623"/>
    <cellStyle name="Output 3 3 3 2 4 8" xfId="31624"/>
    <cellStyle name="Output 3 3 3 2 5" xfId="31625"/>
    <cellStyle name="Output 3 3 3 2 5 2" xfId="31626"/>
    <cellStyle name="Output 3 3 3 2 5 3" xfId="31627"/>
    <cellStyle name="Output 3 3 3 2 5 4" xfId="31628"/>
    <cellStyle name="Output 3 3 3 2 5 5" xfId="31629"/>
    <cellStyle name="Output 3 3 3 2 5 6" xfId="31630"/>
    <cellStyle name="Output 3 3 3 2 6" xfId="31631"/>
    <cellStyle name="Output 3 3 3 2 6 2" xfId="31632"/>
    <cellStyle name="Output 3 3 3 2 6 3" xfId="31633"/>
    <cellStyle name="Output 3 3 3 2 6 4" xfId="31634"/>
    <cellStyle name="Output 3 3 3 2 6 5" xfId="31635"/>
    <cellStyle name="Output 3 3 3 2 6 6" xfId="31636"/>
    <cellStyle name="Output 3 3 3 2 7" xfId="31637"/>
    <cellStyle name="Output 3 3 3 2 8" xfId="31638"/>
    <cellStyle name="Output 3 3 3 2 9" xfId="31639"/>
    <cellStyle name="Output 3 3 3 3" xfId="31640"/>
    <cellStyle name="Output 3 3 3 3 10" xfId="31641"/>
    <cellStyle name="Output 3 3 3 3 2" xfId="31642"/>
    <cellStyle name="Output 3 3 3 3 2 2" xfId="31643"/>
    <cellStyle name="Output 3 3 3 3 2 2 2" xfId="31644"/>
    <cellStyle name="Output 3 3 3 3 2 2 2 2" xfId="31645"/>
    <cellStyle name="Output 3 3 3 3 2 2 2 3" xfId="31646"/>
    <cellStyle name="Output 3 3 3 3 2 2 2 4" xfId="31647"/>
    <cellStyle name="Output 3 3 3 3 2 2 2 5" xfId="31648"/>
    <cellStyle name="Output 3 3 3 3 2 2 2 6" xfId="31649"/>
    <cellStyle name="Output 3 3 3 3 2 2 3" xfId="31650"/>
    <cellStyle name="Output 3 3 3 3 2 2 3 2" xfId="31651"/>
    <cellStyle name="Output 3 3 3 3 2 2 3 3" xfId="31652"/>
    <cellStyle name="Output 3 3 3 3 2 2 3 4" xfId="31653"/>
    <cellStyle name="Output 3 3 3 3 2 2 3 5" xfId="31654"/>
    <cellStyle name="Output 3 3 3 3 2 2 3 6" xfId="31655"/>
    <cellStyle name="Output 3 3 3 3 2 2 4" xfId="31656"/>
    <cellStyle name="Output 3 3 3 3 2 2 5" xfId="31657"/>
    <cellStyle name="Output 3 3 3 3 2 2 6" xfId="31658"/>
    <cellStyle name="Output 3 3 3 3 2 2 7" xfId="31659"/>
    <cellStyle name="Output 3 3 3 3 2 2 8" xfId="31660"/>
    <cellStyle name="Output 3 3 3 3 2 3" xfId="31661"/>
    <cellStyle name="Output 3 3 3 3 2 3 2" xfId="31662"/>
    <cellStyle name="Output 3 3 3 3 2 3 3" xfId="31663"/>
    <cellStyle name="Output 3 3 3 3 2 3 4" xfId="31664"/>
    <cellStyle name="Output 3 3 3 3 2 3 5" xfId="31665"/>
    <cellStyle name="Output 3 3 3 3 2 3 6" xfId="31666"/>
    <cellStyle name="Output 3 3 3 3 2 4" xfId="31667"/>
    <cellStyle name="Output 3 3 3 3 2 4 2" xfId="31668"/>
    <cellStyle name="Output 3 3 3 3 2 4 3" xfId="31669"/>
    <cellStyle name="Output 3 3 3 3 2 4 4" xfId="31670"/>
    <cellStyle name="Output 3 3 3 3 2 4 5" xfId="31671"/>
    <cellStyle name="Output 3 3 3 3 2 4 6" xfId="31672"/>
    <cellStyle name="Output 3 3 3 3 2 5" xfId="31673"/>
    <cellStyle name="Output 3 3 3 3 2 6" xfId="31674"/>
    <cellStyle name="Output 3 3 3 3 2 7" xfId="31675"/>
    <cellStyle name="Output 3 3 3 3 2 8" xfId="31676"/>
    <cellStyle name="Output 3 3 3 3 2 9" xfId="31677"/>
    <cellStyle name="Output 3 3 3 3 3" xfId="31678"/>
    <cellStyle name="Output 3 3 3 3 3 2" xfId="31679"/>
    <cellStyle name="Output 3 3 3 3 3 2 2" xfId="31680"/>
    <cellStyle name="Output 3 3 3 3 3 2 3" xfId="31681"/>
    <cellStyle name="Output 3 3 3 3 3 2 4" xfId="31682"/>
    <cellStyle name="Output 3 3 3 3 3 2 5" xfId="31683"/>
    <cellStyle name="Output 3 3 3 3 3 2 6" xfId="31684"/>
    <cellStyle name="Output 3 3 3 3 3 3" xfId="31685"/>
    <cellStyle name="Output 3 3 3 3 3 3 2" xfId="31686"/>
    <cellStyle name="Output 3 3 3 3 3 3 3" xfId="31687"/>
    <cellStyle name="Output 3 3 3 3 3 3 4" xfId="31688"/>
    <cellStyle name="Output 3 3 3 3 3 3 5" xfId="31689"/>
    <cellStyle name="Output 3 3 3 3 3 3 6" xfId="31690"/>
    <cellStyle name="Output 3 3 3 3 3 4" xfId="31691"/>
    <cellStyle name="Output 3 3 3 3 3 5" xfId="31692"/>
    <cellStyle name="Output 3 3 3 3 3 6" xfId="31693"/>
    <cellStyle name="Output 3 3 3 3 3 7" xfId="31694"/>
    <cellStyle name="Output 3 3 3 3 3 8" xfId="31695"/>
    <cellStyle name="Output 3 3 3 3 4" xfId="31696"/>
    <cellStyle name="Output 3 3 3 3 4 2" xfId="31697"/>
    <cellStyle name="Output 3 3 3 3 4 3" xfId="31698"/>
    <cellStyle name="Output 3 3 3 3 4 4" xfId="31699"/>
    <cellStyle name="Output 3 3 3 3 4 5" xfId="31700"/>
    <cellStyle name="Output 3 3 3 3 4 6" xfId="31701"/>
    <cellStyle name="Output 3 3 3 3 5" xfId="31702"/>
    <cellStyle name="Output 3 3 3 3 5 2" xfId="31703"/>
    <cellStyle name="Output 3 3 3 3 5 3" xfId="31704"/>
    <cellStyle name="Output 3 3 3 3 5 4" xfId="31705"/>
    <cellStyle name="Output 3 3 3 3 5 5" xfId="31706"/>
    <cellStyle name="Output 3 3 3 3 5 6" xfId="31707"/>
    <cellStyle name="Output 3 3 3 3 6" xfId="31708"/>
    <cellStyle name="Output 3 3 3 3 7" xfId="31709"/>
    <cellStyle name="Output 3 3 3 3 8" xfId="31710"/>
    <cellStyle name="Output 3 3 3 3 9" xfId="31711"/>
    <cellStyle name="Output 3 3 3 4" xfId="31712"/>
    <cellStyle name="Output 3 3 3 4 2" xfId="31713"/>
    <cellStyle name="Output 3 3 3 4 2 2" xfId="31714"/>
    <cellStyle name="Output 3 3 3 4 2 2 2" xfId="31715"/>
    <cellStyle name="Output 3 3 3 4 2 2 3" xfId="31716"/>
    <cellStyle name="Output 3 3 3 4 2 2 4" xfId="31717"/>
    <cellStyle name="Output 3 3 3 4 2 2 5" xfId="31718"/>
    <cellStyle name="Output 3 3 3 4 2 2 6" xfId="31719"/>
    <cellStyle name="Output 3 3 3 4 2 3" xfId="31720"/>
    <cellStyle name="Output 3 3 3 4 2 3 2" xfId="31721"/>
    <cellStyle name="Output 3 3 3 4 2 3 3" xfId="31722"/>
    <cellStyle name="Output 3 3 3 4 2 3 4" xfId="31723"/>
    <cellStyle name="Output 3 3 3 4 2 3 5" xfId="31724"/>
    <cellStyle name="Output 3 3 3 4 2 3 6" xfId="31725"/>
    <cellStyle name="Output 3 3 3 4 2 4" xfId="31726"/>
    <cellStyle name="Output 3 3 3 4 2 5" xfId="31727"/>
    <cellStyle name="Output 3 3 3 4 2 6" xfId="31728"/>
    <cellStyle name="Output 3 3 3 4 2 7" xfId="31729"/>
    <cellStyle name="Output 3 3 3 4 2 8" xfId="31730"/>
    <cellStyle name="Output 3 3 3 4 3" xfId="31731"/>
    <cellStyle name="Output 3 3 3 4 3 2" xfId="31732"/>
    <cellStyle name="Output 3 3 3 4 3 3" xfId="31733"/>
    <cellStyle name="Output 3 3 3 4 3 4" xfId="31734"/>
    <cellStyle name="Output 3 3 3 4 3 5" xfId="31735"/>
    <cellStyle name="Output 3 3 3 4 3 6" xfId="31736"/>
    <cellStyle name="Output 3 3 3 4 4" xfId="31737"/>
    <cellStyle name="Output 3 3 3 4 4 2" xfId="31738"/>
    <cellStyle name="Output 3 3 3 4 4 3" xfId="31739"/>
    <cellStyle name="Output 3 3 3 4 4 4" xfId="31740"/>
    <cellStyle name="Output 3 3 3 4 4 5" xfId="31741"/>
    <cellStyle name="Output 3 3 3 4 4 6" xfId="31742"/>
    <cellStyle name="Output 3 3 3 4 5" xfId="31743"/>
    <cellStyle name="Output 3 3 3 4 6" xfId="31744"/>
    <cellStyle name="Output 3 3 3 4 7" xfId="31745"/>
    <cellStyle name="Output 3 3 3 4 8" xfId="31746"/>
    <cellStyle name="Output 3 3 3 4 9" xfId="31747"/>
    <cellStyle name="Output 3 3 3 5" xfId="31748"/>
    <cellStyle name="Output 3 3 3 5 2" xfId="31749"/>
    <cellStyle name="Output 3 3 3 5 2 2" xfId="31750"/>
    <cellStyle name="Output 3 3 3 5 2 3" xfId="31751"/>
    <cellStyle name="Output 3 3 3 5 2 4" xfId="31752"/>
    <cellStyle name="Output 3 3 3 5 2 5" xfId="31753"/>
    <cellStyle name="Output 3 3 3 5 2 6" xfId="31754"/>
    <cellStyle name="Output 3 3 3 5 3" xfId="31755"/>
    <cellStyle name="Output 3 3 3 5 3 2" xfId="31756"/>
    <cellStyle name="Output 3 3 3 5 3 3" xfId="31757"/>
    <cellStyle name="Output 3 3 3 5 3 4" xfId="31758"/>
    <cellStyle name="Output 3 3 3 5 3 5" xfId="31759"/>
    <cellStyle name="Output 3 3 3 5 3 6" xfId="31760"/>
    <cellStyle name="Output 3 3 3 5 4" xfId="31761"/>
    <cellStyle name="Output 3 3 3 5 5" xfId="31762"/>
    <cellStyle name="Output 3 3 3 5 6" xfId="31763"/>
    <cellStyle name="Output 3 3 3 5 7" xfId="31764"/>
    <cellStyle name="Output 3 3 3 5 8" xfId="31765"/>
    <cellStyle name="Output 3 3 3 6" xfId="31766"/>
    <cellStyle name="Output 3 3 3 6 2" xfId="31767"/>
    <cellStyle name="Output 3 3 3 6 3" xfId="31768"/>
    <cellStyle name="Output 3 3 3 6 4" xfId="31769"/>
    <cellStyle name="Output 3 3 3 6 5" xfId="31770"/>
    <cellStyle name="Output 3 3 3 6 6" xfId="31771"/>
    <cellStyle name="Output 3 3 3 7" xfId="31772"/>
    <cellStyle name="Output 3 3 3 7 2" xfId="31773"/>
    <cellStyle name="Output 3 3 3 7 3" xfId="31774"/>
    <cellStyle name="Output 3 3 3 7 4" xfId="31775"/>
    <cellStyle name="Output 3 3 3 7 5" xfId="31776"/>
    <cellStyle name="Output 3 3 3 7 6" xfId="31777"/>
    <cellStyle name="Output 3 3 3 8" xfId="31778"/>
    <cellStyle name="Output 3 3 3 9" xfId="31779"/>
    <cellStyle name="Output 3 3 4" xfId="31780"/>
    <cellStyle name="Output 3 3 4 10" xfId="31781"/>
    <cellStyle name="Output 3 3 4 11" xfId="31782"/>
    <cellStyle name="Output 3 3 4 2" xfId="31783"/>
    <cellStyle name="Output 3 3 4 2 10" xfId="31784"/>
    <cellStyle name="Output 3 3 4 2 2" xfId="31785"/>
    <cellStyle name="Output 3 3 4 2 2 2" xfId="31786"/>
    <cellStyle name="Output 3 3 4 2 2 2 2" xfId="31787"/>
    <cellStyle name="Output 3 3 4 2 2 2 2 2" xfId="31788"/>
    <cellStyle name="Output 3 3 4 2 2 2 2 3" xfId="31789"/>
    <cellStyle name="Output 3 3 4 2 2 2 2 4" xfId="31790"/>
    <cellStyle name="Output 3 3 4 2 2 2 2 5" xfId="31791"/>
    <cellStyle name="Output 3 3 4 2 2 2 2 6" xfId="31792"/>
    <cellStyle name="Output 3 3 4 2 2 2 3" xfId="31793"/>
    <cellStyle name="Output 3 3 4 2 2 2 3 2" xfId="31794"/>
    <cellStyle name="Output 3 3 4 2 2 2 3 3" xfId="31795"/>
    <cellStyle name="Output 3 3 4 2 2 2 3 4" xfId="31796"/>
    <cellStyle name="Output 3 3 4 2 2 2 3 5" xfId="31797"/>
    <cellStyle name="Output 3 3 4 2 2 2 3 6" xfId="31798"/>
    <cellStyle name="Output 3 3 4 2 2 2 4" xfId="31799"/>
    <cellStyle name="Output 3 3 4 2 2 2 5" xfId="31800"/>
    <cellStyle name="Output 3 3 4 2 2 2 6" xfId="31801"/>
    <cellStyle name="Output 3 3 4 2 2 2 7" xfId="31802"/>
    <cellStyle name="Output 3 3 4 2 2 2 8" xfId="31803"/>
    <cellStyle name="Output 3 3 4 2 2 3" xfId="31804"/>
    <cellStyle name="Output 3 3 4 2 2 3 2" xfId="31805"/>
    <cellStyle name="Output 3 3 4 2 2 3 3" xfId="31806"/>
    <cellStyle name="Output 3 3 4 2 2 3 4" xfId="31807"/>
    <cellStyle name="Output 3 3 4 2 2 3 5" xfId="31808"/>
    <cellStyle name="Output 3 3 4 2 2 3 6" xfId="31809"/>
    <cellStyle name="Output 3 3 4 2 2 4" xfId="31810"/>
    <cellStyle name="Output 3 3 4 2 2 4 2" xfId="31811"/>
    <cellStyle name="Output 3 3 4 2 2 4 3" xfId="31812"/>
    <cellStyle name="Output 3 3 4 2 2 4 4" xfId="31813"/>
    <cellStyle name="Output 3 3 4 2 2 4 5" xfId="31814"/>
    <cellStyle name="Output 3 3 4 2 2 4 6" xfId="31815"/>
    <cellStyle name="Output 3 3 4 2 2 5" xfId="31816"/>
    <cellStyle name="Output 3 3 4 2 2 6" xfId="31817"/>
    <cellStyle name="Output 3 3 4 2 2 7" xfId="31818"/>
    <cellStyle name="Output 3 3 4 2 2 8" xfId="31819"/>
    <cellStyle name="Output 3 3 4 2 2 9" xfId="31820"/>
    <cellStyle name="Output 3 3 4 2 3" xfId="31821"/>
    <cellStyle name="Output 3 3 4 2 3 2" xfId="31822"/>
    <cellStyle name="Output 3 3 4 2 3 2 2" xfId="31823"/>
    <cellStyle name="Output 3 3 4 2 3 2 3" xfId="31824"/>
    <cellStyle name="Output 3 3 4 2 3 2 4" xfId="31825"/>
    <cellStyle name="Output 3 3 4 2 3 2 5" xfId="31826"/>
    <cellStyle name="Output 3 3 4 2 3 2 6" xfId="31827"/>
    <cellStyle name="Output 3 3 4 2 3 3" xfId="31828"/>
    <cellStyle name="Output 3 3 4 2 3 3 2" xfId="31829"/>
    <cellStyle name="Output 3 3 4 2 3 3 3" xfId="31830"/>
    <cellStyle name="Output 3 3 4 2 3 3 4" xfId="31831"/>
    <cellStyle name="Output 3 3 4 2 3 3 5" xfId="31832"/>
    <cellStyle name="Output 3 3 4 2 3 3 6" xfId="31833"/>
    <cellStyle name="Output 3 3 4 2 3 4" xfId="31834"/>
    <cellStyle name="Output 3 3 4 2 3 5" xfId="31835"/>
    <cellStyle name="Output 3 3 4 2 3 6" xfId="31836"/>
    <cellStyle name="Output 3 3 4 2 3 7" xfId="31837"/>
    <cellStyle name="Output 3 3 4 2 3 8" xfId="31838"/>
    <cellStyle name="Output 3 3 4 2 4" xfId="31839"/>
    <cellStyle name="Output 3 3 4 2 4 2" xfId="31840"/>
    <cellStyle name="Output 3 3 4 2 4 3" xfId="31841"/>
    <cellStyle name="Output 3 3 4 2 4 4" xfId="31842"/>
    <cellStyle name="Output 3 3 4 2 4 5" xfId="31843"/>
    <cellStyle name="Output 3 3 4 2 4 6" xfId="31844"/>
    <cellStyle name="Output 3 3 4 2 5" xfId="31845"/>
    <cellStyle name="Output 3 3 4 2 5 2" xfId="31846"/>
    <cellStyle name="Output 3 3 4 2 5 3" xfId="31847"/>
    <cellStyle name="Output 3 3 4 2 5 4" xfId="31848"/>
    <cellStyle name="Output 3 3 4 2 5 5" xfId="31849"/>
    <cellStyle name="Output 3 3 4 2 5 6" xfId="31850"/>
    <cellStyle name="Output 3 3 4 2 6" xfId="31851"/>
    <cellStyle name="Output 3 3 4 2 7" xfId="31852"/>
    <cellStyle name="Output 3 3 4 2 8" xfId="31853"/>
    <cellStyle name="Output 3 3 4 2 9" xfId="31854"/>
    <cellStyle name="Output 3 3 4 3" xfId="31855"/>
    <cellStyle name="Output 3 3 4 3 2" xfId="31856"/>
    <cellStyle name="Output 3 3 4 3 2 2" xfId="31857"/>
    <cellStyle name="Output 3 3 4 3 2 2 2" xfId="31858"/>
    <cellStyle name="Output 3 3 4 3 2 2 3" xfId="31859"/>
    <cellStyle name="Output 3 3 4 3 2 2 4" xfId="31860"/>
    <cellStyle name="Output 3 3 4 3 2 2 5" xfId="31861"/>
    <cellStyle name="Output 3 3 4 3 2 2 6" xfId="31862"/>
    <cellStyle name="Output 3 3 4 3 2 3" xfId="31863"/>
    <cellStyle name="Output 3 3 4 3 2 3 2" xfId="31864"/>
    <cellStyle name="Output 3 3 4 3 2 3 3" xfId="31865"/>
    <cellStyle name="Output 3 3 4 3 2 3 4" xfId="31866"/>
    <cellStyle name="Output 3 3 4 3 2 3 5" xfId="31867"/>
    <cellStyle name="Output 3 3 4 3 2 3 6" xfId="31868"/>
    <cellStyle name="Output 3 3 4 3 2 4" xfId="31869"/>
    <cellStyle name="Output 3 3 4 3 2 5" xfId="31870"/>
    <cellStyle name="Output 3 3 4 3 2 6" xfId="31871"/>
    <cellStyle name="Output 3 3 4 3 2 7" xfId="31872"/>
    <cellStyle name="Output 3 3 4 3 2 8" xfId="31873"/>
    <cellStyle name="Output 3 3 4 3 3" xfId="31874"/>
    <cellStyle name="Output 3 3 4 3 3 2" xfId="31875"/>
    <cellStyle name="Output 3 3 4 3 3 3" xfId="31876"/>
    <cellStyle name="Output 3 3 4 3 3 4" xfId="31877"/>
    <cellStyle name="Output 3 3 4 3 3 5" xfId="31878"/>
    <cellStyle name="Output 3 3 4 3 3 6" xfId="31879"/>
    <cellStyle name="Output 3 3 4 3 4" xfId="31880"/>
    <cellStyle name="Output 3 3 4 3 4 2" xfId="31881"/>
    <cellStyle name="Output 3 3 4 3 4 3" xfId="31882"/>
    <cellStyle name="Output 3 3 4 3 4 4" xfId="31883"/>
    <cellStyle name="Output 3 3 4 3 4 5" xfId="31884"/>
    <cellStyle name="Output 3 3 4 3 4 6" xfId="31885"/>
    <cellStyle name="Output 3 3 4 3 5" xfId="31886"/>
    <cellStyle name="Output 3 3 4 3 6" xfId="31887"/>
    <cellStyle name="Output 3 3 4 3 7" xfId="31888"/>
    <cellStyle name="Output 3 3 4 3 8" xfId="31889"/>
    <cellStyle name="Output 3 3 4 3 9" xfId="31890"/>
    <cellStyle name="Output 3 3 4 4" xfId="31891"/>
    <cellStyle name="Output 3 3 4 4 2" xfId="31892"/>
    <cellStyle name="Output 3 3 4 4 2 2" xfId="31893"/>
    <cellStyle name="Output 3 3 4 4 2 3" xfId="31894"/>
    <cellStyle name="Output 3 3 4 4 2 4" xfId="31895"/>
    <cellStyle name="Output 3 3 4 4 2 5" xfId="31896"/>
    <cellStyle name="Output 3 3 4 4 2 6" xfId="31897"/>
    <cellStyle name="Output 3 3 4 4 3" xfId="31898"/>
    <cellStyle name="Output 3 3 4 4 3 2" xfId="31899"/>
    <cellStyle name="Output 3 3 4 4 3 3" xfId="31900"/>
    <cellStyle name="Output 3 3 4 4 3 4" xfId="31901"/>
    <cellStyle name="Output 3 3 4 4 3 5" xfId="31902"/>
    <cellStyle name="Output 3 3 4 4 3 6" xfId="31903"/>
    <cellStyle name="Output 3 3 4 4 4" xfId="31904"/>
    <cellStyle name="Output 3 3 4 4 5" xfId="31905"/>
    <cellStyle name="Output 3 3 4 4 6" xfId="31906"/>
    <cellStyle name="Output 3 3 4 4 7" xfId="31907"/>
    <cellStyle name="Output 3 3 4 4 8" xfId="31908"/>
    <cellStyle name="Output 3 3 4 5" xfId="31909"/>
    <cellStyle name="Output 3 3 4 5 2" xfId="31910"/>
    <cellStyle name="Output 3 3 4 5 3" xfId="31911"/>
    <cellStyle name="Output 3 3 4 5 4" xfId="31912"/>
    <cellStyle name="Output 3 3 4 5 5" xfId="31913"/>
    <cellStyle name="Output 3 3 4 5 6" xfId="31914"/>
    <cellStyle name="Output 3 3 4 6" xfId="31915"/>
    <cellStyle name="Output 3 3 4 6 2" xfId="31916"/>
    <cellStyle name="Output 3 3 4 6 3" xfId="31917"/>
    <cellStyle name="Output 3 3 4 6 4" xfId="31918"/>
    <cellStyle name="Output 3 3 4 6 5" xfId="31919"/>
    <cellStyle name="Output 3 3 4 6 6" xfId="31920"/>
    <cellStyle name="Output 3 3 4 7" xfId="31921"/>
    <cellStyle name="Output 3 3 4 8" xfId="31922"/>
    <cellStyle name="Output 3 3 4 9" xfId="31923"/>
    <cellStyle name="Output 3 3 5" xfId="31924"/>
    <cellStyle name="Output 3 3 5 10" xfId="31925"/>
    <cellStyle name="Output 3 3 5 2" xfId="31926"/>
    <cellStyle name="Output 3 3 5 2 2" xfId="31927"/>
    <cellStyle name="Output 3 3 5 2 2 2" xfId="31928"/>
    <cellStyle name="Output 3 3 5 2 2 2 2" xfId="31929"/>
    <cellStyle name="Output 3 3 5 2 2 2 3" xfId="31930"/>
    <cellStyle name="Output 3 3 5 2 2 2 4" xfId="31931"/>
    <cellStyle name="Output 3 3 5 2 2 2 5" xfId="31932"/>
    <cellStyle name="Output 3 3 5 2 2 2 6" xfId="31933"/>
    <cellStyle name="Output 3 3 5 2 2 3" xfId="31934"/>
    <cellStyle name="Output 3 3 5 2 2 3 2" xfId="31935"/>
    <cellStyle name="Output 3 3 5 2 2 3 3" xfId="31936"/>
    <cellStyle name="Output 3 3 5 2 2 3 4" xfId="31937"/>
    <cellStyle name="Output 3 3 5 2 2 3 5" xfId="31938"/>
    <cellStyle name="Output 3 3 5 2 2 3 6" xfId="31939"/>
    <cellStyle name="Output 3 3 5 2 2 4" xfId="31940"/>
    <cellStyle name="Output 3 3 5 2 2 5" xfId="31941"/>
    <cellStyle name="Output 3 3 5 2 2 6" xfId="31942"/>
    <cellStyle name="Output 3 3 5 2 2 7" xfId="31943"/>
    <cellStyle name="Output 3 3 5 2 2 8" xfId="31944"/>
    <cellStyle name="Output 3 3 5 2 3" xfId="31945"/>
    <cellStyle name="Output 3 3 5 2 3 2" xfId="31946"/>
    <cellStyle name="Output 3 3 5 2 3 3" xfId="31947"/>
    <cellStyle name="Output 3 3 5 2 3 4" xfId="31948"/>
    <cellStyle name="Output 3 3 5 2 3 5" xfId="31949"/>
    <cellStyle name="Output 3 3 5 2 3 6" xfId="31950"/>
    <cellStyle name="Output 3 3 5 2 4" xfId="31951"/>
    <cellStyle name="Output 3 3 5 2 4 2" xfId="31952"/>
    <cellStyle name="Output 3 3 5 2 4 3" xfId="31953"/>
    <cellStyle name="Output 3 3 5 2 4 4" xfId="31954"/>
    <cellStyle name="Output 3 3 5 2 4 5" xfId="31955"/>
    <cellStyle name="Output 3 3 5 2 4 6" xfId="31956"/>
    <cellStyle name="Output 3 3 5 2 5" xfId="31957"/>
    <cellStyle name="Output 3 3 5 2 6" xfId="31958"/>
    <cellStyle name="Output 3 3 5 2 7" xfId="31959"/>
    <cellStyle name="Output 3 3 5 2 8" xfId="31960"/>
    <cellStyle name="Output 3 3 5 2 9" xfId="31961"/>
    <cellStyle name="Output 3 3 5 3" xfId="31962"/>
    <cellStyle name="Output 3 3 5 3 2" xfId="31963"/>
    <cellStyle name="Output 3 3 5 3 2 2" xfId="31964"/>
    <cellStyle name="Output 3 3 5 3 2 3" xfId="31965"/>
    <cellStyle name="Output 3 3 5 3 2 4" xfId="31966"/>
    <cellStyle name="Output 3 3 5 3 2 5" xfId="31967"/>
    <cellStyle name="Output 3 3 5 3 2 6" xfId="31968"/>
    <cellStyle name="Output 3 3 5 3 3" xfId="31969"/>
    <cellStyle name="Output 3 3 5 3 3 2" xfId="31970"/>
    <cellStyle name="Output 3 3 5 3 3 3" xfId="31971"/>
    <cellStyle name="Output 3 3 5 3 3 4" xfId="31972"/>
    <cellStyle name="Output 3 3 5 3 3 5" xfId="31973"/>
    <cellStyle name="Output 3 3 5 3 3 6" xfId="31974"/>
    <cellStyle name="Output 3 3 5 3 4" xfId="31975"/>
    <cellStyle name="Output 3 3 5 3 5" xfId="31976"/>
    <cellStyle name="Output 3 3 5 3 6" xfId="31977"/>
    <cellStyle name="Output 3 3 5 3 7" xfId="31978"/>
    <cellStyle name="Output 3 3 5 3 8" xfId="31979"/>
    <cellStyle name="Output 3 3 5 4" xfId="31980"/>
    <cellStyle name="Output 3 3 5 4 2" xfId="31981"/>
    <cellStyle name="Output 3 3 5 4 3" xfId="31982"/>
    <cellStyle name="Output 3 3 5 4 4" xfId="31983"/>
    <cellStyle name="Output 3 3 5 4 5" xfId="31984"/>
    <cellStyle name="Output 3 3 5 4 6" xfId="31985"/>
    <cellStyle name="Output 3 3 5 5" xfId="31986"/>
    <cellStyle name="Output 3 3 5 5 2" xfId="31987"/>
    <cellStyle name="Output 3 3 5 5 3" xfId="31988"/>
    <cellStyle name="Output 3 3 5 5 4" xfId="31989"/>
    <cellStyle name="Output 3 3 5 5 5" xfId="31990"/>
    <cellStyle name="Output 3 3 5 5 6" xfId="31991"/>
    <cellStyle name="Output 3 3 5 6" xfId="31992"/>
    <cellStyle name="Output 3 3 5 7" xfId="31993"/>
    <cellStyle name="Output 3 3 5 8" xfId="31994"/>
    <cellStyle name="Output 3 3 5 9" xfId="31995"/>
    <cellStyle name="Output 3 3 6" xfId="31996"/>
    <cellStyle name="Output 3 3 6 2" xfId="31997"/>
    <cellStyle name="Output 3 3 6 2 2" xfId="31998"/>
    <cellStyle name="Output 3 3 6 2 2 2" xfId="31999"/>
    <cellStyle name="Output 3 3 6 2 2 3" xfId="32000"/>
    <cellStyle name="Output 3 3 6 2 2 4" xfId="32001"/>
    <cellStyle name="Output 3 3 6 2 2 5" xfId="32002"/>
    <cellStyle name="Output 3 3 6 2 2 6" xfId="32003"/>
    <cellStyle name="Output 3 3 6 2 3" xfId="32004"/>
    <cellStyle name="Output 3 3 6 2 3 2" xfId="32005"/>
    <cellStyle name="Output 3 3 6 2 3 3" xfId="32006"/>
    <cellStyle name="Output 3 3 6 2 3 4" xfId="32007"/>
    <cellStyle name="Output 3 3 6 2 3 5" xfId="32008"/>
    <cellStyle name="Output 3 3 6 2 3 6" xfId="32009"/>
    <cellStyle name="Output 3 3 6 2 4" xfId="32010"/>
    <cellStyle name="Output 3 3 6 2 5" xfId="32011"/>
    <cellStyle name="Output 3 3 6 2 6" xfId="32012"/>
    <cellStyle name="Output 3 3 6 2 7" xfId="32013"/>
    <cellStyle name="Output 3 3 6 2 8" xfId="32014"/>
    <cellStyle name="Output 3 3 6 3" xfId="32015"/>
    <cellStyle name="Output 3 3 6 3 2" xfId="32016"/>
    <cellStyle name="Output 3 3 6 3 3" xfId="32017"/>
    <cellStyle name="Output 3 3 6 3 4" xfId="32018"/>
    <cellStyle name="Output 3 3 6 3 5" xfId="32019"/>
    <cellStyle name="Output 3 3 6 3 6" xfId="32020"/>
    <cellStyle name="Output 3 3 6 4" xfId="32021"/>
    <cellStyle name="Output 3 3 6 4 2" xfId="32022"/>
    <cellStyle name="Output 3 3 6 4 3" xfId="32023"/>
    <cellStyle name="Output 3 3 6 4 4" xfId="32024"/>
    <cellStyle name="Output 3 3 6 4 5" xfId="32025"/>
    <cellStyle name="Output 3 3 6 4 6" xfId="32026"/>
    <cellStyle name="Output 3 3 6 5" xfId="32027"/>
    <cellStyle name="Output 3 3 6 6" xfId="32028"/>
    <cellStyle name="Output 3 3 6 7" xfId="32029"/>
    <cellStyle name="Output 3 3 6 8" xfId="32030"/>
    <cellStyle name="Output 3 3 6 9" xfId="32031"/>
    <cellStyle name="Output 3 3 7" xfId="32032"/>
    <cellStyle name="Output 3 3 7 2" xfId="32033"/>
    <cellStyle name="Output 3 3 7 2 2" xfId="32034"/>
    <cellStyle name="Output 3 3 7 2 3" xfId="32035"/>
    <cellStyle name="Output 3 3 7 2 4" xfId="32036"/>
    <cellStyle name="Output 3 3 7 2 5" xfId="32037"/>
    <cellStyle name="Output 3 3 7 2 6" xfId="32038"/>
    <cellStyle name="Output 3 3 7 3" xfId="32039"/>
    <cellStyle name="Output 3 3 7 3 2" xfId="32040"/>
    <cellStyle name="Output 3 3 7 3 3" xfId="32041"/>
    <cellStyle name="Output 3 3 7 3 4" xfId="32042"/>
    <cellStyle name="Output 3 3 7 3 5" xfId="32043"/>
    <cellStyle name="Output 3 3 7 3 6" xfId="32044"/>
    <cellStyle name="Output 3 3 7 4" xfId="32045"/>
    <cellStyle name="Output 3 3 7 5" xfId="32046"/>
    <cellStyle name="Output 3 3 7 6" xfId="32047"/>
    <cellStyle name="Output 3 3 7 7" xfId="32048"/>
    <cellStyle name="Output 3 3 7 8" xfId="32049"/>
    <cellStyle name="Output 3 3 8" xfId="32050"/>
    <cellStyle name="Output 3 3 8 2" xfId="32051"/>
    <cellStyle name="Output 3 3 8 3" xfId="32052"/>
    <cellStyle name="Output 3 3 8 4" xfId="32053"/>
    <cellStyle name="Output 3 3 8 5" xfId="32054"/>
    <cellStyle name="Output 3 3 8 6" xfId="32055"/>
    <cellStyle name="Output 3 3 9" xfId="32056"/>
    <cellStyle name="Output 3 3 9 2" xfId="32057"/>
    <cellStyle name="Output 3 3 9 3" xfId="32058"/>
    <cellStyle name="Output 3 3 9 4" xfId="32059"/>
    <cellStyle name="Output 3 3 9 5" xfId="32060"/>
    <cellStyle name="Output 3 3 9 6" xfId="32061"/>
    <cellStyle name="Output 3 4" xfId="32062"/>
    <cellStyle name="Output 3 4 10" xfId="32063"/>
    <cellStyle name="Output 3 4 2" xfId="32064"/>
    <cellStyle name="Output 3 4 2 2" xfId="32065"/>
    <cellStyle name="Output 3 4 2 2 2" xfId="32066"/>
    <cellStyle name="Output 3 4 2 2 2 2" xfId="32067"/>
    <cellStyle name="Output 3 4 2 2 2 3" xfId="32068"/>
    <cellStyle name="Output 3 4 2 2 2 4" xfId="32069"/>
    <cellStyle name="Output 3 4 2 2 2 5" xfId="32070"/>
    <cellStyle name="Output 3 4 2 2 2 6" xfId="32071"/>
    <cellStyle name="Output 3 4 2 2 3" xfId="32072"/>
    <cellStyle name="Output 3 4 2 2 3 2" xfId="32073"/>
    <cellStyle name="Output 3 4 2 2 3 3" xfId="32074"/>
    <cellStyle name="Output 3 4 2 2 3 4" xfId="32075"/>
    <cellStyle name="Output 3 4 2 2 3 5" xfId="32076"/>
    <cellStyle name="Output 3 4 2 2 3 6" xfId="32077"/>
    <cellStyle name="Output 3 4 2 2 4" xfId="32078"/>
    <cellStyle name="Output 3 4 2 2 5" xfId="32079"/>
    <cellStyle name="Output 3 4 2 2 6" xfId="32080"/>
    <cellStyle name="Output 3 4 2 2 7" xfId="32081"/>
    <cellStyle name="Output 3 4 2 2 8" xfId="32082"/>
    <cellStyle name="Output 3 4 2 3" xfId="32083"/>
    <cellStyle name="Output 3 4 2 3 2" xfId="32084"/>
    <cellStyle name="Output 3 4 2 3 3" xfId="32085"/>
    <cellStyle name="Output 3 4 2 3 4" xfId="32086"/>
    <cellStyle name="Output 3 4 2 3 5" xfId="32087"/>
    <cellStyle name="Output 3 4 2 3 6" xfId="32088"/>
    <cellStyle name="Output 3 4 2 4" xfId="32089"/>
    <cellStyle name="Output 3 4 2 4 2" xfId="32090"/>
    <cellStyle name="Output 3 4 2 4 3" xfId="32091"/>
    <cellStyle name="Output 3 4 2 4 4" xfId="32092"/>
    <cellStyle name="Output 3 4 2 4 5" xfId="32093"/>
    <cellStyle name="Output 3 4 2 4 6" xfId="32094"/>
    <cellStyle name="Output 3 4 2 5" xfId="32095"/>
    <cellStyle name="Output 3 4 2 6" xfId="32096"/>
    <cellStyle name="Output 3 4 2 7" xfId="32097"/>
    <cellStyle name="Output 3 4 2 8" xfId="32098"/>
    <cellStyle name="Output 3 4 2 9" xfId="32099"/>
    <cellStyle name="Output 3 4 3" xfId="32100"/>
    <cellStyle name="Output 3 4 3 2" xfId="32101"/>
    <cellStyle name="Output 3 4 3 2 2" xfId="32102"/>
    <cellStyle name="Output 3 4 3 2 3" xfId="32103"/>
    <cellStyle name="Output 3 4 3 2 4" xfId="32104"/>
    <cellStyle name="Output 3 4 3 2 5" xfId="32105"/>
    <cellStyle name="Output 3 4 3 2 6" xfId="32106"/>
    <cellStyle name="Output 3 4 3 3" xfId="32107"/>
    <cellStyle name="Output 3 4 3 3 2" xfId="32108"/>
    <cellStyle name="Output 3 4 3 3 3" xfId="32109"/>
    <cellStyle name="Output 3 4 3 3 4" xfId="32110"/>
    <cellStyle name="Output 3 4 3 3 5" xfId="32111"/>
    <cellStyle name="Output 3 4 3 3 6" xfId="32112"/>
    <cellStyle name="Output 3 4 3 4" xfId="32113"/>
    <cellStyle name="Output 3 4 3 5" xfId="32114"/>
    <cellStyle name="Output 3 4 3 6" xfId="32115"/>
    <cellStyle name="Output 3 4 3 7" xfId="32116"/>
    <cellStyle name="Output 3 4 3 8" xfId="32117"/>
    <cellStyle name="Output 3 4 4" xfId="32118"/>
    <cellStyle name="Output 3 4 4 2" xfId="32119"/>
    <cellStyle name="Output 3 4 4 3" xfId="32120"/>
    <cellStyle name="Output 3 4 4 4" xfId="32121"/>
    <cellStyle name="Output 3 4 4 5" xfId="32122"/>
    <cellStyle name="Output 3 4 4 6" xfId="32123"/>
    <cellStyle name="Output 3 4 5" xfId="32124"/>
    <cellStyle name="Output 3 4 5 2" xfId="32125"/>
    <cellStyle name="Output 3 4 5 3" xfId="32126"/>
    <cellStyle name="Output 3 4 5 4" xfId="32127"/>
    <cellStyle name="Output 3 4 5 5" xfId="32128"/>
    <cellStyle name="Output 3 4 5 6" xfId="32129"/>
    <cellStyle name="Output 3 4 6" xfId="32130"/>
    <cellStyle name="Output 3 4 7" xfId="32131"/>
    <cellStyle name="Output 3 4 8" xfId="32132"/>
    <cellStyle name="Output 3 4 9" xfId="32133"/>
    <cellStyle name="Output 3 5" xfId="32134"/>
    <cellStyle name="Output 3 5 2" xfId="32135"/>
    <cellStyle name="Output 3 5 2 2" xfId="32136"/>
    <cellStyle name="Output 3 5 2 2 2" xfId="32137"/>
    <cellStyle name="Output 3 5 2 2 3" xfId="32138"/>
    <cellStyle name="Output 3 5 2 2 4" xfId="32139"/>
    <cellStyle name="Output 3 5 2 2 5" xfId="32140"/>
    <cellStyle name="Output 3 5 2 2 6" xfId="32141"/>
    <cellStyle name="Output 3 5 2 3" xfId="32142"/>
    <cellStyle name="Output 3 5 2 3 2" xfId="32143"/>
    <cellStyle name="Output 3 5 2 3 3" xfId="32144"/>
    <cellStyle name="Output 3 5 2 3 4" xfId="32145"/>
    <cellStyle name="Output 3 5 2 3 5" xfId="32146"/>
    <cellStyle name="Output 3 5 2 3 6" xfId="32147"/>
    <cellStyle name="Output 3 5 2 4" xfId="32148"/>
    <cellStyle name="Output 3 5 2 5" xfId="32149"/>
    <cellStyle name="Output 3 5 2 6" xfId="32150"/>
    <cellStyle name="Output 3 5 2 7" xfId="32151"/>
    <cellStyle name="Output 3 5 2 8" xfId="32152"/>
    <cellStyle name="Output 3 5 3" xfId="32153"/>
    <cellStyle name="Output 3 5 3 2" xfId="32154"/>
    <cellStyle name="Output 3 5 3 3" xfId="32155"/>
    <cellStyle name="Output 3 5 3 4" xfId="32156"/>
    <cellStyle name="Output 3 5 3 5" xfId="32157"/>
    <cellStyle name="Output 3 5 3 6" xfId="32158"/>
    <cellStyle name="Output 3 5 4" xfId="32159"/>
    <cellStyle name="Output 3 5 4 2" xfId="32160"/>
    <cellStyle name="Output 3 5 4 3" xfId="32161"/>
    <cellStyle name="Output 3 5 4 4" xfId="32162"/>
    <cellStyle name="Output 3 5 4 5" xfId="32163"/>
    <cellStyle name="Output 3 5 4 6" xfId="32164"/>
    <cellStyle name="Output 3 5 5" xfId="32165"/>
    <cellStyle name="Output 3 5 6" xfId="32166"/>
    <cellStyle name="Output 3 5 7" xfId="32167"/>
    <cellStyle name="Output 3 5 8" xfId="32168"/>
    <cellStyle name="Output 3 5 9" xfId="32169"/>
    <cellStyle name="Output 3 6" xfId="32170"/>
    <cellStyle name="Output 3 6 2" xfId="32171"/>
    <cellStyle name="Output 3 6 3" xfId="32172"/>
    <cellStyle name="Output 3 6 4" xfId="32173"/>
    <cellStyle name="Output 3 6 5" xfId="32174"/>
    <cellStyle name="Output 3 6 6" xfId="32175"/>
    <cellStyle name="Output 3 7" xfId="32176"/>
    <cellStyle name="Output 4" xfId="32177"/>
    <cellStyle name="Output 4 10" xfId="32178"/>
    <cellStyle name="Output 4 11" xfId="32179"/>
    <cellStyle name="Output 4 12" xfId="32180"/>
    <cellStyle name="Output 4 13" xfId="32181"/>
    <cellStyle name="Output 4 14" xfId="32182"/>
    <cellStyle name="Output 4 2" xfId="32183"/>
    <cellStyle name="Output 4 2 10" xfId="32184"/>
    <cellStyle name="Output 4 2 11" xfId="32185"/>
    <cellStyle name="Output 4 2 12" xfId="32186"/>
    <cellStyle name="Output 4 2 13" xfId="32187"/>
    <cellStyle name="Output 4 2 2" xfId="32188"/>
    <cellStyle name="Output 4 2 2 10" xfId="32189"/>
    <cellStyle name="Output 4 2 2 11" xfId="32190"/>
    <cellStyle name="Output 4 2 2 12" xfId="32191"/>
    <cellStyle name="Output 4 2 2 2" xfId="32192"/>
    <cellStyle name="Output 4 2 2 2 10" xfId="32193"/>
    <cellStyle name="Output 4 2 2 2 11" xfId="32194"/>
    <cellStyle name="Output 4 2 2 2 2" xfId="32195"/>
    <cellStyle name="Output 4 2 2 2 2 10" xfId="32196"/>
    <cellStyle name="Output 4 2 2 2 2 2" xfId="32197"/>
    <cellStyle name="Output 4 2 2 2 2 2 2" xfId="32198"/>
    <cellStyle name="Output 4 2 2 2 2 2 2 2" xfId="32199"/>
    <cellStyle name="Output 4 2 2 2 2 2 2 2 2" xfId="32200"/>
    <cellStyle name="Output 4 2 2 2 2 2 2 2 3" xfId="32201"/>
    <cellStyle name="Output 4 2 2 2 2 2 2 2 4" xfId="32202"/>
    <cellStyle name="Output 4 2 2 2 2 2 2 2 5" xfId="32203"/>
    <cellStyle name="Output 4 2 2 2 2 2 2 2 6" xfId="32204"/>
    <cellStyle name="Output 4 2 2 2 2 2 2 3" xfId="32205"/>
    <cellStyle name="Output 4 2 2 2 2 2 2 3 2" xfId="32206"/>
    <cellStyle name="Output 4 2 2 2 2 2 2 3 3" xfId="32207"/>
    <cellStyle name="Output 4 2 2 2 2 2 2 3 4" xfId="32208"/>
    <cellStyle name="Output 4 2 2 2 2 2 2 3 5" xfId="32209"/>
    <cellStyle name="Output 4 2 2 2 2 2 2 3 6" xfId="32210"/>
    <cellStyle name="Output 4 2 2 2 2 2 2 4" xfId="32211"/>
    <cellStyle name="Output 4 2 2 2 2 2 2 5" xfId="32212"/>
    <cellStyle name="Output 4 2 2 2 2 2 2 6" xfId="32213"/>
    <cellStyle name="Output 4 2 2 2 2 2 2 7" xfId="32214"/>
    <cellStyle name="Output 4 2 2 2 2 2 2 8" xfId="32215"/>
    <cellStyle name="Output 4 2 2 2 2 2 3" xfId="32216"/>
    <cellStyle name="Output 4 2 2 2 2 2 3 2" xfId="32217"/>
    <cellStyle name="Output 4 2 2 2 2 2 3 3" xfId="32218"/>
    <cellStyle name="Output 4 2 2 2 2 2 3 4" xfId="32219"/>
    <cellStyle name="Output 4 2 2 2 2 2 3 5" xfId="32220"/>
    <cellStyle name="Output 4 2 2 2 2 2 3 6" xfId="32221"/>
    <cellStyle name="Output 4 2 2 2 2 2 4" xfId="32222"/>
    <cellStyle name="Output 4 2 2 2 2 2 4 2" xfId="32223"/>
    <cellStyle name="Output 4 2 2 2 2 2 4 3" xfId="32224"/>
    <cellStyle name="Output 4 2 2 2 2 2 4 4" xfId="32225"/>
    <cellStyle name="Output 4 2 2 2 2 2 4 5" xfId="32226"/>
    <cellStyle name="Output 4 2 2 2 2 2 4 6" xfId="32227"/>
    <cellStyle name="Output 4 2 2 2 2 2 5" xfId="32228"/>
    <cellStyle name="Output 4 2 2 2 2 2 6" xfId="32229"/>
    <cellStyle name="Output 4 2 2 2 2 2 7" xfId="32230"/>
    <cellStyle name="Output 4 2 2 2 2 2 8" xfId="32231"/>
    <cellStyle name="Output 4 2 2 2 2 2 9" xfId="32232"/>
    <cellStyle name="Output 4 2 2 2 2 3" xfId="32233"/>
    <cellStyle name="Output 4 2 2 2 2 3 2" xfId="32234"/>
    <cellStyle name="Output 4 2 2 2 2 3 2 2" xfId="32235"/>
    <cellStyle name="Output 4 2 2 2 2 3 2 3" xfId="32236"/>
    <cellStyle name="Output 4 2 2 2 2 3 2 4" xfId="32237"/>
    <cellStyle name="Output 4 2 2 2 2 3 2 5" xfId="32238"/>
    <cellStyle name="Output 4 2 2 2 2 3 2 6" xfId="32239"/>
    <cellStyle name="Output 4 2 2 2 2 3 3" xfId="32240"/>
    <cellStyle name="Output 4 2 2 2 2 3 3 2" xfId="32241"/>
    <cellStyle name="Output 4 2 2 2 2 3 3 3" xfId="32242"/>
    <cellStyle name="Output 4 2 2 2 2 3 3 4" xfId="32243"/>
    <cellStyle name="Output 4 2 2 2 2 3 3 5" xfId="32244"/>
    <cellStyle name="Output 4 2 2 2 2 3 3 6" xfId="32245"/>
    <cellStyle name="Output 4 2 2 2 2 3 4" xfId="32246"/>
    <cellStyle name="Output 4 2 2 2 2 3 5" xfId="32247"/>
    <cellStyle name="Output 4 2 2 2 2 3 6" xfId="32248"/>
    <cellStyle name="Output 4 2 2 2 2 3 7" xfId="32249"/>
    <cellStyle name="Output 4 2 2 2 2 3 8" xfId="32250"/>
    <cellStyle name="Output 4 2 2 2 2 4" xfId="32251"/>
    <cellStyle name="Output 4 2 2 2 2 4 2" xfId="32252"/>
    <cellStyle name="Output 4 2 2 2 2 4 3" xfId="32253"/>
    <cellStyle name="Output 4 2 2 2 2 4 4" xfId="32254"/>
    <cellStyle name="Output 4 2 2 2 2 4 5" xfId="32255"/>
    <cellStyle name="Output 4 2 2 2 2 4 6" xfId="32256"/>
    <cellStyle name="Output 4 2 2 2 2 5" xfId="32257"/>
    <cellStyle name="Output 4 2 2 2 2 5 2" xfId="32258"/>
    <cellStyle name="Output 4 2 2 2 2 5 3" xfId="32259"/>
    <cellStyle name="Output 4 2 2 2 2 5 4" xfId="32260"/>
    <cellStyle name="Output 4 2 2 2 2 5 5" xfId="32261"/>
    <cellStyle name="Output 4 2 2 2 2 5 6" xfId="32262"/>
    <cellStyle name="Output 4 2 2 2 2 6" xfId="32263"/>
    <cellStyle name="Output 4 2 2 2 2 7" xfId="32264"/>
    <cellStyle name="Output 4 2 2 2 2 8" xfId="32265"/>
    <cellStyle name="Output 4 2 2 2 2 9" xfId="32266"/>
    <cellStyle name="Output 4 2 2 2 3" xfId="32267"/>
    <cellStyle name="Output 4 2 2 2 3 2" xfId="32268"/>
    <cellStyle name="Output 4 2 2 2 3 2 2" xfId="32269"/>
    <cellStyle name="Output 4 2 2 2 3 2 2 2" xfId="32270"/>
    <cellStyle name="Output 4 2 2 2 3 2 2 3" xfId="32271"/>
    <cellStyle name="Output 4 2 2 2 3 2 2 4" xfId="32272"/>
    <cellStyle name="Output 4 2 2 2 3 2 2 5" xfId="32273"/>
    <cellStyle name="Output 4 2 2 2 3 2 2 6" xfId="32274"/>
    <cellStyle name="Output 4 2 2 2 3 2 3" xfId="32275"/>
    <cellStyle name="Output 4 2 2 2 3 2 3 2" xfId="32276"/>
    <cellStyle name="Output 4 2 2 2 3 2 3 3" xfId="32277"/>
    <cellStyle name="Output 4 2 2 2 3 2 3 4" xfId="32278"/>
    <cellStyle name="Output 4 2 2 2 3 2 3 5" xfId="32279"/>
    <cellStyle name="Output 4 2 2 2 3 2 3 6" xfId="32280"/>
    <cellStyle name="Output 4 2 2 2 3 2 4" xfId="32281"/>
    <cellStyle name="Output 4 2 2 2 3 2 5" xfId="32282"/>
    <cellStyle name="Output 4 2 2 2 3 2 6" xfId="32283"/>
    <cellStyle name="Output 4 2 2 2 3 2 7" xfId="32284"/>
    <cellStyle name="Output 4 2 2 2 3 2 8" xfId="32285"/>
    <cellStyle name="Output 4 2 2 2 3 3" xfId="32286"/>
    <cellStyle name="Output 4 2 2 2 3 3 2" xfId="32287"/>
    <cellStyle name="Output 4 2 2 2 3 3 3" xfId="32288"/>
    <cellStyle name="Output 4 2 2 2 3 3 4" xfId="32289"/>
    <cellStyle name="Output 4 2 2 2 3 3 5" xfId="32290"/>
    <cellStyle name="Output 4 2 2 2 3 3 6" xfId="32291"/>
    <cellStyle name="Output 4 2 2 2 3 4" xfId="32292"/>
    <cellStyle name="Output 4 2 2 2 3 4 2" xfId="32293"/>
    <cellStyle name="Output 4 2 2 2 3 4 3" xfId="32294"/>
    <cellStyle name="Output 4 2 2 2 3 4 4" xfId="32295"/>
    <cellStyle name="Output 4 2 2 2 3 4 5" xfId="32296"/>
    <cellStyle name="Output 4 2 2 2 3 4 6" xfId="32297"/>
    <cellStyle name="Output 4 2 2 2 3 5" xfId="32298"/>
    <cellStyle name="Output 4 2 2 2 3 6" xfId="32299"/>
    <cellStyle name="Output 4 2 2 2 3 7" xfId="32300"/>
    <cellStyle name="Output 4 2 2 2 3 8" xfId="32301"/>
    <cellStyle name="Output 4 2 2 2 3 9" xfId="32302"/>
    <cellStyle name="Output 4 2 2 2 4" xfId="32303"/>
    <cellStyle name="Output 4 2 2 2 4 2" xfId="32304"/>
    <cellStyle name="Output 4 2 2 2 4 2 2" xfId="32305"/>
    <cellStyle name="Output 4 2 2 2 4 2 3" xfId="32306"/>
    <cellStyle name="Output 4 2 2 2 4 2 4" xfId="32307"/>
    <cellStyle name="Output 4 2 2 2 4 2 5" xfId="32308"/>
    <cellStyle name="Output 4 2 2 2 4 2 6" xfId="32309"/>
    <cellStyle name="Output 4 2 2 2 4 3" xfId="32310"/>
    <cellStyle name="Output 4 2 2 2 4 3 2" xfId="32311"/>
    <cellStyle name="Output 4 2 2 2 4 3 3" xfId="32312"/>
    <cellStyle name="Output 4 2 2 2 4 3 4" xfId="32313"/>
    <cellStyle name="Output 4 2 2 2 4 3 5" xfId="32314"/>
    <cellStyle name="Output 4 2 2 2 4 3 6" xfId="32315"/>
    <cellStyle name="Output 4 2 2 2 4 4" xfId="32316"/>
    <cellStyle name="Output 4 2 2 2 4 5" xfId="32317"/>
    <cellStyle name="Output 4 2 2 2 4 6" xfId="32318"/>
    <cellStyle name="Output 4 2 2 2 4 7" xfId="32319"/>
    <cellStyle name="Output 4 2 2 2 4 8" xfId="32320"/>
    <cellStyle name="Output 4 2 2 2 5" xfId="32321"/>
    <cellStyle name="Output 4 2 2 2 5 2" xfId="32322"/>
    <cellStyle name="Output 4 2 2 2 5 3" xfId="32323"/>
    <cellStyle name="Output 4 2 2 2 5 4" xfId="32324"/>
    <cellStyle name="Output 4 2 2 2 5 5" xfId="32325"/>
    <cellStyle name="Output 4 2 2 2 5 6" xfId="32326"/>
    <cellStyle name="Output 4 2 2 2 6" xfId="32327"/>
    <cellStyle name="Output 4 2 2 2 6 2" xfId="32328"/>
    <cellStyle name="Output 4 2 2 2 6 3" xfId="32329"/>
    <cellStyle name="Output 4 2 2 2 6 4" xfId="32330"/>
    <cellStyle name="Output 4 2 2 2 6 5" xfId="32331"/>
    <cellStyle name="Output 4 2 2 2 6 6" xfId="32332"/>
    <cellStyle name="Output 4 2 2 2 7" xfId="32333"/>
    <cellStyle name="Output 4 2 2 2 8" xfId="32334"/>
    <cellStyle name="Output 4 2 2 2 9" xfId="32335"/>
    <cellStyle name="Output 4 2 2 3" xfId="32336"/>
    <cellStyle name="Output 4 2 2 3 10" xfId="32337"/>
    <cellStyle name="Output 4 2 2 3 2" xfId="32338"/>
    <cellStyle name="Output 4 2 2 3 2 2" xfId="32339"/>
    <cellStyle name="Output 4 2 2 3 2 2 2" xfId="32340"/>
    <cellStyle name="Output 4 2 2 3 2 2 2 2" xfId="32341"/>
    <cellStyle name="Output 4 2 2 3 2 2 2 3" xfId="32342"/>
    <cellStyle name="Output 4 2 2 3 2 2 2 4" xfId="32343"/>
    <cellStyle name="Output 4 2 2 3 2 2 2 5" xfId="32344"/>
    <cellStyle name="Output 4 2 2 3 2 2 2 6" xfId="32345"/>
    <cellStyle name="Output 4 2 2 3 2 2 3" xfId="32346"/>
    <cellStyle name="Output 4 2 2 3 2 2 3 2" xfId="32347"/>
    <cellStyle name="Output 4 2 2 3 2 2 3 3" xfId="32348"/>
    <cellStyle name="Output 4 2 2 3 2 2 3 4" xfId="32349"/>
    <cellStyle name="Output 4 2 2 3 2 2 3 5" xfId="32350"/>
    <cellStyle name="Output 4 2 2 3 2 2 3 6" xfId="32351"/>
    <cellStyle name="Output 4 2 2 3 2 2 4" xfId="32352"/>
    <cellStyle name="Output 4 2 2 3 2 2 5" xfId="32353"/>
    <cellStyle name="Output 4 2 2 3 2 2 6" xfId="32354"/>
    <cellStyle name="Output 4 2 2 3 2 2 7" xfId="32355"/>
    <cellStyle name="Output 4 2 2 3 2 2 8" xfId="32356"/>
    <cellStyle name="Output 4 2 2 3 2 3" xfId="32357"/>
    <cellStyle name="Output 4 2 2 3 2 3 2" xfId="32358"/>
    <cellStyle name="Output 4 2 2 3 2 3 3" xfId="32359"/>
    <cellStyle name="Output 4 2 2 3 2 3 4" xfId="32360"/>
    <cellStyle name="Output 4 2 2 3 2 3 5" xfId="32361"/>
    <cellStyle name="Output 4 2 2 3 2 3 6" xfId="32362"/>
    <cellStyle name="Output 4 2 2 3 2 4" xfId="32363"/>
    <cellStyle name="Output 4 2 2 3 2 4 2" xfId="32364"/>
    <cellStyle name="Output 4 2 2 3 2 4 3" xfId="32365"/>
    <cellStyle name="Output 4 2 2 3 2 4 4" xfId="32366"/>
    <cellStyle name="Output 4 2 2 3 2 4 5" xfId="32367"/>
    <cellStyle name="Output 4 2 2 3 2 4 6" xfId="32368"/>
    <cellStyle name="Output 4 2 2 3 2 5" xfId="32369"/>
    <cellStyle name="Output 4 2 2 3 2 6" xfId="32370"/>
    <cellStyle name="Output 4 2 2 3 2 7" xfId="32371"/>
    <cellStyle name="Output 4 2 2 3 2 8" xfId="32372"/>
    <cellStyle name="Output 4 2 2 3 2 9" xfId="32373"/>
    <cellStyle name="Output 4 2 2 3 3" xfId="32374"/>
    <cellStyle name="Output 4 2 2 3 3 2" xfId="32375"/>
    <cellStyle name="Output 4 2 2 3 3 2 2" xfId="32376"/>
    <cellStyle name="Output 4 2 2 3 3 2 3" xfId="32377"/>
    <cellStyle name="Output 4 2 2 3 3 2 4" xfId="32378"/>
    <cellStyle name="Output 4 2 2 3 3 2 5" xfId="32379"/>
    <cellStyle name="Output 4 2 2 3 3 2 6" xfId="32380"/>
    <cellStyle name="Output 4 2 2 3 3 3" xfId="32381"/>
    <cellStyle name="Output 4 2 2 3 3 3 2" xfId="32382"/>
    <cellStyle name="Output 4 2 2 3 3 3 3" xfId="32383"/>
    <cellStyle name="Output 4 2 2 3 3 3 4" xfId="32384"/>
    <cellStyle name="Output 4 2 2 3 3 3 5" xfId="32385"/>
    <cellStyle name="Output 4 2 2 3 3 3 6" xfId="32386"/>
    <cellStyle name="Output 4 2 2 3 3 4" xfId="32387"/>
    <cellStyle name="Output 4 2 2 3 3 5" xfId="32388"/>
    <cellStyle name="Output 4 2 2 3 3 6" xfId="32389"/>
    <cellStyle name="Output 4 2 2 3 3 7" xfId="32390"/>
    <cellStyle name="Output 4 2 2 3 3 8" xfId="32391"/>
    <cellStyle name="Output 4 2 2 3 4" xfId="32392"/>
    <cellStyle name="Output 4 2 2 3 4 2" xfId="32393"/>
    <cellStyle name="Output 4 2 2 3 4 3" xfId="32394"/>
    <cellStyle name="Output 4 2 2 3 4 4" xfId="32395"/>
    <cellStyle name="Output 4 2 2 3 4 5" xfId="32396"/>
    <cellStyle name="Output 4 2 2 3 4 6" xfId="32397"/>
    <cellStyle name="Output 4 2 2 3 5" xfId="32398"/>
    <cellStyle name="Output 4 2 2 3 5 2" xfId="32399"/>
    <cellStyle name="Output 4 2 2 3 5 3" xfId="32400"/>
    <cellStyle name="Output 4 2 2 3 5 4" xfId="32401"/>
    <cellStyle name="Output 4 2 2 3 5 5" xfId="32402"/>
    <cellStyle name="Output 4 2 2 3 5 6" xfId="32403"/>
    <cellStyle name="Output 4 2 2 3 6" xfId="32404"/>
    <cellStyle name="Output 4 2 2 3 7" xfId="32405"/>
    <cellStyle name="Output 4 2 2 3 8" xfId="32406"/>
    <cellStyle name="Output 4 2 2 3 9" xfId="32407"/>
    <cellStyle name="Output 4 2 2 4" xfId="32408"/>
    <cellStyle name="Output 4 2 2 4 2" xfId="32409"/>
    <cellStyle name="Output 4 2 2 4 2 2" xfId="32410"/>
    <cellStyle name="Output 4 2 2 4 2 2 2" xfId="32411"/>
    <cellStyle name="Output 4 2 2 4 2 2 3" xfId="32412"/>
    <cellStyle name="Output 4 2 2 4 2 2 4" xfId="32413"/>
    <cellStyle name="Output 4 2 2 4 2 2 5" xfId="32414"/>
    <cellStyle name="Output 4 2 2 4 2 2 6" xfId="32415"/>
    <cellStyle name="Output 4 2 2 4 2 3" xfId="32416"/>
    <cellStyle name="Output 4 2 2 4 2 3 2" xfId="32417"/>
    <cellStyle name="Output 4 2 2 4 2 3 3" xfId="32418"/>
    <cellStyle name="Output 4 2 2 4 2 3 4" xfId="32419"/>
    <cellStyle name="Output 4 2 2 4 2 3 5" xfId="32420"/>
    <cellStyle name="Output 4 2 2 4 2 3 6" xfId="32421"/>
    <cellStyle name="Output 4 2 2 4 2 4" xfId="32422"/>
    <cellStyle name="Output 4 2 2 4 2 5" xfId="32423"/>
    <cellStyle name="Output 4 2 2 4 2 6" xfId="32424"/>
    <cellStyle name="Output 4 2 2 4 2 7" xfId="32425"/>
    <cellStyle name="Output 4 2 2 4 2 8" xfId="32426"/>
    <cellStyle name="Output 4 2 2 4 3" xfId="32427"/>
    <cellStyle name="Output 4 2 2 4 3 2" xfId="32428"/>
    <cellStyle name="Output 4 2 2 4 3 3" xfId="32429"/>
    <cellStyle name="Output 4 2 2 4 3 4" xfId="32430"/>
    <cellStyle name="Output 4 2 2 4 3 5" xfId="32431"/>
    <cellStyle name="Output 4 2 2 4 3 6" xfId="32432"/>
    <cellStyle name="Output 4 2 2 4 4" xfId="32433"/>
    <cellStyle name="Output 4 2 2 4 4 2" xfId="32434"/>
    <cellStyle name="Output 4 2 2 4 4 3" xfId="32435"/>
    <cellStyle name="Output 4 2 2 4 4 4" xfId="32436"/>
    <cellStyle name="Output 4 2 2 4 4 5" xfId="32437"/>
    <cellStyle name="Output 4 2 2 4 4 6" xfId="32438"/>
    <cellStyle name="Output 4 2 2 4 5" xfId="32439"/>
    <cellStyle name="Output 4 2 2 4 6" xfId="32440"/>
    <cellStyle name="Output 4 2 2 4 7" xfId="32441"/>
    <cellStyle name="Output 4 2 2 4 8" xfId="32442"/>
    <cellStyle name="Output 4 2 2 4 9" xfId="32443"/>
    <cellStyle name="Output 4 2 2 5" xfId="32444"/>
    <cellStyle name="Output 4 2 2 5 2" xfId="32445"/>
    <cellStyle name="Output 4 2 2 5 2 2" xfId="32446"/>
    <cellStyle name="Output 4 2 2 5 2 3" xfId="32447"/>
    <cellStyle name="Output 4 2 2 5 2 4" xfId="32448"/>
    <cellStyle name="Output 4 2 2 5 2 5" xfId="32449"/>
    <cellStyle name="Output 4 2 2 5 2 6" xfId="32450"/>
    <cellStyle name="Output 4 2 2 5 3" xfId="32451"/>
    <cellStyle name="Output 4 2 2 5 3 2" xfId="32452"/>
    <cellStyle name="Output 4 2 2 5 3 3" xfId="32453"/>
    <cellStyle name="Output 4 2 2 5 3 4" xfId="32454"/>
    <cellStyle name="Output 4 2 2 5 3 5" xfId="32455"/>
    <cellStyle name="Output 4 2 2 5 3 6" xfId="32456"/>
    <cellStyle name="Output 4 2 2 5 4" xfId="32457"/>
    <cellStyle name="Output 4 2 2 5 5" xfId="32458"/>
    <cellStyle name="Output 4 2 2 5 6" xfId="32459"/>
    <cellStyle name="Output 4 2 2 5 7" xfId="32460"/>
    <cellStyle name="Output 4 2 2 5 8" xfId="32461"/>
    <cellStyle name="Output 4 2 2 6" xfId="32462"/>
    <cellStyle name="Output 4 2 2 6 2" xfId="32463"/>
    <cellStyle name="Output 4 2 2 6 3" xfId="32464"/>
    <cellStyle name="Output 4 2 2 6 4" xfId="32465"/>
    <cellStyle name="Output 4 2 2 6 5" xfId="32466"/>
    <cellStyle name="Output 4 2 2 6 6" xfId="32467"/>
    <cellStyle name="Output 4 2 2 7" xfId="32468"/>
    <cellStyle name="Output 4 2 2 7 2" xfId="32469"/>
    <cellStyle name="Output 4 2 2 7 3" xfId="32470"/>
    <cellStyle name="Output 4 2 2 7 4" xfId="32471"/>
    <cellStyle name="Output 4 2 2 7 5" xfId="32472"/>
    <cellStyle name="Output 4 2 2 7 6" xfId="32473"/>
    <cellStyle name="Output 4 2 2 8" xfId="32474"/>
    <cellStyle name="Output 4 2 2 9" xfId="32475"/>
    <cellStyle name="Output 4 2 3" xfId="32476"/>
    <cellStyle name="Output 4 2 3 10" xfId="32477"/>
    <cellStyle name="Output 4 2 3 11" xfId="32478"/>
    <cellStyle name="Output 4 2 3 2" xfId="32479"/>
    <cellStyle name="Output 4 2 3 2 10" xfId="32480"/>
    <cellStyle name="Output 4 2 3 2 2" xfId="32481"/>
    <cellStyle name="Output 4 2 3 2 2 2" xfId="32482"/>
    <cellStyle name="Output 4 2 3 2 2 2 2" xfId="32483"/>
    <cellStyle name="Output 4 2 3 2 2 2 2 2" xfId="32484"/>
    <cellStyle name="Output 4 2 3 2 2 2 2 3" xfId="32485"/>
    <cellStyle name="Output 4 2 3 2 2 2 2 4" xfId="32486"/>
    <cellStyle name="Output 4 2 3 2 2 2 2 5" xfId="32487"/>
    <cellStyle name="Output 4 2 3 2 2 2 2 6" xfId="32488"/>
    <cellStyle name="Output 4 2 3 2 2 2 3" xfId="32489"/>
    <cellStyle name="Output 4 2 3 2 2 2 3 2" xfId="32490"/>
    <cellStyle name="Output 4 2 3 2 2 2 3 3" xfId="32491"/>
    <cellStyle name="Output 4 2 3 2 2 2 3 4" xfId="32492"/>
    <cellStyle name="Output 4 2 3 2 2 2 3 5" xfId="32493"/>
    <cellStyle name="Output 4 2 3 2 2 2 3 6" xfId="32494"/>
    <cellStyle name="Output 4 2 3 2 2 2 4" xfId="32495"/>
    <cellStyle name="Output 4 2 3 2 2 2 5" xfId="32496"/>
    <cellStyle name="Output 4 2 3 2 2 2 6" xfId="32497"/>
    <cellStyle name="Output 4 2 3 2 2 2 7" xfId="32498"/>
    <cellStyle name="Output 4 2 3 2 2 2 8" xfId="32499"/>
    <cellStyle name="Output 4 2 3 2 2 3" xfId="32500"/>
    <cellStyle name="Output 4 2 3 2 2 3 2" xfId="32501"/>
    <cellStyle name="Output 4 2 3 2 2 3 3" xfId="32502"/>
    <cellStyle name="Output 4 2 3 2 2 3 4" xfId="32503"/>
    <cellStyle name="Output 4 2 3 2 2 3 5" xfId="32504"/>
    <cellStyle name="Output 4 2 3 2 2 3 6" xfId="32505"/>
    <cellStyle name="Output 4 2 3 2 2 4" xfId="32506"/>
    <cellStyle name="Output 4 2 3 2 2 4 2" xfId="32507"/>
    <cellStyle name="Output 4 2 3 2 2 4 3" xfId="32508"/>
    <cellStyle name="Output 4 2 3 2 2 4 4" xfId="32509"/>
    <cellStyle name="Output 4 2 3 2 2 4 5" xfId="32510"/>
    <cellStyle name="Output 4 2 3 2 2 4 6" xfId="32511"/>
    <cellStyle name="Output 4 2 3 2 2 5" xfId="32512"/>
    <cellStyle name="Output 4 2 3 2 2 6" xfId="32513"/>
    <cellStyle name="Output 4 2 3 2 2 7" xfId="32514"/>
    <cellStyle name="Output 4 2 3 2 2 8" xfId="32515"/>
    <cellStyle name="Output 4 2 3 2 2 9" xfId="32516"/>
    <cellStyle name="Output 4 2 3 2 3" xfId="32517"/>
    <cellStyle name="Output 4 2 3 2 3 2" xfId="32518"/>
    <cellStyle name="Output 4 2 3 2 3 2 2" xfId="32519"/>
    <cellStyle name="Output 4 2 3 2 3 2 3" xfId="32520"/>
    <cellStyle name="Output 4 2 3 2 3 2 4" xfId="32521"/>
    <cellStyle name="Output 4 2 3 2 3 2 5" xfId="32522"/>
    <cellStyle name="Output 4 2 3 2 3 2 6" xfId="32523"/>
    <cellStyle name="Output 4 2 3 2 3 3" xfId="32524"/>
    <cellStyle name="Output 4 2 3 2 3 3 2" xfId="32525"/>
    <cellStyle name="Output 4 2 3 2 3 3 3" xfId="32526"/>
    <cellStyle name="Output 4 2 3 2 3 3 4" xfId="32527"/>
    <cellStyle name="Output 4 2 3 2 3 3 5" xfId="32528"/>
    <cellStyle name="Output 4 2 3 2 3 3 6" xfId="32529"/>
    <cellStyle name="Output 4 2 3 2 3 4" xfId="32530"/>
    <cellStyle name="Output 4 2 3 2 3 5" xfId="32531"/>
    <cellStyle name="Output 4 2 3 2 3 6" xfId="32532"/>
    <cellStyle name="Output 4 2 3 2 3 7" xfId="32533"/>
    <cellStyle name="Output 4 2 3 2 3 8" xfId="32534"/>
    <cellStyle name="Output 4 2 3 2 4" xfId="32535"/>
    <cellStyle name="Output 4 2 3 2 4 2" xfId="32536"/>
    <cellStyle name="Output 4 2 3 2 4 3" xfId="32537"/>
    <cellStyle name="Output 4 2 3 2 4 4" xfId="32538"/>
    <cellStyle name="Output 4 2 3 2 4 5" xfId="32539"/>
    <cellStyle name="Output 4 2 3 2 4 6" xfId="32540"/>
    <cellStyle name="Output 4 2 3 2 5" xfId="32541"/>
    <cellStyle name="Output 4 2 3 2 5 2" xfId="32542"/>
    <cellStyle name="Output 4 2 3 2 5 3" xfId="32543"/>
    <cellStyle name="Output 4 2 3 2 5 4" xfId="32544"/>
    <cellStyle name="Output 4 2 3 2 5 5" xfId="32545"/>
    <cellStyle name="Output 4 2 3 2 5 6" xfId="32546"/>
    <cellStyle name="Output 4 2 3 2 6" xfId="32547"/>
    <cellStyle name="Output 4 2 3 2 7" xfId="32548"/>
    <cellStyle name="Output 4 2 3 2 8" xfId="32549"/>
    <cellStyle name="Output 4 2 3 2 9" xfId="32550"/>
    <cellStyle name="Output 4 2 3 3" xfId="32551"/>
    <cellStyle name="Output 4 2 3 3 2" xfId="32552"/>
    <cellStyle name="Output 4 2 3 3 2 2" xfId="32553"/>
    <cellStyle name="Output 4 2 3 3 2 2 2" xfId="32554"/>
    <cellStyle name="Output 4 2 3 3 2 2 3" xfId="32555"/>
    <cellStyle name="Output 4 2 3 3 2 2 4" xfId="32556"/>
    <cellStyle name="Output 4 2 3 3 2 2 5" xfId="32557"/>
    <cellStyle name="Output 4 2 3 3 2 2 6" xfId="32558"/>
    <cellStyle name="Output 4 2 3 3 2 3" xfId="32559"/>
    <cellStyle name="Output 4 2 3 3 2 3 2" xfId="32560"/>
    <cellStyle name="Output 4 2 3 3 2 3 3" xfId="32561"/>
    <cellStyle name="Output 4 2 3 3 2 3 4" xfId="32562"/>
    <cellStyle name="Output 4 2 3 3 2 3 5" xfId="32563"/>
    <cellStyle name="Output 4 2 3 3 2 3 6" xfId="32564"/>
    <cellStyle name="Output 4 2 3 3 2 4" xfId="32565"/>
    <cellStyle name="Output 4 2 3 3 2 5" xfId="32566"/>
    <cellStyle name="Output 4 2 3 3 2 6" xfId="32567"/>
    <cellStyle name="Output 4 2 3 3 2 7" xfId="32568"/>
    <cellStyle name="Output 4 2 3 3 2 8" xfId="32569"/>
    <cellStyle name="Output 4 2 3 3 3" xfId="32570"/>
    <cellStyle name="Output 4 2 3 3 3 2" xfId="32571"/>
    <cellStyle name="Output 4 2 3 3 3 3" xfId="32572"/>
    <cellStyle name="Output 4 2 3 3 3 4" xfId="32573"/>
    <cellStyle name="Output 4 2 3 3 3 5" xfId="32574"/>
    <cellStyle name="Output 4 2 3 3 3 6" xfId="32575"/>
    <cellStyle name="Output 4 2 3 3 4" xfId="32576"/>
    <cellStyle name="Output 4 2 3 3 4 2" xfId="32577"/>
    <cellStyle name="Output 4 2 3 3 4 3" xfId="32578"/>
    <cellStyle name="Output 4 2 3 3 4 4" xfId="32579"/>
    <cellStyle name="Output 4 2 3 3 4 5" xfId="32580"/>
    <cellStyle name="Output 4 2 3 3 4 6" xfId="32581"/>
    <cellStyle name="Output 4 2 3 3 5" xfId="32582"/>
    <cellStyle name="Output 4 2 3 3 6" xfId="32583"/>
    <cellStyle name="Output 4 2 3 3 7" xfId="32584"/>
    <cellStyle name="Output 4 2 3 3 8" xfId="32585"/>
    <cellStyle name="Output 4 2 3 3 9" xfId="32586"/>
    <cellStyle name="Output 4 2 3 4" xfId="32587"/>
    <cellStyle name="Output 4 2 3 4 2" xfId="32588"/>
    <cellStyle name="Output 4 2 3 4 2 2" xfId="32589"/>
    <cellStyle name="Output 4 2 3 4 2 3" xfId="32590"/>
    <cellStyle name="Output 4 2 3 4 2 4" xfId="32591"/>
    <cellStyle name="Output 4 2 3 4 2 5" xfId="32592"/>
    <cellStyle name="Output 4 2 3 4 2 6" xfId="32593"/>
    <cellStyle name="Output 4 2 3 4 3" xfId="32594"/>
    <cellStyle name="Output 4 2 3 4 3 2" xfId="32595"/>
    <cellStyle name="Output 4 2 3 4 3 3" xfId="32596"/>
    <cellStyle name="Output 4 2 3 4 3 4" xfId="32597"/>
    <cellStyle name="Output 4 2 3 4 3 5" xfId="32598"/>
    <cellStyle name="Output 4 2 3 4 3 6" xfId="32599"/>
    <cellStyle name="Output 4 2 3 4 4" xfId="32600"/>
    <cellStyle name="Output 4 2 3 4 5" xfId="32601"/>
    <cellStyle name="Output 4 2 3 4 6" xfId="32602"/>
    <cellStyle name="Output 4 2 3 4 7" xfId="32603"/>
    <cellStyle name="Output 4 2 3 4 8" xfId="32604"/>
    <cellStyle name="Output 4 2 3 5" xfId="32605"/>
    <cellStyle name="Output 4 2 3 5 2" xfId="32606"/>
    <cellStyle name="Output 4 2 3 5 3" xfId="32607"/>
    <cellStyle name="Output 4 2 3 5 4" xfId="32608"/>
    <cellStyle name="Output 4 2 3 5 5" xfId="32609"/>
    <cellStyle name="Output 4 2 3 5 6" xfId="32610"/>
    <cellStyle name="Output 4 2 3 6" xfId="32611"/>
    <cellStyle name="Output 4 2 3 6 2" xfId="32612"/>
    <cellStyle name="Output 4 2 3 6 3" xfId="32613"/>
    <cellStyle name="Output 4 2 3 6 4" xfId="32614"/>
    <cellStyle name="Output 4 2 3 6 5" xfId="32615"/>
    <cellStyle name="Output 4 2 3 6 6" xfId="32616"/>
    <cellStyle name="Output 4 2 3 7" xfId="32617"/>
    <cellStyle name="Output 4 2 3 8" xfId="32618"/>
    <cellStyle name="Output 4 2 3 9" xfId="32619"/>
    <cellStyle name="Output 4 2 4" xfId="32620"/>
    <cellStyle name="Output 4 2 4 10" xfId="32621"/>
    <cellStyle name="Output 4 2 4 2" xfId="32622"/>
    <cellStyle name="Output 4 2 4 2 2" xfId="32623"/>
    <cellStyle name="Output 4 2 4 2 2 2" xfId="32624"/>
    <cellStyle name="Output 4 2 4 2 2 2 2" xfId="32625"/>
    <cellStyle name="Output 4 2 4 2 2 2 3" xfId="32626"/>
    <cellStyle name="Output 4 2 4 2 2 2 4" xfId="32627"/>
    <cellStyle name="Output 4 2 4 2 2 2 5" xfId="32628"/>
    <cellStyle name="Output 4 2 4 2 2 2 6" xfId="32629"/>
    <cellStyle name="Output 4 2 4 2 2 3" xfId="32630"/>
    <cellStyle name="Output 4 2 4 2 2 3 2" xfId="32631"/>
    <cellStyle name="Output 4 2 4 2 2 3 3" xfId="32632"/>
    <cellStyle name="Output 4 2 4 2 2 3 4" xfId="32633"/>
    <cellStyle name="Output 4 2 4 2 2 3 5" xfId="32634"/>
    <cellStyle name="Output 4 2 4 2 2 3 6" xfId="32635"/>
    <cellStyle name="Output 4 2 4 2 2 4" xfId="32636"/>
    <cellStyle name="Output 4 2 4 2 2 5" xfId="32637"/>
    <cellStyle name="Output 4 2 4 2 2 6" xfId="32638"/>
    <cellStyle name="Output 4 2 4 2 2 7" xfId="32639"/>
    <cellStyle name="Output 4 2 4 2 2 8" xfId="32640"/>
    <cellStyle name="Output 4 2 4 2 3" xfId="32641"/>
    <cellStyle name="Output 4 2 4 2 3 2" xfId="32642"/>
    <cellStyle name="Output 4 2 4 2 3 3" xfId="32643"/>
    <cellStyle name="Output 4 2 4 2 3 4" xfId="32644"/>
    <cellStyle name="Output 4 2 4 2 3 5" xfId="32645"/>
    <cellStyle name="Output 4 2 4 2 3 6" xfId="32646"/>
    <cellStyle name="Output 4 2 4 2 4" xfId="32647"/>
    <cellStyle name="Output 4 2 4 2 4 2" xfId="32648"/>
    <cellStyle name="Output 4 2 4 2 4 3" xfId="32649"/>
    <cellStyle name="Output 4 2 4 2 4 4" xfId="32650"/>
    <cellStyle name="Output 4 2 4 2 4 5" xfId="32651"/>
    <cellStyle name="Output 4 2 4 2 4 6" xfId="32652"/>
    <cellStyle name="Output 4 2 4 2 5" xfId="32653"/>
    <cellStyle name="Output 4 2 4 2 6" xfId="32654"/>
    <cellStyle name="Output 4 2 4 2 7" xfId="32655"/>
    <cellStyle name="Output 4 2 4 2 8" xfId="32656"/>
    <cellStyle name="Output 4 2 4 2 9" xfId="32657"/>
    <cellStyle name="Output 4 2 4 3" xfId="32658"/>
    <cellStyle name="Output 4 2 4 3 2" xfId="32659"/>
    <cellStyle name="Output 4 2 4 3 2 2" xfId="32660"/>
    <cellStyle name="Output 4 2 4 3 2 3" xfId="32661"/>
    <cellStyle name="Output 4 2 4 3 2 4" xfId="32662"/>
    <cellStyle name="Output 4 2 4 3 2 5" xfId="32663"/>
    <cellStyle name="Output 4 2 4 3 2 6" xfId="32664"/>
    <cellStyle name="Output 4 2 4 3 3" xfId="32665"/>
    <cellStyle name="Output 4 2 4 3 3 2" xfId="32666"/>
    <cellStyle name="Output 4 2 4 3 3 3" xfId="32667"/>
    <cellStyle name="Output 4 2 4 3 3 4" xfId="32668"/>
    <cellStyle name="Output 4 2 4 3 3 5" xfId="32669"/>
    <cellStyle name="Output 4 2 4 3 3 6" xfId="32670"/>
    <cellStyle name="Output 4 2 4 3 4" xfId="32671"/>
    <cellStyle name="Output 4 2 4 3 5" xfId="32672"/>
    <cellStyle name="Output 4 2 4 3 6" xfId="32673"/>
    <cellStyle name="Output 4 2 4 3 7" xfId="32674"/>
    <cellStyle name="Output 4 2 4 3 8" xfId="32675"/>
    <cellStyle name="Output 4 2 4 4" xfId="32676"/>
    <cellStyle name="Output 4 2 4 4 2" xfId="32677"/>
    <cellStyle name="Output 4 2 4 4 3" xfId="32678"/>
    <cellStyle name="Output 4 2 4 4 4" xfId="32679"/>
    <cellStyle name="Output 4 2 4 4 5" xfId="32680"/>
    <cellStyle name="Output 4 2 4 4 6" xfId="32681"/>
    <cellStyle name="Output 4 2 4 5" xfId="32682"/>
    <cellStyle name="Output 4 2 4 5 2" xfId="32683"/>
    <cellStyle name="Output 4 2 4 5 3" xfId="32684"/>
    <cellStyle name="Output 4 2 4 5 4" xfId="32685"/>
    <cellStyle name="Output 4 2 4 5 5" xfId="32686"/>
    <cellStyle name="Output 4 2 4 5 6" xfId="32687"/>
    <cellStyle name="Output 4 2 4 6" xfId="32688"/>
    <cellStyle name="Output 4 2 4 7" xfId="32689"/>
    <cellStyle name="Output 4 2 4 8" xfId="32690"/>
    <cellStyle name="Output 4 2 4 9" xfId="32691"/>
    <cellStyle name="Output 4 2 5" xfId="32692"/>
    <cellStyle name="Output 4 2 5 2" xfId="32693"/>
    <cellStyle name="Output 4 2 5 2 2" xfId="32694"/>
    <cellStyle name="Output 4 2 5 2 2 2" xfId="32695"/>
    <cellStyle name="Output 4 2 5 2 2 3" xfId="32696"/>
    <cellStyle name="Output 4 2 5 2 2 4" xfId="32697"/>
    <cellStyle name="Output 4 2 5 2 2 5" xfId="32698"/>
    <cellStyle name="Output 4 2 5 2 2 6" xfId="32699"/>
    <cellStyle name="Output 4 2 5 2 3" xfId="32700"/>
    <cellStyle name="Output 4 2 5 2 3 2" xfId="32701"/>
    <cellStyle name="Output 4 2 5 2 3 3" xfId="32702"/>
    <cellStyle name="Output 4 2 5 2 3 4" xfId="32703"/>
    <cellStyle name="Output 4 2 5 2 3 5" xfId="32704"/>
    <cellStyle name="Output 4 2 5 2 3 6" xfId="32705"/>
    <cellStyle name="Output 4 2 5 2 4" xfId="32706"/>
    <cellStyle name="Output 4 2 5 2 5" xfId="32707"/>
    <cellStyle name="Output 4 2 5 2 6" xfId="32708"/>
    <cellStyle name="Output 4 2 5 2 7" xfId="32709"/>
    <cellStyle name="Output 4 2 5 2 8" xfId="32710"/>
    <cellStyle name="Output 4 2 5 3" xfId="32711"/>
    <cellStyle name="Output 4 2 5 3 2" xfId="32712"/>
    <cellStyle name="Output 4 2 5 3 3" xfId="32713"/>
    <cellStyle name="Output 4 2 5 3 4" xfId="32714"/>
    <cellStyle name="Output 4 2 5 3 5" xfId="32715"/>
    <cellStyle name="Output 4 2 5 3 6" xfId="32716"/>
    <cellStyle name="Output 4 2 5 4" xfId="32717"/>
    <cellStyle name="Output 4 2 5 4 2" xfId="32718"/>
    <cellStyle name="Output 4 2 5 4 3" xfId="32719"/>
    <cellStyle name="Output 4 2 5 4 4" xfId="32720"/>
    <cellStyle name="Output 4 2 5 4 5" xfId="32721"/>
    <cellStyle name="Output 4 2 5 4 6" xfId="32722"/>
    <cellStyle name="Output 4 2 5 5" xfId="32723"/>
    <cellStyle name="Output 4 2 5 6" xfId="32724"/>
    <cellStyle name="Output 4 2 5 7" xfId="32725"/>
    <cellStyle name="Output 4 2 5 8" xfId="32726"/>
    <cellStyle name="Output 4 2 5 9" xfId="32727"/>
    <cellStyle name="Output 4 2 6" xfId="32728"/>
    <cellStyle name="Output 4 2 6 2" xfId="32729"/>
    <cellStyle name="Output 4 2 6 2 2" xfId="32730"/>
    <cellStyle name="Output 4 2 6 2 3" xfId="32731"/>
    <cellStyle name="Output 4 2 6 2 4" xfId="32732"/>
    <cellStyle name="Output 4 2 6 2 5" xfId="32733"/>
    <cellStyle name="Output 4 2 6 2 6" xfId="32734"/>
    <cellStyle name="Output 4 2 6 3" xfId="32735"/>
    <cellStyle name="Output 4 2 6 3 2" xfId="32736"/>
    <cellStyle name="Output 4 2 6 3 3" xfId="32737"/>
    <cellStyle name="Output 4 2 6 3 4" xfId="32738"/>
    <cellStyle name="Output 4 2 6 3 5" xfId="32739"/>
    <cellStyle name="Output 4 2 6 3 6" xfId="32740"/>
    <cellStyle name="Output 4 2 6 4" xfId="32741"/>
    <cellStyle name="Output 4 2 6 5" xfId="32742"/>
    <cellStyle name="Output 4 2 6 6" xfId="32743"/>
    <cellStyle name="Output 4 2 6 7" xfId="32744"/>
    <cellStyle name="Output 4 2 6 8" xfId="32745"/>
    <cellStyle name="Output 4 2 7" xfId="32746"/>
    <cellStyle name="Output 4 2 7 2" xfId="32747"/>
    <cellStyle name="Output 4 2 7 3" xfId="32748"/>
    <cellStyle name="Output 4 2 7 4" xfId="32749"/>
    <cellStyle name="Output 4 2 7 5" xfId="32750"/>
    <cellStyle name="Output 4 2 7 6" xfId="32751"/>
    <cellStyle name="Output 4 2 8" xfId="32752"/>
    <cellStyle name="Output 4 2 8 2" xfId="32753"/>
    <cellStyle name="Output 4 2 8 3" xfId="32754"/>
    <cellStyle name="Output 4 2 8 4" xfId="32755"/>
    <cellStyle name="Output 4 2 8 5" xfId="32756"/>
    <cellStyle name="Output 4 2 8 6" xfId="32757"/>
    <cellStyle name="Output 4 2 9" xfId="32758"/>
    <cellStyle name="Output 4 3" xfId="32759"/>
    <cellStyle name="Output 4 3 10" xfId="32760"/>
    <cellStyle name="Output 4 3 11" xfId="32761"/>
    <cellStyle name="Output 4 3 12" xfId="32762"/>
    <cellStyle name="Output 4 3 2" xfId="32763"/>
    <cellStyle name="Output 4 3 2 10" xfId="32764"/>
    <cellStyle name="Output 4 3 2 11" xfId="32765"/>
    <cellStyle name="Output 4 3 2 2" xfId="32766"/>
    <cellStyle name="Output 4 3 2 2 10" xfId="32767"/>
    <cellStyle name="Output 4 3 2 2 2" xfId="32768"/>
    <cellStyle name="Output 4 3 2 2 2 2" xfId="32769"/>
    <cellStyle name="Output 4 3 2 2 2 2 2" xfId="32770"/>
    <cellStyle name="Output 4 3 2 2 2 2 2 2" xfId="32771"/>
    <cellStyle name="Output 4 3 2 2 2 2 2 3" xfId="32772"/>
    <cellStyle name="Output 4 3 2 2 2 2 2 4" xfId="32773"/>
    <cellStyle name="Output 4 3 2 2 2 2 2 5" xfId="32774"/>
    <cellStyle name="Output 4 3 2 2 2 2 2 6" xfId="32775"/>
    <cellStyle name="Output 4 3 2 2 2 2 3" xfId="32776"/>
    <cellStyle name="Output 4 3 2 2 2 2 3 2" xfId="32777"/>
    <cellStyle name="Output 4 3 2 2 2 2 3 3" xfId="32778"/>
    <cellStyle name="Output 4 3 2 2 2 2 3 4" xfId="32779"/>
    <cellStyle name="Output 4 3 2 2 2 2 3 5" xfId="32780"/>
    <cellStyle name="Output 4 3 2 2 2 2 3 6" xfId="32781"/>
    <cellStyle name="Output 4 3 2 2 2 2 4" xfId="32782"/>
    <cellStyle name="Output 4 3 2 2 2 2 5" xfId="32783"/>
    <cellStyle name="Output 4 3 2 2 2 2 6" xfId="32784"/>
    <cellStyle name="Output 4 3 2 2 2 2 7" xfId="32785"/>
    <cellStyle name="Output 4 3 2 2 2 2 8" xfId="32786"/>
    <cellStyle name="Output 4 3 2 2 2 3" xfId="32787"/>
    <cellStyle name="Output 4 3 2 2 2 3 2" xfId="32788"/>
    <cellStyle name="Output 4 3 2 2 2 3 3" xfId="32789"/>
    <cellStyle name="Output 4 3 2 2 2 3 4" xfId="32790"/>
    <cellStyle name="Output 4 3 2 2 2 3 5" xfId="32791"/>
    <cellStyle name="Output 4 3 2 2 2 3 6" xfId="32792"/>
    <cellStyle name="Output 4 3 2 2 2 4" xfId="32793"/>
    <cellStyle name="Output 4 3 2 2 2 4 2" xfId="32794"/>
    <cellStyle name="Output 4 3 2 2 2 4 3" xfId="32795"/>
    <cellStyle name="Output 4 3 2 2 2 4 4" xfId="32796"/>
    <cellStyle name="Output 4 3 2 2 2 4 5" xfId="32797"/>
    <cellStyle name="Output 4 3 2 2 2 4 6" xfId="32798"/>
    <cellStyle name="Output 4 3 2 2 2 5" xfId="32799"/>
    <cellStyle name="Output 4 3 2 2 2 6" xfId="32800"/>
    <cellStyle name="Output 4 3 2 2 2 7" xfId="32801"/>
    <cellStyle name="Output 4 3 2 2 2 8" xfId="32802"/>
    <cellStyle name="Output 4 3 2 2 2 9" xfId="32803"/>
    <cellStyle name="Output 4 3 2 2 3" xfId="32804"/>
    <cellStyle name="Output 4 3 2 2 3 2" xfId="32805"/>
    <cellStyle name="Output 4 3 2 2 3 2 2" xfId="32806"/>
    <cellStyle name="Output 4 3 2 2 3 2 3" xfId="32807"/>
    <cellStyle name="Output 4 3 2 2 3 2 4" xfId="32808"/>
    <cellStyle name="Output 4 3 2 2 3 2 5" xfId="32809"/>
    <cellStyle name="Output 4 3 2 2 3 2 6" xfId="32810"/>
    <cellStyle name="Output 4 3 2 2 3 3" xfId="32811"/>
    <cellStyle name="Output 4 3 2 2 3 3 2" xfId="32812"/>
    <cellStyle name="Output 4 3 2 2 3 3 3" xfId="32813"/>
    <cellStyle name="Output 4 3 2 2 3 3 4" xfId="32814"/>
    <cellStyle name="Output 4 3 2 2 3 3 5" xfId="32815"/>
    <cellStyle name="Output 4 3 2 2 3 3 6" xfId="32816"/>
    <cellStyle name="Output 4 3 2 2 3 4" xfId="32817"/>
    <cellStyle name="Output 4 3 2 2 3 5" xfId="32818"/>
    <cellStyle name="Output 4 3 2 2 3 6" xfId="32819"/>
    <cellStyle name="Output 4 3 2 2 3 7" xfId="32820"/>
    <cellStyle name="Output 4 3 2 2 3 8" xfId="32821"/>
    <cellStyle name="Output 4 3 2 2 4" xfId="32822"/>
    <cellStyle name="Output 4 3 2 2 4 2" xfId="32823"/>
    <cellStyle name="Output 4 3 2 2 4 3" xfId="32824"/>
    <cellStyle name="Output 4 3 2 2 4 4" xfId="32825"/>
    <cellStyle name="Output 4 3 2 2 4 5" xfId="32826"/>
    <cellStyle name="Output 4 3 2 2 4 6" xfId="32827"/>
    <cellStyle name="Output 4 3 2 2 5" xfId="32828"/>
    <cellStyle name="Output 4 3 2 2 5 2" xfId="32829"/>
    <cellStyle name="Output 4 3 2 2 5 3" xfId="32830"/>
    <cellStyle name="Output 4 3 2 2 5 4" xfId="32831"/>
    <cellStyle name="Output 4 3 2 2 5 5" xfId="32832"/>
    <cellStyle name="Output 4 3 2 2 5 6" xfId="32833"/>
    <cellStyle name="Output 4 3 2 2 6" xfId="32834"/>
    <cellStyle name="Output 4 3 2 2 7" xfId="32835"/>
    <cellStyle name="Output 4 3 2 2 8" xfId="32836"/>
    <cellStyle name="Output 4 3 2 2 9" xfId="32837"/>
    <cellStyle name="Output 4 3 2 3" xfId="32838"/>
    <cellStyle name="Output 4 3 2 3 2" xfId="32839"/>
    <cellStyle name="Output 4 3 2 3 2 2" xfId="32840"/>
    <cellStyle name="Output 4 3 2 3 2 2 2" xfId="32841"/>
    <cellStyle name="Output 4 3 2 3 2 2 3" xfId="32842"/>
    <cellStyle name="Output 4 3 2 3 2 2 4" xfId="32843"/>
    <cellStyle name="Output 4 3 2 3 2 2 5" xfId="32844"/>
    <cellStyle name="Output 4 3 2 3 2 2 6" xfId="32845"/>
    <cellStyle name="Output 4 3 2 3 2 3" xfId="32846"/>
    <cellStyle name="Output 4 3 2 3 2 3 2" xfId="32847"/>
    <cellStyle name="Output 4 3 2 3 2 3 3" xfId="32848"/>
    <cellStyle name="Output 4 3 2 3 2 3 4" xfId="32849"/>
    <cellStyle name="Output 4 3 2 3 2 3 5" xfId="32850"/>
    <cellStyle name="Output 4 3 2 3 2 3 6" xfId="32851"/>
    <cellStyle name="Output 4 3 2 3 2 4" xfId="32852"/>
    <cellStyle name="Output 4 3 2 3 2 5" xfId="32853"/>
    <cellStyle name="Output 4 3 2 3 2 6" xfId="32854"/>
    <cellStyle name="Output 4 3 2 3 2 7" xfId="32855"/>
    <cellStyle name="Output 4 3 2 3 2 8" xfId="32856"/>
    <cellStyle name="Output 4 3 2 3 3" xfId="32857"/>
    <cellStyle name="Output 4 3 2 3 3 2" xfId="32858"/>
    <cellStyle name="Output 4 3 2 3 3 3" xfId="32859"/>
    <cellStyle name="Output 4 3 2 3 3 4" xfId="32860"/>
    <cellStyle name="Output 4 3 2 3 3 5" xfId="32861"/>
    <cellStyle name="Output 4 3 2 3 3 6" xfId="32862"/>
    <cellStyle name="Output 4 3 2 3 4" xfId="32863"/>
    <cellStyle name="Output 4 3 2 3 4 2" xfId="32864"/>
    <cellStyle name="Output 4 3 2 3 4 3" xfId="32865"/>
    <cellStyle name="Output 4 3 2 3 4 4" xfId="32866"/>
    <cellStyle name="Output 4 3 2 3 4 5" xfId="32867"/>
    <cellStyle name="Output 4 3 2 3 4 6" xfId="32868"/>
    <cellStyle name="Output 4 3 2 3 5" xfId="32869"/>
    <cellStyle name="Output 4 3 2 3 6" xfId="32870"/>
    <cellStyle name="Output 4 3 2 3 7" xfId="32871"/>
    <cellStyle name="Output 4 3 2 3 8" xfId="32872"/>
    <cellStyle name="Output 4 3 2 3 9" xfId="32873"/>
    <cellStyle name="Output 4 3 2 4" xfId="32874"/>
    <cellStyle name="Output 4 3 2 4 2" xfId="32875"/>
    <cellStyle name="Output 4 3 2 4 2 2" xfId="32876"/>
    <cellStyle name="Output 4 3 2 4 2 3" xfId="32877"/>
    <cellStyle name="Output 4 3 2 4 2 4" xfId="32878"/>
    <cellStyle name="Output 4 3 2 4 2 5" xfId="32879"/>
    <cellStyle name="Output 4 3 2 4 2 6" xfId="32880"/>
    <cellStyle name="Output 4 3 2 4 3" xfId="32881"/>
    <cellStyle name="Output 4 3 2 4 3 2" xfId="32882"/>
    <cellStyle name="Output 4 3 2 4 3 3" xfId="32883"/>
    <cellStyle name="Output 4 3 2 4 3 4" xfId="32884"/>
    <cellStyle name="Output 4 3 2 4 3 5" xfId="32885"/>
    <cellStyle name="Output 4 3 2 4 3 6" xfId="32886"/>
    <cellStyle name="Output 4 3 2 4 4" xfId="32887"/>
    <cellStyle name="Output 4 3 2 4 5" xfId="32888"/>
    <cellStyle name="Output 4 3 2 4 6" xfId="32889"/>
    <cellStyle name="Output 4 3 2 4 7" xfId="32890"/>
    <cellStyle name="Output 4 3 2 4 8" xfId="32891"/>
    <cellStyle name="Output 4 3 2 5" xfId="32892"/>
    <cellStyle name="Output 4 3 2 5 2" xfId="32893"/>
    <cellStyle name="Output 4 3 2 5 3" xfId="32894"/>
    <cellStyle name="Output 4 3 2 5 4" xfId="32895"/>
    <cellStyle name="Output 4 3 2 5 5" xfId="32896"/>
    <cellStyle name="Output 4 3 2 5 6" xfId="32897"/>
    <cellStyle name="Output 4 3 2 6" xfId="32898"/>
    <cellStyle name="Output 4 3 2 6 2" xfId="32899"/>
    <cellStyle name="Output 4 3 2 6 3" xfId="32900"/>
    <cellStyle name="Output 4 3 2 6 4" xfId="32901"/>
    <cellStyle name="Output 4 3 2 6 5" xfId="32902"/>
    <cellStyle name="Output 4 3 2 6 6" xfId="32903"/>
    <cellStyle name="Output 4 3 2 7" xfId="32904"/>
    <cellStyle name="Output 4 3 2 8" xfId="32905"/>
    <cellStyle name="Output 4 3 2 9" xfId="32906"/>
    <cellStyle name="Output 4 3 3" xfId="32907"/>
    <cellStyle name="Output 4 3 3 10" xfId="32908"/>
    <cellStyle name="Output 4 3 3 2" xfId="32909"/>
    <cellStyle name="Output 4 3 3 2 2" xfId="32910"/>
    <cellStyle name="Output 4 3 3 2 2 2" xfId="32911"/>
    <cellStyle name="Output 4 3 3 2 2 2 2" xfId="32912"/>
    <cellStyle name="Output 4 3 3 2 2 2 3" xfId="32913"/>
    <cellStyle name="Output 4 3 3 2 2 2 4" xfId="32914"/>
    <cellStyle name="Output 4 3 3 2 2 2 5" xfId="32915"/>
    <cellStyle name="Output 4 3 3 2 2 2 6" xfId="32916"/>
    <cellStyle name="Output 4 3 3 2 2 3" xfId="32917"/>
    <cellStyle name="Output 4 3 3 2 2 3 2" xfId="32918"/>
    <cellStyle name="Output 4 3 3 2 2 3 3" xfId="32919"/>
    <cellStyle name="Output 4 3 3 2 2 3 4" xfId="32920"/>
    <cellStyle name="Output 4 3 3 2 2 3 5" xfId="32921"/>
    <cellStyle name="Output 4 3 3 2 2 3 6" xfId="32922"/>
    <cellStyle name="Output 4 3 3 2 2 4" xfId="32923"/>
    <cellStyle name="Output 4 3 3 2 2 5" xfId="32924"/>
    <cellStyle name="Output 4 3 3 2 2 6" xfId="32925"/>
    <cellStyle name="Output 4 3 3 2 2 7" xfId="32926"/>
    <cellStyle name="Output 4 3 3 2 2 8" xfId="32927"/>
    <cellStyle name="Output 4 3 3 2 3" xfId="32928"/>
    <cellStyle name="Output 4 3 3 2 3 2" xfId="32929"/>
    <cellStyle name="Output 4 3 3 2 3 3" xfId="32930"/>
    <cellStyle name="Output 4 3 3 2 3 4" xfId="32931"/>
    <cellStyle name="Output 4 3 3 2 3 5" xfId="32932"/>
    <cellStyle name="Output 4 3 3 2 3 6" xfId="32933"/>
    <cellStyle name="Output 4 3 3 2 4" xfId="32934"/>
    <cellStyle name="Output 4 3 3 2 4 2" xfId="32935"/>
    <cellStyle name="Output 4 3 3 2 4 3" xfId="32936"/>
    <cellStyle name="Output 4 3 3 2 4 4" xfId="32937"/>
    <cellStyle name="Output 4 3 3 2 4 5" xfId="32938"/>
    <cellStyle name="Output 4 3 3 2 4 6" xfId="32939"/>
    <cellStyle name="Output 4 3 3 2 5" xfId="32940"/>
    <cellStyle name="Output 4 3 3 2 6" xfId="32941"/>
    <cellStyle name="Output 4 3 3 2 7" xfId="32942"/>
    <cellStyle name="Output 4 3 3 2 8" xfId="32943"/>
    <cellStyle name="Output 4 3 3 2 9" xfId="32944"/>
    <cellStyle name="Output 4 3 3 3" xfId="32945"/>
    <cellStyle name="Output 4 3 3 3 2" xfId="32946"/>
    <cellStyle name="Output 4 3 3 3 2 2" xfId="32947"/>
    <cellStyle name="Output 4 3 3 3 2 3" xfId="32948"/>
    <cellStyle name="Output 4 3 3 3 2 4" xfId="32949"/>
    <cellStyle name="Output 4 3 3 3 2 5" xfId="32950"/>
    <cellStyle name="Output 4 3 3 3 2 6" xfId="32951"/>
    <cellStyle name="Output 4 3 3 3 3" xfId="32952"/>
    <cellStyle name="Output 4 3 3 3 3 2" xfId="32953"/>
    <cellStyle name="Output 4 3 3 3 3 3" xfId="32954"/>
    <cellStyle name="Output 4 3 3 3 3 4" xfId="32955"/>
    <cellStyle name="Output 4 3 3 3 3 5" xfId="32956"/>
    <cellStyle name="Output 4 3 3 3 3 6" xfId="32957"/>
    <cellStyle name="Output 4 3 3 3 4" xfId="32958"/>
    <cellStyle name="Output 4 3 3 3 5" xfId="32959"/>
    <cellStyle name="Output 4 3 3 3 6" xfId="32960"/>
    <cellStyle name="Output 4 3 3 3 7" xfId="32961"/>
    <cellStyle name="Output 4 3 3 3 8" xfId="32962"/>
    <cellStyle name="Output 4 3 3 4" xfId="32963"/>
    <cellStyle name="Output 4 3 3 4 2" xfId="32964"/>
    <cellStyle name="Output 4 3 3 4 3" xfId="32965"/>
    <cellStyle name="Output 4 3 3 4 4" xfId="32966"/>
    <cellStyle name="Output 4 3 3 4 5" xfId="32967"/>
    <cellStyle name="Output 4 3 3 4 6" xfId="32968"/>
    <cellStyle name="Output 4 3 3 5" xfId="32969"/>
    <cellStyle name="Output 4 3 3 5 2" xfId="32970"/>
    <cellStyle name="Output 4 3 3 5 3" xfId="32971"/>
    <cellStyle name="Output 4 3 3 5 4" xfId="32972"/>
    <cellStyle name="Output 4 3 3 5 5" xfId="32973"/>
    <cellStyle name="Output 4 3 3 5 6" xfId="32974"/>
    <cellStyle name="Output 4 3 3 6" xfId="32975"/>
    <cellStyle name="Output 4 3 3 7" xfId="32976"/>
    <cellStyle name="Output 4 3 3 8" xfId="32977"/>
    <cellStyle name="Output 4 3 3 9" xfId="32978"/>
    <cellStyle name="Output 4 3 4" xfId="32979"/>
    <cellStyle name="Output 4 3 4 2" xfId="32980"/>
    <cellStyle name="Output 4 3 4 2 2" xfId="32981"/>
    <cellStyle name="Output 4 3 4 2 2 2" xfId="32982"/>
    <cellStyle name="Output 4 3 4 2 2 3" xfId="32983"/>
    <cellStyle name="Output 4 3 4 2 2 4" xfId="32984"/>
    <cellStyle name="Output 4 3 4 2 2 5" xfId="32985"/>
    <cellStyle name="Output 4 3 4 2 2 6" xfId="32986"/>
    <cellStyle name="Output 4 3 4 2 3" xfId="32987"/>
    <cellStyle name="Output 4 3 4 2 3 2" xfId="32988"/>
    <cellStyle name="Output 4 3 4 2 3 3" xfId="32989"/>
    <cellStyle name="Output 4 3 4 2 3 4" xfId="32990"/>
    <cellStyle name="Output 4 3 4 2 3 5" xfId="32991"/>
    <cellStyle name="Output 4 3 4 2 3 6" xfId="32992"/>
    <cellStyle name="Output 4 3 4 2 4" xfId="32993"/>
    <cellStyle name="Output 4 3 4 2 5" xfId="32994"/>
    <cellStyle name="Output 4 3 4 2 6" xfId="32995"/>
    <cellStyle name="Output 4 3 4 2 7" xfId="32996"/>
    <cellStyle name="Output 4 3 4 2 8" xfId="32997"/>
    <cellStyle name="Output 4 3 4 3" xfId="32998"/>
    <cellStyle name="Output 4 3 4 3 2" xfId="32999"/>
    <cellStyle name="Output 4 3 4 3 3" xfId="33000"/>
    <cellStyle name="Output 4 3 4 3 4" xfId="33001"/>
    <cellStyle name="Output 4 3 4 3 5" xfId="33002"/>
    <cellStyle name="Output 4 3 4 3 6" xfId="33003"/>
    <cellStyle name="Output 4 3 4 4" xfId="33004"/>
    <cellStyle name="Output 4 3 4 4 2" xfId="33005"/>
    <cellStyle name="Output 4 3 4 4 3" xfId="33006"/>
    <cellStyle name="Output 4 3 4 4 4" xfId="33007"/>
    <cellStyle name="Output 4 3 4 4 5" xfId="33008"/>
    <cellStyle name="Output 4 3 4 4 6" xfId="33009"/>
    <cellStyle name="Output 4 3 4 5" xfId="33010"/>
    <cellStyle name="Output 4 3 4 6" xfId="33011"/>
    <cellStyle name="Output 4 3 4 7" xfId="33012"/>
    <cellStyle name="Output 4 3 4 8" xfId="33013"/>
    <cellStyle name="Output 4 3 4 9" xfId="33014"/>
    <cellStyle name="Output 4 3 5" xfId="33015"/>
    <cellStyle name="Output 4 3 5 2" xfId="33016"/>
    <cellStyle name="Output 4 3 5 2 2" xfId="33017"/>
    <cellStyle name="Output 4 3 5 2 3" xfId="33018"/>
    <cellStyle name="Output 4 3 5 2 4" xfId="33019"/>
    <cellStyle name="Output 4 3 5 2 5" xfId="33020"/>
    <cellStyle name="Output 4 3 5 2 6" xfId="33021"/>
    <cellStyle name="Output 4 3 5 3" xfId="33022"/>
    <cellStyle name="Output 4 3 5 3 2" xfId="33023"/>
    <cellStyle name="Output 4 3 5 3 3" xfId="33024"/>
    <cellStyle name="Output 4 3 5 3 4" xfId="33025"/>
    <cellStyle name="Output 4 3 5 3 5" xfId="33026"/>
    <cellStyle name="Output 4 3 5 3 6" xfId="33027"/>
    <cellStyle name="Output 4 3 5 4" xfId="33028"/>
    <cellStyle name="Output 4 3 5 5" xfId="33029"/>
    <cellStyle name="Output 4 3 5 6" xfId="33030"/>
    <cellStyle name="Output 4 3 5 7" xfId="33031"/>
    <cellStyle name="Output 4 3 5 8" xfId="33032"/>
    <cellStyle name="Output 4 3 6" xfId="33033"/>
    <cellStyle name="Output 4 3 6 2" xfId="33034"/>
    <cellStyle name="Output 4 3 6 3" xfId="33035"/>
    <cellStyle name="Output 4 3 6 4" xfId="33036"/>
    <cellStyle name="Output 4 3 6 5" xfId="33037"/>
    <cellStyle name="Output 4 3 6 6" xfId="33038"/>
    <cellStyle name="Output 4 3 7" xfId="33039"/>
    <cellStyle name="Output 4 3 7 2" xfId="33040"/>
    <cellStyle name="Output 4 3 7 3" xfId="33041"/>
    <cellStyle name="Output 4 3 7 4" xfId="33042"/>
    <cellStyle name="Output 4 3 7 5" xfId="33043"/>
    <cellStyle name="Output 4 3 7 6" xfId="33044"/>
    <cellStyle name="Output 4 3 8" xfId="33045"/>
    <cellStyle name="Output 4 3 9" xfId="33046"/>
    <cellStyle name="Output 4 4" xfId="33047"/>
    <cellStyle name="Output 4 4 10" xfId="33048"/>
    <cellStyle name="Output 4 4 11" xfId="33049"/>
    <cellStyle name="Output 4 4 2" xfId="33050"/>
    <cellStyle name="Output 4 4 2 10" xfId="33051"/>
    <cellStyle name="Output 4 4 2 2" xfId="33052"/>
    <cellStyle name="Output 4 4 2 2 2" xfId="33053"/>
    <cellStyle name="Output 4 4 2 2 2 2" xfId="33054"/>
    <cellStyle name="Output 4 4 2 2 2 2 2" xfId="33055"/>
    <cellStyle name="Output 4 4 2 2 2 2 3" xfId="33056"/>
    <cellStyle name="Output 4 4 2 2 2 2 4" xfId="33057"/>
    <cellStyle name="Output 4 4 2 2 2 2 5" xfId="33058"/>
    <cellStyle name="Output 4 4 2 2 2 2 6" xfId="33059"/>
    <cellStyle name="Output 4 4 2 2 2 3" xfId="33060"/>
    <cellStyle name="Output 4 4 2 2 2 3 2" xfId="33061"/>
    <cellStyle name="Output 4 4 2 2 2 3 3" xfId="33062"/>
    <cellStyle name="Output 4 4 2 2 2 3 4" xfId="33063"/>
    <cellStyle name="Output 4 4 2 2 2 3 5" xfId="33064"/>
    <cellStyle name="Output 4 4 2 2 2 3 6" xfId="33065"/>
    <cellStyle name="Output 4 4 2 2 2 4" xfId="33066"/>
    <cellStyle name="Output 4 4 2 2 2 5" xfId="33067"/>
    <cellStyle name="Output 4 4 2 2 2 6" xfId="33068"/>
    <cellStyle name="Output 4 4 2 2 2 7" xfId="33069"/>
    <cellStyle name="Output 4 4 2 2 2 8" xfId="33070"/>
    <cellStyle name="Output 4 4 2 2 3" xfId="33071"/>
    <cellStyle name="Output 4 4 2 2 3 2" xfId="33072"/>
    <cellStyle name="Output 4 4 2 2 3 3" xfId="33073"/>
    <cellStyle name="Output 4 4 2 2 3 4" xfId="33074"/>
    <cellStyle name="Output 4 4 2 2 3 5" xfId="33075"/>
    <cellStyle name="Output 4 4 2 2 3 6" xfId="33076"/>
    <cellStyle name="Output 4 4 2 2 4" xfId="33077"/>
    <cellStyle name="Output 4 4 2 2 4 2" xfId="33078"/>
    <cellStyle name="Output 4 4 2 2 4 3" xfId="33079"/>
    <cellStyle name="Output 4 4 2 2 4 4" xfId="33080"/>
    <cellStyle name="Output 4 4 2 2 4 5" xfId="33081"/>
    <cellStyle name="Output 4 4 2 2 4 6" xfId="33082"/>
    <cellStyle name="Output 4 4 2 2 5" xfId="33083"/>
    <cellStyle name="Output 4 4 2 2 6" xfId="33084"/>
    <cellStyle name="Output 4 4 2 2 7" xfId="33085"/>
    <cellStyle name="Output 4 4 2 2 8" xfId="33086"/>
    <cellStyle name="Output 4 4 2 2 9" xfId="33087"/>
    <cellStyle name="Output 4 4 2 3" xfId="33088"/>
    <cellStyle name="Output 4 4 2 3 2" xfId="33089"/>
    <cellStyle name="Output 4 4 2 3 2 2" xfId="33090"/>
    <cellStyle name="Output 4 4 2 3 2 3" xfId="33091"/>
    <cellStyle name="Output 4 4 2 3 2 4" xfId="33092"/>
    <cellStyle name="Output 4 4 2 3 2 5" xfId="33093"/>
    <cellStyle name="Output 4 4 2 3 2 6" xfId="33094"/>
    <cellStyle name="Output 4 4 2 3 3" xfId="33095"/>
    <cellStyle name="Output 4 4 2 3 3 2" xfId="33096"/>
    <cellStyle name="Output 4 4 2 3 3 3" xfId="33097"/>
    <cellStyle name="Output 4 4 2 3 3 4" xfId="33098"/>
    <cellStyle name="Output 4 4 2 3 3 5" xfId="33099"/>
    <cellStyle name="Output 4 4 2 3 3 6" xfId="33100"/>
    <cellStyle name="Output 4 4 2 3 4" xfId="33101"/>
    <cellStyle name="Output 4 4 2 3 5" xfId="33102"/>
    <cellStyle name="Output 4 4 2 3 6" xfId="33103"/>
    <cellStyle name="Output 4 4 2 3 7" xfId="33104"/>
    <cellStyle name="Output 4 4 2 3 8" xfId="33105"/>
    <cellStyle name="Output 4 4 2 4" xfId="33106"/>
    <cellStyle name="Output 4 4 2 4 2" xfId="33107"/>
    <cellStyle name="Output 4 4 2 4 3" xfId="33108"/>
    <cellStyle name="Output 4 4 2 4 4" xfId="33109"/>
    <cellStyle name="Output 4 4 2 4 5" xfId="33110"/>
    <cellStyle name="Output 4 4 2 4 6" xfId="33111"/>
    <cellStyle name="Output 4 4 2 5" xfId="33112"/>
    <cellStyle name="Output 4 4 2 5 2" xfId="33113"/>
    <cellStyle name="Output 4 4 2 5 3" xfId="33114"/>
    <cellStyle name="Output 4 4 2 5 4" xfId="33115"/>
    <cellStyle name="Output 4 4 2 5 5" xfId="33116"/>
    <cellStyle name="Output 4 4 2 5 6" xfId="33117"/>
    <cellStyle name="Output 4 4 2 6" xfId="33118"/>
    <cellStyle name="Output 4 4 2 7" xfId="33119"/>
    <cellStyle name="Output 4 4 2 8" xfId="33120"/>
    <cellStyle name="Output 4 4 2 9" xfId="33121"/>
    <cellStyle name="Output 4 4 3" xfId="33122"/>
    <cellStyle name="Output 4 4 3 2" xfId="33123"/>
    <cellStyle name="Output 4 4 3 2 2" xfId="33124"/>
    <cellStyle name="Output 4 4 3 2 2 2" xfId="33125"/>
    <cellStyle name="Output 4 4 3 2 2 3" xfId="33126"/>
    <cellStyle name="Output 4 4 3 2 2 4" xfId="33127"/>
    <cellStyle name="Output 4 4 3 2 2 5" xfId="33128"/>
    <cellStyle name="Output 4 4 3 2 2 6" xfId="33129"/>
    <cellStyle name="Output 4 4 3 2 3" xfId="33130"/>
    <cellStyle name="Output 4 4 3 2 3 2" xfId="33131"/>
    <cellStyle name="Output 4 4 3 2 3 3" xfId="33132"/>
    <cellStyle name="Output 4 4 3 2 3 4" xfId="33133"/>
    <cellStyle name="Output 4 4 3 2 3 5" xfId="33134"/>
    <cellStyle name="Output 4 4 3 2 3 6" xfId="33135"/>
    <cellStyle name="Output 4 4 3 2 4" xfId="33136"/>
    <cellStyle name="Output 4 4 3 2 5" xfId="33137"/>
    <cellStyle name="Output 4 4 3 2 6" xfId="33138"/>
    <cellStyle name="Output 4 4 3 2 7" xfId="33139"/>
    <cellStyle name="Output 4 4 3 2 8" xfId="33140"/>
    <cellStyle name="Output 4 4 3 3" xfId="33141"/>
    <cellStyle name="Output 4 4 3 3 2" xfId="33142"/>
    <cellStyle name="Output 4 4 3 3 3" xfId="33143"/>
    <cellStyle name="Output 4 4 3 3 4" xfId="33144"/>
    <cellStyle name="Output 4 4 3 3 5" xfId="33145"/>
    <cellStyle name="Output 4 4 3 3 6" xfId="33146"/>
    <cellStyle name="Output 4 4 3 4" xfId="33147"/>
    <cellStyle name="Output 4 4 3 4 2" xfId="33148"/>
    <cellStyle name="Output 4 4 3 4 3" xfId="33149"/>
    <cellStyle name="Output 4 4 3 4 4" xfId="33150"/>
    <cellStyle name="Output 4 4 3 4 5" xfId="33151"/>
    <cellStyle name="Output 4 4 3 4 6" xfId="33152"/>
    <cellStyle name="Output 4 4 3 5" xfId="33153"/>
    <cellStyle name="Output 4 4 3 6" xfId="33154"/>
    <cellStyle name="Output 4 4 3 7" xfId="33155"/>
    <cellStyle name="Output 4 4 3 8" xfId="33156"/>
    <cellStyle name="Output 4 4 3 9" xfId="33157"/>
    <cellStyle name="Output 4 4 4" xfId="33158"/>
    <cellStyle name="Output 4 4 4 2" xfId="33159"/>
    <cellStyle name="Output 4 4 4 2 2" xfId="33160"/>
    <cellStyle name="Output 4 4 4 2 3" xfId="33161"/>
    <cellStyle name="Output 4 4 4 2 4" xfId="33162"/>
    <cellStyle name="Output 4 4 4 2 5" xfId="33163"/>
    <cellStyle name="Output 4 4 4 2 6" xfId="33164"/>
    <cellStyle name="Output 4 4 4 3" xfId="33165"/>
    <cellStyle name="Output 4 4 4 3 2" xfId="33166"/>
    <cellStyle name="Output 4 4 4 3 3" xfId="33167"/>
    <cellStyle name="Output 4 4 4 3 4" xfId="33168"/>
    <cellStyle name="Output 4 4 4 3 5" xfId="33169"/>
    <cellStyle name="Output 4 4 4 3 6" xfId="33170"/>
    <cellStyle name="Output 4 4 4 4" xfId="33171"/>
    <cellStyle name="Output 4 4 4 5" xfId="33172"/>
    <cellStyle name="Output 4 4 4 6" xfId="33173"/>
    <cellStyle name="Output 4 4 4 7" xfId="33174"/>
    <cellStyle name="Output 4 4 4 8" xfId="33175"/>
    <cellStyle name="Output 4 4 5" xfId="33176"/>
    <cellStyle name="Output 4 4 5 2" xfId="33177"/>
    <cellStyle name="Output 4 4 5 3" xfId="33178"/>
    <cellStyle name="Output 4 4 5 4" xfId="33179"/>
    <cellStyle name="Output 4 4 5 5" xfId="33180"/>
    <cellStyle name="Output 4 4 5 6" xfId="33181"/>
    <cellStyle name="Output 4 4 6" xfId="33182"/>
    <cellStyle name="Output 4 4 6 2" xfId="33183"/>
    <cellStyle name="Output 4 4 6 3" xfId="33184"/>
    <cellStyle name="Output 4 4 6 4" xfId="33185"/>
    <cellStyle name="Output 4 4 6 5" xfId="33186"/>
    <cellStyle name="Output 4 4 6 6" xfId="33187"/>
    <cellStyle name="Output 4 4 7" xfId="33188"/>
    <cellStyle name="Output 4 4 8" xfId="33189"/>
    <cellStyle name="Output 4 4 9" xfId="33190"/>
    <cellStyle name="Output 4 5" xfId="33191"/>
    <cellStyle name="Output 4 5 10" xfId="33192"/>
    <cellStyle name="Output 4 5 2" xfId="33193"/>
    <cellStyle name="Output 4 5 2 2" xfId="33194"/>
    <cellStyle name="Output 4 5 2 2 2" xfId="33195"/>
    <cellStyle name="Output 4 5 2 2 2 2" xfId="33196"/>
    <cellStyle name="Output 4 5 2 2 2 3" xfId="33197"/>
    <cellStyle name="Output 4 5 2 2 2 4" xfId="33198"/>
    <cellStyle name="Output 4 5 2 2 2 5" xfId="33199"/>
    <cellStyle name="Output 4 5 2 2 2 6" xfId="33200"/>
    <cellStyle name="Output 4 5 2 2 3" xfId="33201"/>
    <cellStyle name="Output 4 5 2 2 3 2" xfId="33202"/>
    <cellStyle name="Output 4 5 2 2 3 3" xfId="33203"/>
    <cellStyle name="Output 4 5 2 2 3 4" xfId="33204"/>
    <cellStyle name="Output 4 5 2 2 3 5" xfId="33205"/>
    <cellStyle name="Output 4 5 2 2 3 6" xfId="33206"/>
    <cellStyle name="Output 4 5 2 2 4" xfId="33207"/>
    <cellStyle name="Output 4 5 2 2 5" xfId="33208"/>
    <cellStyle name="Output 4 5 2 2 6" xfId="33209"/>
    <cellStyle name="Output 4 5 2 2 7" xfId="33210"/>
    <cellStyle name="Output 4 5 2 2 8" xfId="33211"/>
    <cellStyle name="Output 4 5 2 3" xfId="33212"/>
    <cellStyle name="Output 4 5 2 3 2" xfId="33213"/>
    <cellStyle name="Output 4 5 2 3 3" xfId="33214"/>
    <cellStyle name="Output 4 5 2 3 4" xfId="33215"/>
    <cellStyle name="Output 4 5 2 3 5" xfId="33216"/>
    <cellStyle name="Output 4 5 2 3 6" xfId="33217"/>
    <cellStyle name="Output 4 5 2 4" xfId="33218"/>
    <cellStyle name="Output 4 5 2 4 2" xfId="33219"/>
    <cellStyle name="Output 4 5 2 4 3" xfId="33220"/>
    <cellStyle name="Output 4 5 2 4 4" xfId="33221"/>
    <cellStyle name="Output 4 5 2 4 5" xfId="33222"/>
    <cellStyle name="Output 4 5 2 4 6" xfId="33223"/>
    <cellStyle name="Output 4 5 2 5" xfId="33224"/>
    <cellStyle name="Output 4 5 2 6" xfId="33225"/>
    <cellStyle name="Output 4 5 2 7" xfId="33226"/>
    <cellStyle name="Output 4 5 2 8" xfId="33227"/>
    <cellStyle name="Output 4 5 2 9" xfId="33228"/>
    <cellStyle name="Output 4 5 3" xfId="33229"/>
    <cellStyle name="Output 4 5 3 2" xfId="33230"/>
    <cellStyle name="Output 4 5 3 2 2" xfId="33231"/>
    <cellStyle name="Output 4 5 3 2 3" xfId="33232"/>
    <cellStyle name="Output 4 5 3 2 4" xfId="33233"/>
    <cellStyle name="Output 4 5 3 2 5" xfId="33234"/>
    <cellStyle name="Output 4 5 3 2 6" xfId="33235"/>
    <cellStyle name="Output 4 5 3 3" xfId="33236"/>
    <cellStyle name="Output 4 5 3 3 2" xfId="33237"/>
    <cellStyle name="Output 4 5 3 3 3" xfId="33238"/>
    <cellStyle name="Output 4 5 3 3 4" xfId="33239"/>
    <cellStyle name="Output 4 5 3 3 5" xfId="33240"/>
    <cellStyle name="Output 4 5 3 3 6" xfId="33241"/>
    <cellStyle name="Output 4 5 3 4" xfId="33242"/>
    <cellStyle name="Output 4 5 3 5" xfId="33243"/>
    <cellStyle name="Output 4 5 3 6" xfId="33244"/>
    <cellStyle name="Output 4 5 3 7" xfId="33245"/>
    <cellStyle name="Output 4 5 3 8" xfId="33246"/>
    <cellStyle name="Output 4 5 4" xfId="33247"/>
    <cellStyle name="Output 4 5 4 2" xfId="33248"/>
    <cellStyle name="Output 4 5 4 3" xfId="33249"/>
    <cellStyle name="Output 4 5 4 4" xfId="33250"/>
    <cellStyle name="Output 4 5 4 5" xfId="33251"/>
    <cellStyle name="Output 4 5 4 6" xfId="33252"/>
    <cellStyle name="Output 4 5 5" xfId="33253"/>
    <cellStyle name="Output 4 5 5 2" xfId="33254"/>
    <cellStyle name="Output 4 5 5 3" xfId="33255"/>
    <cellStyle name="Output 4 5 5 4" xfId="33256"/>
    <cellStyle name="Output 4 5 5 5" xfId="33257"/>
    <cellStyle name="Output 4 5 5 6" xfId="33258"/>
    <cellStyle name="Output 4 5 6" xfId="33259"/>
    <cellStyle name="Output 4 5 7" xfId="33260"/>
    <cellStyle name="Output 4 5 8" xfId="33261"/>
    <cellStyle name="Output 4 5 9" xfId="33262"/>
    <cellStyle name="Output 4 6" xfId="33263"/>
    <cellStyle name="Output 4 6 2" xfId="33264"/>
    <cellStyle name="Output 4 6 2 2" xfId="33265"/>
    <cellStyle name="Output 4 6 2 2 2" xfId="33266"/>
    <cellStyle name="Output 4 6 2 2 3" xfId="33267"/>
    <cellStyle name="Output 4 6 2 2 4" xfId="33268"/>
    <cellStyle name="Output 4 6 2 2 5" xfId="33269"/>
    <cellStyle name="Output 4 6 2 2 6" xfId="33270"/>
    <cellStyle name="Output 4 6 2 3" xfId="33271"/>
    <cellStyle name="Output 4 6 2 3 2" xfId="33272"/>
    <cellStyle name="Output 4 6 2 3 3" xfId="33273"/>
    <cellStyle name="Output 4 6 2 3 4" xfId="33274"/>
    <cellStyle name="Output 4 6 2 3 5" xfId="33275"/>
    <cellStyle name="Output 4 6 2 3 6" xfId="33276"/>
    <cellStyle name="Output 4 6 2 4" xfId="33277"/>
    <cellStyle name="Output 4 6 2 5" xfId="33278"/>
    <cellStyle name="Output 4 6 2 6" xfId="33279"/>
    <cellStyle name="Output 4 6 2 7" xfId="33280"/>
    <cellStyle name="Output 4 6 2 8" xfId="33281"/>
    <cellStyle name="Output 4 6 3" xfId="33282"/>
    <cellStyle name="Output 4 6 3 2" xfId="33283"/>
    <cellStyle name="Output 4 6 3 3" xfId="33284"/>
    <cellStyle name="Output 4 6 3 4" xfId="33285"/>
    <cellStyle name="Output 4 6 3 5" xfId="33286"/>
    <cellStyle name="Output 4 6 3 6" xfId="33287"/>
    <cellStyle name="Output 4 6 4" xfId="33288"/>
    <cellStyle name="Output 4 6 4 2" xfId="33289"/>
    <cellStyle name="Output 4 6 4 3" xfId="33290"/>
    <cellStyle name="Output 4 6 4 4" xfId="33291"/>
    <cellStyle name="Output 4 6 4 5" xfId="33292"/>
    <cellStyle name="Output 4 6 4 6" xfId="33293"/>
    <cellStyle name="Output 4 6 5" xfId="33294"/>
    <cellStyle name="Output 4 6 6" xfId="33295"/>
    <cellStyle name="Output 4 6 7" xfId="33296"/>
    <cellStyle name="Output 4 6 8" xfId="33297"/>
    <cellStyle name="Output 4 6 9" xfId="33298"/>
    <cellStyle name="Output 4 7" xfId="33299"/>
    <cellStyle name="Output 4 7 2" xfId="33300"/>
    <cellStyle name="Output 4 7 2 2" xfId="33301"/>
    <cellStyle name="Output 4 7 2 3" xfId="33302"/>
    <cellStyle name="Output 4 7 2 4" xfId="33303"/>
    <cellStyle name="Output 4 7 2 5" xfId="33304"/>
    <cellStyle name="Output 4 7 2 6" xfId="33305"/>
    <cellStyle name="Output 4 7 3" xfId="33306"/>
    <cellStyle name="Output 4 7 3 2" xfId="33307"/>
    <cellStyle name="Output 4 7 3 3" xfId="33308"/>
    <cellStyle name="Output 4 7 3 4" xfId="33309"/>
    <cellStyle name="Output 4 7 3 5" xfId="33310"/>
    <cellStyle name="Output 4 7 3 6" xfId="33311"/>
    <cellStyle name="Output 4 7 4" xfId="33312"/>
    <cellStyle name="Output 4 7 5" xfId="33313"/>
    <cellStyle name="Output 4 7 6" xfId="33314"/>
    <cellStyle name="Output 4 7 7" xfId="33315"/>
    <cellStyle name="Output 4 7 8" xfId="33316"/>
    <cellStyle name="Output 4 8" xfId="33317"/>
    <cellStyle name="Output 4 8 2" xfId="33318"/>
    <cellStyle name="Output 4 8 3" xfId="33319"/>
    <cellStyle name="Output 4 8 4" xfId="33320"/>
    <cellStyle name="Output 4 8 5" xfId="33321"/>
    <cellStyle name="Output 4 8 6" xfId="33322"/>
    <cellStyle name="Output 4 9" xfId="33323"/>
    <cellStyle name="Output 4 9 2" xfId="33324"/>
    <cellStyle name="Output 4 9 3" xfId="33325"/>
    <cellStyle name="Output 4 9 4" xfId="33326"/>
    <cellStyle name="Output 4 9 5" xfId="33327"/>
    <cellStyle name="Output 4 9 6" xfId="33328"/>
    <cellStyle name="Output 5" xfId="33329"/>
    <cellStyle name="Output 5 10" xfId="33330"/>
    <cellStyle name="Output 5 11" xfId="33331"/>
    <cellStyle name="Output 5 12" xfId="33332"/>
    <cellStyle name="Output 5 13" xfId="33333"/>
    <cellStyle name="Output 5 2" xfId="33334"/>
    <cellStyle name="Output 5 2 10" xfId="33335"/>
    <cellStyle name="Output 5 2 11" xfId="33336"/>
    <cellStyle name="Output 5 2 12" xfId="33337"/>
    <cellStyle name="Output 5 2 2" xfId="33338"/>
    <cellStyle name="Output 5 2 2 10" xfId="33339"/>
    <cellStyle name="Output 5 2 2 11" xfId="33340"/>
    <cellStyle name="Output 5 2 2 2" xfId="33341"/>
    <cellStyle name="Output 5 2 2 2 10" xfId="33342"/>
    <cellStyle name="Output 5 2 2 2 2" xfId="33343"/>
    <cellStyle name="Output 5 2 2 2 2 2" xfId="33344"/>
    <cellStyle name="Output 5 2 2 2 2 2 2" xfId="33345"/>
    <cellStyle name="Output 5 2 2 2 2 2 2 2" xfId="33346"/>
    <cellStyle name="Output 5 2 2 2 2 2 2 3" xfId="33347"/>
    <cellStyle name="Output 5 2 2 2 2 2 2 4" xfId="33348"/>
    <cellStyle name="Output 5 2 2 2 2 2 2 5" xfId="33349"/>
    <cellStyle name="Output 5 2 2 2 2 2 2 6" xfId="33350"/>
    <cellStyle name="Output 5 2 2 2 2 2 3" xfId="33351"/>
    <cellStyle name="Output 5 2 2 2 2 2 3 2" xfId="33352"/>
    <cellStyle name="Output 5 2 2 2 2 2 3 3" xfId="33353"/>
    <cellStyle name="Output 5 2 2 2 2 2 3 4" xfId="33354"/>
    <cellStyle name="Output 5 2 2 2 2 2 3 5" xfId="33355"/>
    <cellStyle name="Output 5 2 2 2 2 2 3 6" xfId="33356"/>
    <cellStyle name="Output 5 2 2 2 2 2 4" xfId="33357"/>
    <cellStyle name="Output 5 2 2 2 2 2 5" xfId="33358"/>
    <cellStyle name="Output 5 2 2 2 2 2 6" xfId="33359"/>
    <cellStyle name="Output 5 2 2 2 2 2 7" xfId="33360"/>
    <cellStyle name="Output 5 2 2 2 2 2 8" xfId="33361"/>
    <cellStyle name="Output 5 2 2 2 2 3" xfId="33362"/>
    <cellStyle name="Output 5 2 2 2 2 3 2" xfId="33363"/>
    <cellStyle name="Output 5 2 2 2 2 3 3" xfId="33364"/>
    <cellStyle name="Output 5 2 2 2 2 3 4" xfId="33365"/>
    <cellStyle name="Output 5 2 2 2 2 3 5" xfId="33366"/>
    <cellStyle name="Output 5 2 2 2 2 3 6" xfId="33367"/>
    <cellStyle name="Output 5 2 2 2 2 4" xfId="33368"/>
    <cellStyle name="Output 5 2 2 2 2 4 2" xfId="33369"/>
    <cellStyle name="Output 5 2 2 2 2 4 3" xfId="33370"/>
    <cellStyle name="Output 5 2 2 2 2 4 4" xfId="33371"/>
    <cellStyle name="Output 5 2 2 2 2 4 5" xfId="33372"/>
    <cellStyle name="Output 5 2 2 2 2 4 6" xfId="33373"/>
    <cellStyle name="Output 5 2 2 2 2 5" xfId="33374"/>
    <cellStyle name="Output 5 2 2 2 2 6" xfId="33375"/>
    <cellStyle name="Output 5 2 2 2 2 7" xfId="33376"/>
    <cellStyle name="Output 5 2 2 2 2 8" xfId="33377"/>
    <cellStyle name="Output 5 2 2 2 2 9" xfId="33378"/>
    <cellStyle name="Output 5 2 2 2 3" xfId="33379"/>
    <cellStyle name="Output 5 2 2 2 3 2" xfId="33380"/>
    <cellStyle name="Output 5 2 2 2 3 2 2" xfId="33381"/>
    <cellStyle name="Output 5 2 2 2 3 2 3" xfId="33382"/>
    <cellStyle name="Output 5 2 2 2 3 2 4" xfId="33383"/>
    <cellStyle name="Output 5 2 2 2 3 2 5" xfId="33384"/>
    <cellStyle name="Output 5 2 2 2 3 2 6" xfId="33385"/>
    <cellStyle name="Output 5 2 2 2 3 3" xfId="33386"/>
    <cellStyle name="Output 5 2 2 2 3 3 2" xfId="33387"/>
    <cellStyle name="Output 5 2 2 2 3 3 3" xfId="33388"/>
    <cellStyle name="Output 5 2 2 2 3 3 4" xfId="33389"/>
    <cellStyle name="Output 5 2 2 2 3 3 5" xfId="33390"/>
    <cellStyle name="Output 5 2 2 2 3 3 6" xfId="33391"/>
    <cellStyle name="Output 5 2 2 2 3 4" xfId="33392"/>
    <cellStyle name="Output 5 2 2 2 3 5" xfId="33393"/>
    <cellStyle name="Output 5 2 2 2 3 6" xfId="33394"/>
    <cellStyle name="Output 5 2 2 2 3 7" xfId="33395"/>
    <cellStyle name="Output 5 2 2 2 3 8" xfId="33396"/>
    <cellStyle name="Output 5 2 2 2 4" xfId="33397"/>
    <cellStyle name="Output 5 2 2 2 4 2" xfId="33398"/>
    <cellStyle name="Output 5 2 2 2 4 3" xfId="33399"/>
    <cellStyle name="Output 5 2 2 2 4 4" xfId="33400"/>
    <cellStyle name="Output 5 2 2 2 4 5" xfId="33401"/>
    <cellStyle name="Output 5 2 2 2 4 6" xfId="33402"/>
    <cellStyle name="Output 5 2 2 2 5" xfId="33403"/>
    <cellStyle name="Output 5 2 2 2 5 2" xfId="33404"/>
    <cellStyle name="Output 5 2 2 2 5 3" xfId="33405"/>
    <cellStyle name="Output 5 2 2 2 5 4" xfId="33406"/>
    <cellStyle name="Output 5 2 2 2 5 5" xfId="33407"/>
    <cellStyle name="Output 5 2 2 2 5 6" xfId="33408"/>
    <cellStyle name="Output 5 2 2 2 6" xfId="33409"/>
    <cellStyle name="Output 5 2 2 2 7" xfId="33410"/>
    <cellStyle name="Output 5 2 2 2 8" xfId="33411"/>
    <cellStyle name="Output 5 2 2 2 9" xfId="33412"/>
    <cellStyle name="Output 5 2 2 3" xfId="33413"/>
    <cellStyle name="Output 5 2 2 3 2" xfId="33414"/>
    <cellStyle name="Output 5 2 2 3 2 2" xfId="33415"/>
    <cellStyle name="Output 5 2 2 3 2 2 2" xfId="33416"/>
    <cellStyle name="Output 5 2 2 3 2 2 3" xfId="33417"/>
    <cellStyle name="Output 5 2 2 3 2 2 4" xfId="33418"/>
    <cellStyle name="Output 5 2 2 3 2 2 5" xfId="33419"/>
    <cellStyle name="Output 5 2 2 3 2 2 6" xfId="33420"/>
    <cellStyle name="Output 5 2 2 3 2 3" xfId="33421"/>
    <cellStyle name="Output 5 2 2 3 2 3 2" xfId="33422"/>
    <cellStyle name="Output 5 2 2 3 2 3 3" xfId="33423"/>
    <cellStyle name="Output 5 2 2 3 2 3 4" xfId="33424"/>
    <cellStyle name="Output 5 2 2 3 2 3 5" xfId="33425"/>
    <cellStyle name="Output 5 2 2 3 2 3 6" xfId="33426"/>
    <cellStyle name="Output 5 2 2 3 2 4" xfId="33427"/>
    <cellStyle name="Output 5 2 2 3 2 5" xfId="33428"/>
    <cellStyle name="Output 5 2 2 3 2 6" xfId="33429"/>
    <cellStyle name="Output 5 2 2 3 2 7" xfId="33430"/>
    <cellStyle name="Output 5 2 2 3 2 8" xfId="33431"/>
    <cellStyle name="Output 5 2 2 3 3" xfId="33432"/>
    <cellStyle name="Output 5 2 2 3 3 2" xfId="33433"/>
    <cellStyle name="Output 5 2 2 3 3 3" xfId="33434"/>
    <cellStyle name="Output 5 2 2 3 3 4" xfId="33435"/>
    <cellStyle name="Output 5 2 2 3 3 5" xfId="33436"/>
    <cellStyle name="Output 5 2 2 3 3 6" xfId="33437"/>
    <cellStyle name="Output 5 2 2 3 4" xfId="33438"/>
    <cellStyle name="Output 5 2 2 3 4 2" xfId="33439"/>
    <cellStyle name="Output 5 2 2 3 4 3" xfId="33440"/>
    <cellStyle name="Output 5 2 2 3 4 4" xfId="33441"/>
    <cellStyle name="Output 5 2 2 3 4 5" xfId="33442"/>
    <cellStyle name="Output 5 2 2 3 4 6" xfId="33443"/>
    <cellStyle name="Output 5 2 2 3 5" xfId="33444"/>
    <cellStyle name="Output 5 2 2 3 6" xfId="33445"/>
    <cellStyle name="Output 5 2 2 3 7" xfId="33446"/>
    <cellStyle name="Output 5 2 2 3 8" xfId="33447"/>
    <cellStyle name="Output 5 2 2 3 9" xfId="33448"/>
    <cellStyle name="Output 5 2 2 4" xfId="33449"/>
    <cellStyle name="Output 5 2 2 4 2" xfId="33450"/>
    <cellStyle name="Output 5 2 2 4 2 2" xfId="33451"/>
    <cellStyle name="Output 5 2 2 4 2 3" xfId="33452"/>
    <cellStyle name="Output 5 2 2 4 2 4" xfId="33453"/>
    <cellStyle name="Output 5 2 2 4 2 5" xfId="33454"/>
    <cellStyle name="Output 5 2 2 4 2 6" xfId="33455"/>
    <cellStyle name="Output 5 2 2 4 3" xfId="33456"/>
    <cellStyle name="Output 5 2 2 4 3 2" xfId="33457"/>
    <cellStyle name="Output 5 2 2 4 3 3" xfId="33458"/>
    <cellStyle name="Output 5 2 2 4 3 4" xfId="33459"/>
    <cellStyle name="Output 5 2 2 4 3 5" xfId="33460"/>
    <cellStyle name="Output 5 2 2 4 3 6" xfId="33461"/>
    <cellStyle name="Output 5 2 2 4 4" xfId="33462"/>
    <cellStyle name="Output 5 2 2 4 5" xfId="33463"/>
    <cellStyle name="Output 5 2 2 4 6" xfId="33464"/>
    <cellStyle name="Output 5 2 2 4 7" xfId="33465"/>
    <cellStyle name="Output 5 2 2 4 8" xfId="33466"/>
    <cellStyle name="Output 5 2 2 5" xfId="33467"/>
    <cellStyle name="Output 5 2 2 5 2" xfId="33468"/>
    <cellStyle name="Output 5 2 2 5 3" xfId="33469"/>
    <cellStyle name="Output 5 2 2 5 4" xfId="33470"/>
    <cellStyle name="Output 5 2 2 5 5" xfId="33471"/>
    <cellStyle name="Output 5 2 2 5 6" xfId="33472"/>
    <cellStyle name="Output 5 2 2 6" xfId="33473"/>
    <cellStyle name="Output 5 2 2 6 2" xfId="33474"/>
    <cellStyle name="Output 5 2 2 6 3" xfId="33475"/>
    <cellStyle name="Output 5 2 2 6 4" xfId="33476"/>
    <cellStyle name="Output 5 2 2 6 5" xfId="33477"/>
    <cellStyle name="Output 5 2 2 6 6" xfId="33478"/>
    <cellStyle name="Output 5 2 2 7" xfId="33479"/>
    <cellStyle name="Output 5 2 2 8" xfId="33480"/>
    <cellStyle name="Output 5 2 2 9" xfId="33481"/>
    <cellStyle name="Output 5 2 3" xfId="33482"/>
    <cellStyle name="Output 5 2 3 10" xfId="33483"/>
    <cellStyle name="Output 5 2 3 2" xfId="33484"/>
    <cellStyle name="Output 5 2 3 2 2" xfId="33485"/>
    <cellStyle name="Output 5 2 3 2 2 2" xfId="33486"/>
    <cellStyle name="Output 5 2 3 2 2 2 2" xfId="33487"/>
    <cellStyle name="Output 5 2 3 2 2 2 3" xfId="33488"/>
    <cellStyle name="Output 5 2 3 2 2 2 4" xfId="33489"/>
    <cellStyle name="Output 5 2 3 2 2 2 5" xfId="33490"/>
    <cellStyle name="Output 5 2 3 2 2 2 6" xfId="33491"/>
    <cellStyle name="Output 5 2 3 2 2 3" xfId="33492"/>
    <cellStyle name="Output 5 2 3 2 2 3 2" xfId="33493"/>
    <cellStyle name="Output 5 2 3 2 2 3 3" xfId="33494"/>
    <cellStyle name="Output 5 2 3 2 2 3 4" xfId="33495"/>
    <cellStyle name="Output 5 2 3 2 2 3 5" xfId="33496"/>
    <cellStyle name="Output 5 2 3 2 2 3 6" xfId="33497"/>
    <cellStyle name="Output 5 2 3 2 2 4" xfId="33498"/>
    <cellStyle name="Output 5 2 3 2 2 5" xfId="33499"/>
    <cellStyle name="Output 5 2 3 2 2 6" xfId="33500"/>
    <cellStyle name="Output 5 2 3 2 2 7" xfId="33501"/>
    <cellStyle name="Output 5 2 3 2 2 8" xfId="33502"/>
    <cellStyle name="Output 5 2 3 2 3" xfId="33503"/>
    <cellStyle name="Output 5 2 3 2 3 2" xfId="33504"/>
    <cellStyle name="Output 5 2 3 2 3 3" xfId="33505"/>
    <cellStyle name="Output 5 2 3 2 3 4" xfId="33506"/>
    <cellStyle name="Output 5 2 3 2 3 5" xfId="33507"/>
    <cellStyle name="Output 5 2 3 2 3 6" xfId="33508"/>
    <cellStyle name="Output 5 2 3 2 4" xfId="33509"/>
    <cellStyle name="Output 5 2 3 2 4 2" xfId="33510"/>
    <cellStyle name="Output 5 2 3 2 4 3" xfId="33511"/>
    <cellStyle name="Output 5 2 3 2 4 4" xfId="33512"/>
    <cellStyle name="Output 5 2 3 2 4 5" xfId="33513"/>
    <cellStyle name="Output 5 2 3 2 4 6" xfId="33514"/>
    <cellStyle name="Output 5 2 3 2 5" xfId="33515"/>
    <cellStyle name="Output 5 2 3 2 6" xfId="33516"/>
    <cellStyle name="Output 5 2 3 2 7" xfId="33517"/>
    <cellStyle name="Output 5 2 3 2 8" xfId="33518"/>
    <cellStyle name="Output 5 2 3 2 9" xfId="33519"/>
    <cellStyle name="Output 5 2 3 3" xfId="33520"/>
    <cellStyle name="Output 5 2 3 3 2" xfId="33521"/>
    <cellStyle name="Output 5 2 3 3 2 2" xfId="33522"/>
    <cellStyle name="Output 5 2 3 3 2 3" xfId="33523"/>
    <cellStyle name="Output 5 2 3 3 2 4" xfId="33524"/>
    <cellStyle name="Output 5 2 3 3 2 5" xfId="33525"/>
    <cellStyle name="Output 5 2 3 3 2 6" xfId="33526"/>
    <cellStyle name="Output 5 2 3 3 3" xfId="33527"/>
    <cellStyle name="Output 5 2 3 3 3 2" xfId="33528"/>
    <cellStyle name="Output 5 2 3 3 3 3" xfId="33529"/>
    <cellStyle name="Output 5 2 3 3 3 4" xfId="33530"/>
    <cellStyle name="Output 5 2 3 3 3 5" xfId="33531"/>
    <cellStyle name="Output 5 2 3 3 3 6" xfId="33532"/>
    <cellStyle name="Output 5 2 3 3 4" xfId="33533"/>
    <cellStyle name="Output 5 2 3 3 5" xfId="33534"/>
    <cellStyle name="Output 5 2 3 3 6" xfId="33535"/>
    <cellStyle name="Output 5 2 3 3 7" xfId="33536"/>
    <cellStyle name="Output 5 2 3 3 8" xfId="33537"/>
    <cellStyle name="Output 5 2 3 4" xfId="33538"/>
    <cellStyle name="Output 5 2 3 4 2" xfId="33539"/>
    <cellStyle name="Output 5 2 3 4 3" xfId="33540"/>
    <cellStyle name="Output 5 2 3 4 4" xfId="33541"/>
    <cellStyle name="Output 5 2 3 4 5" xfId="33542"/>
    <cellStyle name="Output 5 2 3 4 6" xfId="33543"/>
    <cellStyle name="Output 5 2 3 5" xfId="33544"/>
    <cellStyle name="Output 5 2 3 5 2" xfId="33545"/>
    <cellStyle name="Output 5 2 3 5 3" xfId="33546"/>
    <cellStyle name="Output 5 2 3 5 4" xfId="33547"/>
    <cellStyle name="Output 5 2 3 5 5" xfId="33548"/>
    <cellStyle name="Output 5 2 3 5 6" xfId="33549"/>
    <cellStyle name="Output 5 2 3 6" xfId="33550"/>
    <cellStyle name="Output 5 2 3 7" xfId="33551"/>
    <cellStyle name="Output 5 2 3 8" xfId="33552"/>
    <cellStyle name="Output 5 2 3 9" xfId="33553"/>
    <cellStyle name="Output 5 2 4" xfId="33554"/>
    <cellStyle name="Output 5 2 4 2" xfId="33555"/>
    <cellStyle name="Output 5 2 4 2 2" xfId="33556"/>
    <cellStyle name="Output 5 2 4 2 2 2" xfId="33557"/>
    <cellStyle name="Output 5 2 4 2 2 3" xfId="33558"/>
    <cellStyle name="Output 5 2 4 2 2 4" xfId="33559"/>
    <cellStyle name="Output 5 2 4 2 2 5" xfId="33560"/>
    <cellStyle name="Output 5 2 4 2 2 6" xfId="33561"/>
    <cellStyle name="Output 5 2 4 2 3" xfId="33562"/>
    <cellStyle name="Output 5 2 4 2 3 2" xfId="33563"/>
    <cellStyle name="Output 5 2 4 2 3 3" xfId="33564"/>
    <cellStyle name="Output 5 2 4 2 3 4" xfId="33565"/>
    <cellStyle name="Output 5 2 4 2 3 5" xfId="33566"/>
    <cellStyle name="Output 5 2 4 2 3 6" xfId="33567"/>
    <cellStyle name="Output 5 2 4 2 4" xfId="33568"/>
    <cellStyle name="Output 5 2 4 2 5" xfId="33569"/>
    <cellStyle name="Output 5 2 4 2 6" xfId="33570"/>
    <cellStyle name="Output 5 2 4 2 7" xfId="33571"/>
    <cellStyle name="Output 5 2 4 2 8" xfId="33572"/>
    <cellStyle name="Output 5 2 4 3" xfId="33573"/>
    <cellStyle name="Output 5 2 4 3 2" xfId="33574"/>
    <cellStyle name="Output 5 2 4 3 3" xfId="33575"/>
    <cellStyle name="Output 5 2 4 3 4" xfId="33576"/>
    <cellStyle name="Output 5 2 4 3 5" xfId="33577"/>
    <cellStyle name="Output 5 2 4 3 6" xfId="33578"/>
    <cellStyle name="Output 5 2 4 4" xfId="33579"/>
    <cellStyle name="Output 5 2 4 4 2" xfId="33580"/>
    <cellStyle name="Output 5 2 4 4 3" xfId="33581"/>
    <cellStyle name="Output 5 2 4 4 4" xfId="33582"/>
    <cellStyle name="Output 5 2 4 4 5" xfId="33583"/>
    <cellStyle name="Output 5 2 4 4 6" xfId="33584"/>
    <cellStyle name="Output 5 2 4 5" xfId="33585"/>
    <cellStyle name="Output 5 2 4 6" xfId="33586"/>
    <cellStyle name="Output 5 2 4 7" xfId="33587"/>
    <cellStyle name="Output 5 2 4 8" xfId="33588"/>
    <cellStyle name="Output 5 2 4 9" xfId="33589"/>
    <cellStyle name="Output 5 2 5" xfId="33590"/>
    <cellStyle name="Output 5 2 5 2" xfId="33591"/>
    <cellStyle name="Output 5 2 5 2 2" xfId="33592"/>
    <cellStyle name="Output 5 2 5 2 3" xfId="33593"/>
    <cellStyle name="Output 5 2 5 2 4" xfId="33594"/>
    <cellStyle name="Output 5 2 5 2 5" xfId="33595"/>
    <cellStyle name="Output 5 2 5 2 6" xfId="33596"/>
    <cellStyle name="Output 5 2 5 3" xfId="33597"/>
    <cellStyle name="Output 5 2 5 3 2" xfId="33598"/>
    <cellStyle name="Output 5 2 5 3 3" xfId="33599"/>
    <cellStyle name="Output 5 2 5 3 4" xfId="33600"/>
    <cellStyle name="Output 5 2 5 3 5" xfId="33601"/>
    <cellStyle name="Output 5 2 5 3 6" xfId="33602"/>
    <cellStyle name="Output 5 2 5 4" xfId="33603"/>
    <cellStyle name="Output 5 2 5 5" xfId="33604"/>
    <cellStyle name="Output 5 2 5 6" xfId="33605"/>
    <cellStyle name="Output 5 2 5 7" xfId="33606"/>
    <cellStyle name="Output 5 2 5 8" xfId="33607"/>
    <cellStyle name="Output 5 2 6" xfId="33608"/>
    <cellStyle name="Output 5 2 6 2" xfId="33609"/>
    <cellStyle name="Output 5 2 6 3" xfId="33610"/>
    <cellStyle name="Output 5 2 6 4" xfId="33611"/>
    <cellStyle name="Output 5 2 6 5" xfId="33612"/>
    <cellStyle name="Output 5 2 6 6" xfId="33613"/>
    <cellStyle name="Output 5 2 7" xfId="33614"/>
    <cellStyle name="Output 5 2 7 2" xfId="33615"/>
    <cellStyle name="Output 5 2 7 3" xfId="33616"/>
    <cellStyle name="Output 5 2 7 4" xfId="33617"/>
    <cellStyle name="Output 5 2 7 5" xfId="33618"/>
    <cellStyle name="Output 5 2 7 6" xfId="33619"/>
    <cellStyle name="Output 5 2 8" xfId="33620"/>
    <cellStyle name="Output 5 2 9" xfId="33621"/>
    <cellStyle name="Output 5 3" xfId="33622"/>
    <cellStyle name="Output 5 3 10" xfId="33623"/>
    <cellStyle name="Output 5 3 11" xfId="33624"/>
    <cellStyle name="Output 5 3 2" xfId="33625"/>
    <cellStyle name="Output 5 3 2 10" xfId="33626"/>
    <cellStyle name="Output 5 3 2 2" xfId="33627"/>
    <cellStyle name="Output 5 3 2 2 2" xfId="33628"/>
    <cellStyle name="Output 5 3 2 2 2 2" xfId="33629"/>
    <cellStyle name="Output 5 3 2 2 2 2 2" xfId="33630"/>
    <cellStyle name="Output 5 3 2 2 2 2 3" xfId="33631"/>
    <cellStyle name="Output 5 3 2 2 2 2 4" xfId="33632"/>
    <cellStyle name="Output 5 3 2 2 2 2 5" xfId="33633"/>
    <cellStyle name="Output 5 3 2 2 2 2 6" xfId="33634"/>
    <cellStyle name="Output 5 3 2 2 2 3" xfId="33635"/>
    <cellStyle name="Output 5 3 2 2 2 3 2" xfId="33636"/>
    <cellStyle name="Output 5 3 2 2 2 3 3" xfId="33637"/>
    <cellStyle name="Output 5 3 2 2 2 3 4" xfId="33638"/>
    <cellStyle name="Output 5 3 2 2 2 3 5" xfId="33639"/>
    <cellStyle name="Output 5 3 2 2 2 3 6" xfId="33640"/>
    <cellStyle name="Output 5 3 2 2 2 4" xfId="33641"/>
    <cellStyle name="Output 5 3 2 2 2 5" xfId="33642"/>
    <cellStyle name="Output 5 3 2 2 2 6" xfId="33643"/>
    <cellStyle name="Output 5 3 2 2 2 7" xfId="33644"/>
    <cellStyle name="Output 5 3 2 2 2 8" xfId="33645"/>
    <cellStyle name="Output 5 3 2 2 3" xfId="33646"/>
    <cellStyle name="Output 5 3 2 2 3 2" xfId="33647"/>
    <cellStyle name="Output 5 3 2 2 3 3" xfId="33648"/>
    <cellStyle name="Output 5 3 2 2 3 4" xfId="33649"/>
    <cellStyle name="Output 5 3 2 2 3 5" xfId="33650"/>
    <cellStyle name="Output 5 3 2 2 3 6" xfId="33651"/>
    <cellStyle name="Output 5 3 2 2 4" xfId="33652"/>
    <cellStyle name="Output 5 3 2 2 4 2" xfId="33653"/>
    <cellStyle name="Output 5 3 2 2 4 3" xfId="33654"/>
    <cellStyle name="Output 5 3 2 2 4 4" xfId="33655"/>
    <cellStyle name="Output 5 3 2 2 4 5" xfId="33656"/>
    <cellStyle name="Output 5 3 2 2 4 6" xfId="33657"/>
    <cellStyle name="Output 5 3 2 2 5" xfId="33658"/>
    <cellStyle name="Output 5 3 2 2 6" xfId="33659"/>
    <cellStyle name="Output 5 3 2 2 7" xfId="33660"/>
    <cellStyle name="Output 5 3 2 2 8" xfId="33661"/>
    <cellStyle name="Output 5 3 2 2 9" xfId="33662"/>
    <cellStyle name="Output 5 3 2 3" xfId="33663"/>
    <cellStyle name="Output 5 3 2 3 2" xfId="33664"/>
    <cellStyle name="Output 5 3 2 3 2 2" xfId="33665"/>
    <cellStyle name="Output 5 3 2 3 2 3" xfId="33666"/>
    <cellStyle name="Output 5 3 2 3 2 4" xfId="33667"/>
    <cellStyle name="Output 5 3 2 3 2 5" xfId="33668"/>
    <cellStyle name="Output 5 3 2 3 2 6" xfId="33669"/>
    <cellStyle name="Output 5 3 2 3 3" xfId="33670"/>
    <cellStyle name="Output 5 3 2 3 3 2" xfId="33671"/>
    <cellStyle name="Output 5 3 2 3 3 3" xfId="33672"/>
    <cellStyle name="Output 5 3 2 3 3 4" xfId="33673"/>
    <cellStyle name="Output 5 3 2 3 3 5" xfId="33674"/>
    <cellStyle name="Output 5 3 2 3 3 6" xfId="33675"/>
    <cellStyle name="Output 5 3 2 3 4" xfId="33676"/>
    <cellStyle name="Output 5 3 2 3 5" xfId="33677"/>
    <cellStyle name="Output 5 3 2 3 6" xfId="33678"/>
    <cellStyle name="Output 5 3 2 3 7" xfId="33679"/>
    <cellStyle name="Output 5 3 2 3 8" xfId="33680"/>
    <cellStyle name="Output 5 3 2 4" xfId="33681"/>
    <cellStyle name="Output 5 3 2 4 2" xfId="33682"/>
    <cellStyle name="Output 5 3 2 4 3" xfId="33683"/>
    <cellStyle name="Output 5 3 2 4 4" xfId="33684"/>
    <cellStyle name="Output 5 3 2 4 5" xfId="33685"/>
    <cellStyle name="Output 5 3 2 4 6" xfId="33686"/>
    <cellStyle name="Output 5 3 2 5" xfId="33687"/>
    <cellStyle name="Output 5 3 2 5 2" xfId="33688"/>
    <cellStyle name="Output 5 3 2 5 3" xfId="33689"/>
    <cellStyle name="Output 5 3 2 5 4" xfId="33690"/>
    <cellStyle name="Output 5 3 2 5 5" xfId="33691"/>
    <cellStyle name="Output 5 3 2 5 6" xfId="33692"/>
    <cellStyle name="Output 5 3 2 6" xfId="33693"/>
    <cellStyle name="Output 5 3 2 7" xfId="33694"/>
    <cellStyle name="Output 5 3 2 8" xfId="33695"/>
    <cellStyle name="Output 5 3 2 9" xfId="33696"/>
    <cellStyle name="Output 5 3 3" xfId="33697"/>
    <cellStyle name="Output 5 3 3 2" xfId="33698"/>
    <cellStyle name="Output 5 3 3 2 2" xfId="33699"/>
    <cellStyle name="Output 5 3 3 2 2 2" xfId="33700"/>
    <cellStyle name="Output 5 3 3 2 2 3" xfId="33701"/>
    <cellStyle name="Output 5 3 3 2 2 4" xfId="33702"/>
    <cellStyle name="Output 5 3 3 2 2 5" xfId="33703"/>
    <cellStyle name="Output 5 3 3 2 2 6" xfId="33704"/>
    <cellStyle name="Output 5 3 3 2 3" xfId="33705"/>
    <cellStyle name="Output 5 3 3 2 3 2" xfId="33706"/>
    <cellStyle name="Output 5 3 3 2 3 3" xfId="33707"/>
    <cellStyle name="Output 5 3 3 2 3 4" xfId="33708"/>
    <cellStyle name="Output 5 3 3 2 3 5" xfId="33709"/>
    <cellStyle name="Output 5 3 3 2 3 6" xfId="33710"/>
    <cellStyle name="Output 5 3 3 2 4" xfId="33711"/>
    <cellStyle name="Output 5 3 3 2 5" xfId="33712"/>
    <cellStyle name="Output 5 3 3 2 6" xfId="33713"/>
    <cellStyle name="Output 5 3 3 2 7" xfId="33714"/>
    <cellStyle name="Output 5 3 3 2 8" xfId="33715"/>
    <cellStyle name="Output 5 3 3 3" xfId="33716"/>
    <cellStyle name="Output 5 3 3 3 2" xfId="33717"/>
    <cellStyle name="Output 5 3 3 3 3" xfId="33718"/>
    <cellStyle name="Output 5 3 3 3 4" xfId="33719"/>
    <cellStyle name="Output 5 3 3 3 5" xfId="33720"/>
    <cellStyle name="Output 5 3 3 3 6" xfId="33721"/>
    <cellStyle name="Output 5 3 3 4" xfId="33722"/>
    <cellStyle name="Output 5 3 3 4 2" xfId="33723"/>
    <cellStyle name="Output 5 3 3 4 3" xfId="33724"/>
    <cellStyle name="Output 5 3 3 4 4" xfId="33725"/>
    <cellStyle name="Output 5 3 3 4 5" xfId="33726"/>
    <cellStyle name="Output 5 3 3 4 6" xfId="33727"/>
    <cellStyle name="Output 5 3 3 5" xfId="33728"/>
    <cellStyle name="Output 5 3 3 6" xfId="33729"/>
    <cellStyle name="Output 5 3 3 7" xfId="33730"/>
    <cellStyle name="Output 5 3 3 8" xfId="33731"/>
    <cellStyle name="Output 5 3 3 9" xfId="33732"/>
    <cellStyle name="Output 5 3 4" xfId="33733"/>
    <cellStyle name="Output 5 3 4 2" xfId="33734"/>
    <cellStyle name="Output 5 3 4 2 2" xfId="33735"/>
    <cellStyle name="Output 5 3 4 2 3" xfId="33736"/>
    <cellStyle name="Output 5 3 4 2 4" xfId="33737"/>
    <cellStyle name="Output 5 3 4 2 5" xfId="33738"/>
    <cellStyle name="Output 5 3 4 2 6" xfId="33739"/>
    <cellStyle name="Output 5 3 4 3" xfId="33740"/>
    <cellStyle name="Output 5 3 4 3 2" xfId="33741"/>
    <cellStyle name="Output 5 3 4 3 3" xfId="33742"/>
    <cellStyle name="Output 5 3 4 3 4" xfId="33743"/>
    <cellStyle name="Output 5 3 4 3 5" xfId="33744"/>
    <cellStyle name="Output 5 3 4 3 6" xfId="33745"/>
    <cellStyle name="Output 5 3 4 4" xfId="33746"/>
    <cellStyle name="Output 5 3 4 5" xfId="33747"/>
    <cellStyle name="Output 5 3 4 6" xfId="33748"/>
    <cellStyle name="Output 5 3 4 7" xfId="33749"/>
    <cellStyle name="Output 5 3 4 8" xfId="33750"/>
    <cellStyle name="Output 5 3 5" xfId="33751"/>
    <cellStyle name="Output 5 3 5 2" xfId="33752"/>
    <cellStyle name="Output 5 3 5 3" xfId="33753"/>
    <cellStyle name="Output 5 3 5 4" xfId="33754"/>
    <cellStyle name="Output 5 3 5 5" xfId="33755"/>
    <cellStyle name="Output 5 3 5 6" xfId="33756"/>
    <cellStyle name="Output 5 3 6" xfId="33757"/>
    <cellStyle name="Output 5 3 6 2" xfId="33758"/>
    <cellStyle name="Output 5 3 6 3" xfId="33759"/>
    <cellStyle name="Output 5 3 6 4" xfId="33760"/>
    <cellStyle name="Output 5 3 6 5" xfId="33761"/>
    <cellStyle name="Output 5 3 6 6" xfId="33762"/>
    <cellStyle name="Output 5 3 7" xfId="33763"/>
    <cellStyle name="Output 5 3 8" xfId="33764"/>
    <cellStyle name="Output 5 3 9" xfId="33765"/>
    <cellStyle name="Output 5 4" xfId="33766"/>
    <cellStyle name="Output 5 4 10" xfId="33767"/>
    <cellStyle name="Output 5 4 2" xfId="33768"/>
    <cellStyle name="Output 5 4 2 2" xfId="33769"/>
    <cellStyle name="Output 5 4 2 2 2" xfId="33770"/>
    <cellStyle name="Output 5 4 2 2 2 2" xfId="33771"/>
    <cellStyle name="Output 5 4 2 2 2 3" xfId="33772"/>
    <cellStyle name="Output 5 4 2 2 2 4" xfId="33773"/>
    <cellStyle name="Output 5 4 2 2 2 5" xfId="33774"/>
    <cellStyle name="Output 5 4 2 2 2 6" xfId="33775"/>
    <cellStyle name="Output 5 4 2 2 3" xfId="33776"/>
    <cellStyle name="Output 5 4 2 2 3 2" xfId="33777"/>
    <cellStyle name="Output 5 4 2 2 3 3" xfId="33778"/>
    <cellStyle name="Output 5 4 2 2 3 4" xfId="33779"/>
    <cellStyle name="Output 5 4 2 2 3 5" xfId="33780"/>
    <cellStyle name="Output 5 4 2 2 3 6" xfId="33781"/>
    <cellStyle name="Output 5 4 2 2 4" xfId="33782"/>
    <cellStyle name="Output 5 4 2 2 5" xfId="33783"/>
    <cellStyle name="Output 5 4 2 2 6" xfId="33784"/>
    <cellStyle name="Output 5 4 2 2 7" xfId="33785"/>
    <cellStyle name="Output 5 4 2 2 8" xfId="33786"/>
    <cellStyle name="Output 5 4 2 3" xfId="33787"/>
    <cellStyle name="Output 5 4 2 3 2" xfId="33788"/>
    <cellStyle name="Output 5 4 2 3 3" xfId="33789"/>
    <cellStyle name="Output 5 4 2 3 4" xfId="33790"/>
    <cellStyle name="Output 5 4 2 3 5" xfId="33791"/>
    <cellStyle name="Output 5 4 2 3 6" xfId="33792"/>
    <cellStyle name="Output 5 4 2 4" xfId="33793"/>
    <cellStyle name="Output 5 4 2 4 2" xfId="33794"/>
    <cellStyle name="Output 5 4 2 4 3" xfId="33795"/>
    <cellStyle name="Output 5 4 2 4 4" xfId="33796"/>
    <cellStyle name="Output 5 4 2 4 5" xfId="33797"/>
    <cellStyle name="Output 5 4 2 4 6" xfId="33798"/>
    <cellStyle name="Output 5 4 2 5" xfId="33799"/>
    <cellStyle name="Output 5 4 2 6" xfId="33800"/>
    <cellStyle name="Output 5 4 2 7" xfId="33801"/>
    <cellStyle name="Output 5 4 2 8" xfId="33802"/>
    <cellStyle name="Output 5 4 2 9" xfId="33803"/>
    <cellStyle name="Output 5 4 3" xfId="33804"/>
    <cellStyle name="Output 5 4 3 2" xfId="33805"/>
    <cellStyle name="Output 5 4 3 2 2" xfId="33806"/>
    <cellStyle name="Output 5 4 3 2 3" xfId="33807"/>
    <cellStyle name="Output 5 4 3 2 4" xfId="33808"/>
    <cellStyle name="Output 5 4 3 2 5" xfId="33809"/>
    <cellStyle name="Output 5 4 3 2 6" xfId="33810"/>
    <cellStyle name="Output 5 4 3 3" xfId="33811"/>
    <cellStyle name="Output 5 4 3 3 2" xfId="33812"/>
    <cellStyle name="Output 5 4 3 3 3" xfId="33813"/>
    <cellStyle name="Output 5 4 3 3 4" xfId="33814"/>
    <cellStyle name="Output 5 4 3 3 5" xfId="33815"/>
    <cellStyle name="Output 5 4 3 3 6" xfId="33816"/>
    <cellStyle name="Output 5 4 3 4" xfId="33817"/>
    <cellStyle name="Output 5 4 3 5" xfId="33818"/>
    <cellStyle name="Output 5 4 3 6" xfId="33819"/>
    <cellStyle name="Output 5 4 3 7" xfId="33820"/>
    <cellStyle name="Output 5 4 3 8" xfId="33821"/>
    <cellStyle name="Output 5 4 4" xfId="33822"/>
    <cellStyle name="Output 5 4 4 2" xfId="33823"/>
    <cellStyle name="Output 5 4 4 3" xfId="33824"/>
    <cellStyle name="Output 5 4 4 4" xfId="33825"/>
    <cellStyle name="Output 5 4 4 5" xfId="33826"/>
    <cellStyle name="Output 5 4 4 6" xfId="33827"/>
    <cellStyle name="Output 5 4 5" xfId="33828"/>
    <cellStyle name="Output 5 4 5 2" xfId="33829"/>
    <cellStyle name="Output 5 4 5 3" xfId="33830"/>
    <cellStyle name="Output 5 4 5 4" xfId="33831"/>
    <cellStyle name="Output 5 4 5 5" xfId="33832"/>
    <cellStyle name="Output 5 4 5 6" xfId="33833"/>
    <cellStyle name="Output 5 4 6" xfId="33834"/>
    <cellStyle name="Output 5 4 7" xfId="33835"/>
    <cellStyle name="Output 5 4 8" xfId="33836"/>
    <cellStyle name="Output 5 4 9" xfId="33837"/>
    <cellStyle name="Output 5 5" xfId="33838"/>
    <cellStyle name="Output 5 5 2" xfId="33839"/>
    <cellStyle name="Output 5 5 2 2" xfId="33840"/>
    <cellStyle name="Output 5 5 2 2 2" xfId="33841"/>
    <cellStyle name="Output 5 5 2 2 3" xfId="33842"/>
    <cellStyle name="Output 5 5 2 2 4" xfId="33843"/>
    <cellStyle name="Output 5 5 2 2 5" xfId="33844"/>
    <cellStyle name="Output 5 5 2 2 6" xfId="33845"/>
    <cellStyle name="Output 5 5 2 3" xfId="33846"/>
    <cellStyle name="Output 5 5 2 3 2" xfId="33847"/>
    <cellStyle name="Output 5 5 2 3 3" xfId="33848"/>
    <cellStyle name="Output 5 5 2 3 4" xfId="33849"/>
    <cellStyle name="Output 5 5 2 3 5" xfId="33850"/>
    <cellStyle name="Output 5 5 2 3 6" xfId="33851"/>
    <cellStyle name="Output 5 5 2 4" xfId="33852"/>
    <cellStyle name="Output 5 5 2 5" xfId="33853"/>
    <cellStyle name="Output 5 5 2 6" xfId="33854"/>
    <cellStyle name="Output 5 5 2 7" xfId="33855"/>
    <cellStyle name="Output 5 5 2 8" xfId="33856"/>
    <cellStyle name="Output 5 5 3" xfId="33857"/>
    <cellStyle name="Output 5 5 3 2" xfId="33858"/>
    <cellStyle name="Output 5 5 3 3" xfId="33859"/>
    <cellStyle name="Output 5 5 3 4" xfId="33860"/>
    <cellStyle name="Output 5 5 3 5" xfId="33861"/>
    <cellStyle name="Output 5 5 3 6" xfId="33862"/>
    <cellStyle name="Output 5 5 4" xfId="33863"/>
    <cellStyle name="Output 5 5 4 2" xfId="33864"/>
    <cellStyle name="Output 5 5 4 3" xfId="33865"/>
    <cellStyle name="Output 5 5 4 4" xfId="33866"/>
    <cellStyle name="Output 5 5 4 5" xfId="33867"/>
    <cellStyle name="Output 5 5 4 6" xfId="33868"/>
    <cellStyle name="Output 5 5 5" xfId="33869"/>
    <cellStyle name="Output 5 5 6" xfId="33870"/>
    <cellStyle name="Output 5 5 7" xfId="33871"/>
    <cellStyle name="Output 5 5 8" xfId="33872"/>
    <cellStyle name="Output 5 5 9" xfId="33873"/>
    <cellStyle name="Output 5 6" xfId="33874"/>
    <cellStyle name="Output 5 6 2" xfId="33875"/>
    <cellStyle name="Output 5 6 2 2" xfId="33876"/>
    <cellStyle name="Output 5 6 2 3" xfId="33877"/>
    <cellStyle name="Output 5 6 2 4" xfId="33878"/>
    <cellStyle name="Output 5 6 2 5" xfId="33879"/>
    <cellStyle name="Output 5 6 2 6" xfId="33880"/>
    <cellStyle name="Output 5 6 3" xfId="33881"/>
    <cellStyle name="Output 5 6 3 2" xfId="33882"/>
    <cellStyle name="Output 5 6 3 3" xfId="33883"/>
    <cellStyle name="Output 5 6 3 4" xfId="33884"/>
    <cellStyle name="Output 5 6 3 5" xfId="33885"/>
    <cellStyle name="Output 5 6 3 6" xfId="33886"/>
    <cellStyle name="Output 5 6 4" xfId="33887"/>
    <cellStyle name="Output 5 6 5" xfId="33888"/>
    <cellStyle name="Output 5 6 6" xfId="33889"/>
    <cellStyle name="Output 5 6 7" xfId="33890"/>
    <cellStyle name="Output 5 6 8" xfId="33891"/>
    <cellStyle name="Output 5 7" xfId="33892"/>
    <cellStyle name="Output 5 7 2" xfId="33893"/>
    <cellStyle name="Output 5 7 3" xfId="33894"/>
    <cellStyle name="Output 5 7 4" xfId="33895"/>
    <cellStyle name="Output 5 7 5" xfId="33896"/>
    <cellStyle name="Output 5 7 6" xfId="33897"/>
    <cellStyle name="Output 5 8" xfId="33898"/>
    <cellStyle name="Output 5 8 2" xfId="33899"/>
    <cellStyle name="Output 5 8 3" xfId="33900"/>
    <cellStyle name="Output 5 8 4" xfId="33901"/>
    <cellStyle name="Output 5 8 5" xfId="33902"/>
    <cellStyle name="Output 5 8 6" xfId="33903"/>
    <cellStyle name="Output 5 9" xfId="33904"/>
    <cellStyle name="Output 6" xfId="33905"/>
    <cellStyle name="Output 6 2" xfId="33906"/>
    <cellStyle name="Output 6 2 2" xfId="33907"/>
    <cellStyle name="Output 6 2 3" xfId="33908"/>
    <cellStyle name="Output 6 2 4" xfId="33909"/>
    <cellStyle name="Output 6 2 5" xfId="33910"/>
    <cellStyle name="Output 6 2 6" xfId="33911"/>
    <cellStyle name="Output 6 3" xfId="33912"/>
    <cellStyle name="Output 6 4" xfId="33913"/>
    <cellStyle name="Output 6 5" xfId="33914"/>
    <cellStyle name="Output 6 6" xfId="33915"/>
    <cellStyle name="Output 6 7" xfId="33916"/>
    <cellStyle name="Output 7" xfId="33917"/>
    <cellStyle name="Output 7 2" xfId="33918"/>
    <cellStyle name="Output 7 2 2" xfId="33919"/>
    <cellStyle name="Output 7 2 3" xfId="33920"/>
    <cellStyle name="Output 7 2 4" xfId="33921"/>
    <cellStyle name="Output 7 2 5" xfId="33922"/>
    <cellStyle name="Output 7 2 6" xfId="33923"/>
    <cellStyle name="Output 7 3" xfId="33924"/>
    <cellStyle name="Output 7 4" xfId="33925"/>
    <cellStyle name="Output 7 5" xfId="33926"/>
    <cellStyle name="Output 7 6" xfId="33927"/>
    <cellStyle name="Output 7 7" xfId="33928"/>
    <cellStyle name="Output 8" xfId="33929"/>
    <cellStyle name="Output 8 2" xfId="33930"/>
    <cellStyle name="Output 8 2 2" xfId="33931"/>
    <cellStyle name="Output 8 2 3" xfId="33932"/>
    <cellStyle name="Output 8 2 4" xfId="33933"/>
    <cellStyle name="Output 8 2 5" xfId="33934"/>
    <cellStyle name="Output 8 2 6" xfId="33935"/>
    <cellStyle name="Output 8 3" xfId="33936"/>
    <cellStyle name="Output 8 4" xfId="33937"/>
    <cellStyle name="Output 8 5" xfId="33938"/>
    <cellStyle name="Output 8 6" xfId="33939"/>
    <cellStyle name="Output 8 7" xfId="33940"/>
    <cellStyle name="Output 9" xfId="33941"/>
    <cellStyle name="Output 9 2" xfId="33942"/>
    <cellStyle name="Output 9 2 2" xfId="33943"/>
    <cellStyle name="Output 9 2 3" xfId="33944"/>
    <cellStyle name="Output 9 2 4" xfId="33945"/>
    <cellStyle name="Output 9 2 5" xfId="33946"/>
    <cellStyle name="Output 9 2 6" xfId="33947"/>
    <cellStyle name="Output 9 3" xfId="33948"/>
    <cellStyle name="Output 9 4" xfId="33949"/>
    <cellStyle name="Output 9 5" xfId="33950"/>
    <cellStyle name="Output 9 6" xfId="33951"/>
    <cellStyle name="Output 9 7" xfId="33952"/>
    <cellStyle name="Percent 10" xfId="33953"/>
    <cellStyle name="Percent 2" xfId="24"/>
    <cellStyle name="Percent 2 10" xfId="33954"/>
    <cellStyle name="Percent 2 2" xfId="33955"/>
    <cellStyle name="Percent 2 2 2" xfId="33956"/>
    <cellStyle name="Percent 2 2 3" xfId="33957"/>
    <cellStyle name="Percent 2 3" xfId="33958"/>
    <cellStyle name="Percent 2 3 2" xfId="33959"/>
    <cellStyle name="Percent 2 3 3" xfId="33960"/>
    <cellStyle name="Percent 2 4" xfId="33961"/>
    <cellStyle name="Percent 3" xfId="33962"/>
    <cellStyle name="Percent 3 2" xfId="33963"/>
    <cellStyle name="Percent 3 2 2" xfId="33964"/>
    <cellStyle name="Percent 3 3" xfId="33965"/>
    <cellStyle name="Percent 3 4" xfId="33966"/>
    <cellStyle name="Percent 4" xfId="33967"/>
    <cellStyle name="Percent 4 2" xfId="33968"/>
    <cellStyle name="Percent 4 2 2" xfId="33969"/>
    <cellStyle name="Percent 4 2 3" xfId="33970"/>
    <cellStyle name="Percent 4 3" xfId="33971"/>
    <cellStyle name="Percent 4 3 2" xfId="33972"/>
    <cellStyle name="Percent 5" xfId="33973"/>
    <cellStyle name="Percent 5 2" xfId="33974"/>
    <cellStyle name="Percent 5 2 2" xfId="33975"/>
    <cellStyle name="Percent 5 3" xfId="33976"/>
    <cellStyle name="Percent 5 4" xfId="33977"/>
    <cellStyle name="Percent 6" xfId="33978"/>
    <cellStyle name="Percent 6 2" xfId="33979"/>
    <cellStyle name="Percent 6 2 2" xfId="33980"/>
    <cellStyle name="Percent 6 3" xfId="33981"/>
    <cellStyle name="Percent 7" xfId="33982"/>
    <cellStyle name="Percent 8" xfId="33983"/>
    <cellStyle name="Percent 8 2" xfId="33984"/>
    <cellStyle name="Percent 9" xfId="33985"/>
    <cellStyle name="Publication_style" xfId="33986"/>
    <cellStyle name="Refdb standard" xfId="33987"/>
    <cellStyle name="Refdb standard 2" xfId="33988"/>
    <cellStyle name="Refdb standard 2 2" xfId="33989"/>
    <cellStyle name="Refdb standard 3" xfId="33990"/>
    <cellStyle name="Refdb standard 4" xfId="33991"/>
    <cellStyle name="Row_CategoryHeadings" xfId="33992"/>
    <cellStyle name="rowfield" xfId="33993"/>
    <cellStyle name="Shade" xfId="33994"/>
    <cellStyle name="Shade 2" xfId="33995"/>
    <cellStyle name="Shade 3" xfId="33996"/>
    <cellStyle name="Source" xfId="33997"/>
    <cellStyle name="Style 1" xfId="33998"/>
    <cellStyle name="Style1" xfId="33999"/>
    <cellStyle name="Style2" xfId="34000"/>
    <cellStyle name="Style3" xfId="34001"/>
    <cellStyle name="Style4" xfId="34002"/>
    <cellStyle name="Style4 2" xfId="34003"/>
    <cellStyle name="Style5" xfId="34004"/>
    <cellStyle name="Table Footnote" xfId="34005"/>
    <cellStyle name="Table Header" xfId="34006"/>
    <cellStyle name="Table Heading 1" xfId="34007"/>
    <cellStyle name="Table Row Billions" xfId="34008"/>
    <cellStyle name="Table Row Billions 2" xfId="34009"/>
    <cellStyle name="Table Row Billions 3" xfId="34010"/>
    <cellStyle name="Table Row Millions" xfId="34011"/>
    <cellStyle name="Table Row Millions Check" xfId="34012"/>
    <cellStyle name="Table Total Billions" xfId="34013"/>
    <cellStyle name="Table Total Millions" xfId="34014"/>
    <cellStyle name="Table Units" xfId="34015"/>
    <cellStyle name="Table Units 2" xfId="34016"/>
    <cellStyle name="Table Units 3" xfId="34017"/>
    <cellStyle name="Table_Name" xfId="34018"/>
    <cellStyle name="Tabref" xfId="34019"/>
    <cellStyle name="Tabref 2" xfId="34020"/>
    <cellStyle name="Tabref 2 2" xfId="34021"/>
    <cellStyle name="Tabref 3" xfId="34022"/>
    <cellStyle name="Test" xfId="34023"/>
    <cellStyle name="Title 2" xfId="34024"/>
    <cellStyle name="Title 2 2" xfId="34025"/>
    <cellStyle name="Title 3" xfId="34026"/>
    <cellStyle name="Title 4" xfId="34027"/>
    <cellStyle name="Title 5" xfId="34028"/>
    <cellStyle name="Total 10" xfId="34029"/>
    <cellStyle name="Total 11" xfId="34030"/>
    <cellStyle name="Total 12" xfId="34031"/>
    <cellStyle name="Total 2" xfId="34032"/>
    <cellStyle name="Total 2 10" xfId="34033"/>
    <cellStyle name="Total 2 10 2" xfId="34034"/>
    <cellStyle name="Total 2 10 3" xfId="34035"/>
    <cellStyle name="Total 2 10 4" xfId="34036"/>
    <cellStyle name="Total 2 10 5" xfId="34037"/>
    <cellStyle name="Total 2 10 6" xfId="34038"/>
    <cellStyle name="Total 2 11" xfId="34039"/>
    <cellStyle name="Total 2 11 2" xfId="34040"/>
    <cellStyle name="Total 2 11 3" xfId="34041"/>
    <cellStyle name="Total 2 11 4" xfId="34042"/>
    <cellStyle name="Total 2 11 5" xfId="34043"/>
    <cellStyle name="Total 2 11 6" xfId="34044"/>
    <cellStyle name="Total 2 12" xfId="34045"/>
    <cellStyle name="Total 2 13" xfId="34046"/>
    <cellStyle name="Total 2 14" xfId="34047"/>
    <cellStyle name="Total 2 15" xfId="34048"/>
    <cellStyle name="Total 2 16" xfId="34049"/>
    <cellStyle name="Total 2 17" xfId="34050"/>
    <cellStyle name="Total 2 2" xfId="34051"/>
    <cellStyle name="Total 2 2 10" xfId="34052"/>
    <cellStyle name="Total 2 2 11" xfId="34053"/>
    <cellStyle name="Total 2 2 12" xfId="34054"/>
    <cellStyle name="Total 2 2 13" xfId="34055"/>
    <cellStyle name="Total 2 2 14" xfId="34056"/>
    <cellStyle name="Total 2 2 2" xfId="34057"/>
    <cellStyle name="Total 2 2 2 10" xfId="34058"/>
    <cellStyle name="Total 2 2 2 11" xfId="34059"/>
    <cellStyle name="Total 2 2 2 12" xfId="34060"/>
    <cellStyle name="Total 2 2 2 13" xfId="34061"/>
    <cellStyle name="Total 2 2 2 2" xfId="34062"/>
    <cellStyle name="Total 2 2 2 2 10" xfId="34063"/>
    <cellStyle name="Total 2 2 2 2 11" xfId="34064"/>
    <cellStyle name="Total 2 2 2 2 12" xfId="34065"/>
    <cellStyle name="Total 2 2 2 2 2" xfId="34066"/>
    <cellStyle name="Total 2 2 2 2 2 10" xfId="34067"/>
    <cellStyle name="Total 2 2 2 2 2 11" xfId="34068"/>
    <cellStyle name="Total 2 2 2 2 2 2" xfId="34069"/>
    <cellStyle name="Total 2 2 2 2 2 2 10" xfId="34070"/>
    <cellStyle name="Total 2 2 2 2 2 2 2" xfId="34071"/>
    <cellStyle name="Total 2 2 2 2 2 2 2 2" xfId="34072"/>
    <cellStyle name="Total 2 2 2 2 2 2 2 2 2" xfId="34073"/>
    <cellStyle name="Total 2 2 2 2 2 2 2 2 2 2" xfId="34074"/>
    <cellStyle name="Total 2 2 2 2 2 2 2 2 2 3" xfId="34075"/>
    <cellStyle name="Total 2 2 2 2 2 2 2 2 2 4" xfId="34076"/>
    <cellStyle name="Total 2 2 2 2 2 2 2 2 2 5" xfId="34077"/>
    <cellStyle name="Total 2 2 2 2 2 2 2 2 2 6" xfId="34078"/>
    <cellStyle name="Total 2 2 2 2 2 2 2 2 3" xfId="34079"/>
    <cellStyle name="Total 2 2 2 2 2 2 2 2 3 2" xfId="34080"/>
    <cellStyle name="Total 2 2 2 2 2 2 2 2 3 3" xfId="34081"/>
    <cellStyle name="Total 2 2 2 2 2 2 2 2 3 4" xfId="34082"/>
    <cellStyle name="Total 2 2 2 2 2 2 2 2 3 5" xfId="34083"/>
    <cellStyle name="Total 2 2 2 2 2 2 2 2 3 6" xfId="34084"/>
    <cellStyle name="Total 2 2 2 2 2 2 2 2 4" xfId="34085"/>
    <cellStyle name="Total 2 2 2 2 2 2 2 2 5" xfId="34086"/>
    <cellStyle name="Total 2 2 2 2 2 2 2 2 6" xfId="34087"/>
    <cellStyle name="Total 2 2 2 2 2 2 2 2 7" xfId="34088"/>
    <cellStyle name="Total 2 2 2 2 2 2 2 2 8" xfId="34089"/>
    <cellStyle name="Total 2 2 2 2 2 2 2 3" xfId="34090"/>
    <cellStyle name="Total 2 2 2 2 2 2 2 3 2" xfId="34091"/>
    <cellStyle name="Total 2 2 2 2 2 2 2 3 3" xfId="34092"/>
    <cellStyle name="Total 2 2 2 2 2 2 2 3 4" xfId="34093"/>
    <cellStyle name="Total 2 2 2 2 2 2 2 3 5" xfId="34094"/>
    <cellStyle name="Total 2 2 2 2 2 2 2 3 6" xfId="34095"/>
    <cellStyle name="Total 2 2 2 2 2 2 2 4" xfId="34096"/>
    <cellStyle name="Total 2 2 2 2 2 2 2 4 2" xfId="34097"/>
    <cellStyle name="Total 2 2 2 2 2 2 2 4 3" xfId="34098"/>
    <cellStyle name="Total 2 2 2 2 2 2 2 4 4" xfId="34099"/>
    <cellStyle name="Total 2 2 2 2 2 2 2 4 5" xfId="34100"/>
    <cellStyle name="Total 2 2 2 2 2 2 2 4 6" xfId="34101"/>
    <cellStyle name="Total 2 2 2 2 2 2 2 5" xfId="34102"/>
    <cellStyle name="Total 2 2 2 2 2 2 2 6" xfId="34103"/>
    <cellStyle name="Total 2 2 2 2 2 2 2 7" xfId="34104"/>
    <cellStyle name="Total 2 2 2 2 2 2 2 8" xfId="34105"/>
    <cellStyle name="Total 2 2 2 2 2 2 2 9" xfId="34106"/>
    <cellStyle name="Total 2 2 2 2 2 2 3" xfId="34107"/>
    <cellStyle name="Total 2 2 2 2 2 2 3 2" xfId="34108"/>
    <cellStyle name="Total 2 2 2 2 2 2 3 2 2" xfId="34109"/>
    <cellStyle name="Total 2 2 2 2 2 2 3 2 3" xfId="34110"/>
    <cellStyle name="Total 2 2 2 2 2 2 3 2 4" xfId="34111"/>
    <cellStyle name="Total 2 2 2 2 2 2 3 2 5" xfId="34112"/>
    <cellStyle name="Total 2 2 2 2 2 2 3 2 6" xfId="34113"/>
    <cellStyle name="Total 2 2 2 2 2 2 3 3" xfId="34114"/>
    <cellStyle name="Total 2 2 2 2 2 2 3 3 2" xfId="34115"/>
    <cellStyle name="Total 2 2 2 2 2 2 3 3 3" xfId="34116"/>
    <cellStyle name="Total 2 2 2 2 2 2 3 3 4" xfId="34117"/>
    <cellStyle name="Total 2 2 2 2 2 2 3 3 5" xfId="34118"/>
    <cellStyle name="Total 2 2 2 2 2 2 3 3 6" xfId="34119"/>
    <cellStyle name="Total 2 2 2 2 2 2 3 4" xfId="34120"/>
    <cellStyle name="Total 2 2 2 2 2 2 3 5" xfId="34121"/>
    <cellStyle name="Total 2 2 2 2 2 2 3 6" xfId="34122"/>
    <cellStyle name="Total 2 2 2 2 2 2 3 7" xfId="34123"/>
    <cellStyle name="Total 2 2 2 2 2 2 3 8" xfId="34124"/>
    <cellStyle name="Total 2 2 2 2 2 2 4" xfId="34125"/>
    <cellStyle name="Total 2 2 2 2 2 2 4 2" xfId="34126"/>
    <cellStyle name="Total 2 2 2 2 2 2 4 3" xfId="34127"/>
    <cellStyle name="Total 2 2 2 2 2 2 4 4" xfId="34128"/>
    <cellStyle name="Total 2 2 2 2 2 2 4 5" xfId="34129"/>
    <cellStyle name="Total 2 2 2 2 2 2 4 6" xfId="34130"/>
    <cellStyle name="Total 2 2 2 2 2 2 5" xfId="34131"/>
    <cellStyle name="Total 2 2 2 2 2 2 5 2" xfId="34132"/>
    <cellStyle name="Total 2 2 2 2 2 2 5 3" xfId="34133"/>
    <cellStyle name="Total 2 2 2 2 2 2 5 4" xfId="34134"/>
    <cellStyle name="Total 2 2 2 2 2 2 5 5" xfId="34135"/>
    <cellStyle name="Total 2 2 2 2 2 2 5 6" xfId="34136"/>
    <cellStyle name="Total 2 2 2 2 2 2 6" xfId="34137"/>
    <cellStyle name="Total 2 2 2 2 2 2 7" xfId="34138"/>
    <cellStyle name="Total 2 2 2 2 2 2 8" xfId="34139"/>
    <cellStyle name="Total 2 2 2 2 2 2 9" xfId="34140"/>
    <cellStyle name="Total 2 2 2 2 2 3" xfId="34141"/>
    <cellStyle name="Total 2 2 2 2 2 3 2" xfId="34142"/>
    <cellStyle name="Total 2 2 2 2 2 3 2 2" xfId="34143"/>
    <cellStyle name="Total 2 2 2 2 2 3 2 2 2" xfId="34144"/>
    <cellStyle name="Total 2 2 2 2 2 3 2 2 3" xfId="34145"/>
    <cellStyle name="Total 2 2 2 2 2 3 2 2 4" xfId="34146"/>
    <cellStyle name="Total 2 2 2 2 2 3 2 2 5" xfId="34147"/>
    <cellStyle name="Total 2 2 2 2 2 3 2 2 6" xfId="34148"/>
    <cellStyle name="Total 2 2 2 2 2 3 2 3" xfId="34149"/>
    <cellStyle name="Total 2 2 2 2 2 3 2 3 2" xfId="34150"/>
    <cellStyle name="Total 2 2 2 2 2 3 2 3 3" xfId="34151"/>
    <cellStyle name="Total 2 2 2 2 2 3 2 3 4" xfId="34152"/>
    <cellStyle name="Total 2 2 2 2 2 3 2 3 5" xfId="34153"/>
    <cellStyle name="Total 2 2 2 2 2 3 2 3 6" xfId="34154"/>
    <cellStyle name="Total 2 2 2 2 2 3 2 4" xfId="34155"/>
    <cellStyle name="Total 2 2 2 2 2 3 2 5" xfId="34156"/>
    <cellStyle name="Total 2 2 2 2 2 3 2 6" xfId="34157"/>
    <cellStyle name="Total 2 2 2 2 2 3 2 7" xfId="34158"/>
    <cellStyle name="Total 2 2 2 2 2 3 2 8" xfId="34159"/>
    <cellStyle name="Total 2 2 2 2 2 3 3" xfId="34160"/>
    <cellStyle name="Total 2 2 2 2 2 3 3 2" xfId="34161"/>
    <cellStyle name="Total 2 2 2 2 2 3 3 3" xfId="34162"/>
    <cellStyle name="Total 2 2 2 2 2 3 3 4" xfId="34163"/>
    <cellStyle name="Total 2 2 2 2 2 3 3 5" xfId="34164"/>
    <cellStyle name="Total 2 2 2 2 2 3 3 6" xfId="34165"/>
    <cellStyle name="Total 2 2 2 2 2 3 4" xfId="34166"/>
    <cellStyle name="Total 2 2 2 2 2 3 4 2" xfId="34167"/>
    <cellStyle name="Total 2 2 2 2 2 3 4 3" xfId="34168"/>
    <cellStyle name="Total 2 2 2 2 2 3 4 4" xfId="34169"/>
    <cellStyle name="Total 2 2 2 2 2 3 4 5" xfId="34170"/>
    <cellStyle name="Total 2 2 2 2 2 3 4 6" xfId="34171"/>
    <cellStyle name="Total 2 2 2 2 2 3 5" xfId="34172"/>
    <cellStyle name="Total 2 2 2 2 2 3 6" xfId="34173"/>
    <cellStyle name="Total 2 2 2 2 2 3 7" xfId="34174"/>
    <cellStyle name="Total 2 2 2 2 2 3 8" xfId="34175"/>
    <cellStyle name="Total 2 2 2 2 2 3 9" xfId="34176"/>
    <cellStyle name="Total 2 2 2 2 2 4" xfId="34177"/>
    <cellStyle name="Total 2 2 2 2 2 4 2" xfId="34178"/>
    <cellStyle name="Total 2 2 2 2 2 4 2 2" xfId="34179"/>
    <cellStyle name="Total 2 2 2 2 2 4 2 3" xfId="34180"/>
    <cellStyle name="Total 2 2 2 2 2 4 2 4" xfId="34181"/>
    <cellStyle name="Total 2 2 2 2 2 4 2 5" xfId="34182"/>
    <cellStyle name="Total 2 2 2 2 2 4 2 6" xfId="34183"/>
    <cellStyle name="Total 2 2 2 2 2 4 3" xfId="34184"/>
    <cellStyle name="Total 2 2 2 2 2 4 3 2" xfId="34185"/>
    <cellStyle name="Total 2 2 2 2 2 4 3 3" xfId="34186"/>
    <cellStyle name="Total 2 2 2 2 2 4 3 4" xfId="34187"/>
    <cellStyle name="Total 2 2 2 2 2 4 3 5" xfId="34188"/>
    <cellStyle name="Total 2 2 2 2 2 4 3 6" xfId="34189"/>
    <cellStyle name="Total 2 2 2 2 2 4 4" xfId="34190"/>
    <cellStyle name="Total 2 2 2 2 2 4 5" xfId="34191"/>
    <cellStyle name="Total 2 2 2 2 2 4 6" xfId="34192"/>
    <cellStyle name="Total 2 2 2 2 2 4 7" xfId="34193"/>
    <cellStyle name="Total 2 2 2 2 2 4 8" xfId="34194"/>
    <cellStyle name="Total 2 2 2 2 2 5" xfId="34195"/>
    <cellStyle name="Total 2 2 2 2 2 5 2" xfId="34196"/>
    <cellStyle name="Total 2 2 2 2 2 5 3" xfId="34197"/>
    <cellStyle name="Total 2 2 2 2 2 5 4" xfId="34198"/>
    <cellStyle name="Total 2 2 2 2 2 5 5" xfId="34199"/>
    <cellStyle name="Total 2 2 2 2 2 5 6" xfId="34200"/>
    <cellStyle name="Total 2 2 2 2 2 6" xfId="34201"/>
    <cellStyle name="Total 2 2 2 2 2 6 2" xfId="34202"/>
    <cellStyle name="Total 2 2 2 2 2 6 3" xfId="34203"/>
    <cellStyle name="Total 2 2 2 2 2 6 4" xfId="34204"/>
    <cellStyle name="Total 2 2 2 2 2 6 5" xfId="34205"/>
    <cellStyle name="Total 2 2 2 2 2 6 6" xfId="34206"/>
    <cellStyle name="Total 2 2 2 2 2 7" xfId="34207"/>
    <cellStyle name="Total 2 2 2 2 2 8" xfId="34208"/>
    <cellStyle name="Total 2 2 2 2 2 9" xfId="34209"/>
    <cellStyle name="Total 2 2 2 2 3" xfId="34210"/>
    <cellStyle name="Total 2 2 2 2 3 10" xfId="34211"/>
    <cellStyle name="Total 2 2 2 2 3 2" xfId="34212"/>
    <cellStyle name="Total 2 2 2 2 3 2 2" xfId="34213"/>
    <cellStyle name="Total 2 2 2 2 3 2 2 2" xfId="34214"/>
    <cellStyle name="Total 2 2 2 2 3 2 2 2 2" xfId="34215"/>
    <cellStyle name="Total 2 2 2 2 3 2 2 2 3" xfId="34216"/>
    <cellStyle name="Total 2 2 2 2 3 2 2 2 4" xfId="34217"/>
    <cellStyle name="Total 2 2 2 2 3 2 2 2 5" xfId="34218"/>
    <cellStyle name="Total 2 2 2 2 3 2 2 2 6" xfId="34219"/>
    <cellStyle name="Total 2 2 2 2 3 2 2 3" xfId="34220"/>
    <cellStyle name="Total 2 2 2 2 3 2 2 3 2" xfId="34221"/>
    <cellStyle name="Total 2 2 2 2 3 2 2 3 3" xfId="34222"/>
    <cellStyle name="Total 2 2 2 2 3 2 2 3 4" xfId="34223"/>
    <cellStyle name="Total 2 2 2 2 3 2 2 3 5" xfId="34224"/>
    <cellStyle name="Total 2 2 2 2 3 2 2 3 6" xfId="34225"/>
    <cellStyle name="Total 2 2 2 2 3 2 2 4" xfId="34226"/>
    <cellStyle name="Total 2 2 2 2 3 2 2 5" xfId="34227"/>
    <cellStyle name="Total 2 2 2 2 3 2 2 6" xfId="34228"/>
    <cellStyle name="Total 2 2 2 2 3 2 2 7" xfId="34229"/>
    <cellStyle name="Total 2 2 2 2 3 2 2 8" xfId="34230"/>
    <cellStyle name="Total 2 2 2 2 3 2 3" xfId="34231"/>
    <cellStyle name="Total 2 2 2 2 3 2 3 2" xfId="34232"/>
    <cellStyle name="Total 2 2 2 2 3 2 3 3" xfId="34233"/>
    <cellStyle name="Total 2 2 2 2 3 2 3 4" xfId="34234"/>
    <cellStyle name="Total 2 2 2 2 3 2 3 5" xfId="34235"/>
    <cellStyle name="Total 2 2 2 2 3 2 3 6" xfId="34236"/>
    <cellStyle name="Total 2 2 2 2 3 2 4" xfId="34237"/>
    <cellStyle name="Total 2 2 2 2 3 2 4 2" xfId="34238"/>
    <cellStyle name="Total 2 2 2 2 3 2 4 3" xfId="34239"/>
    <cellStyle name="Total 2 2 2 2 3 2 4 4" xfId="34240"/>
    <cellStyle name="Total 2 2 2 2 3 2 4 5" xfId="34241"/>
    <cellStyle name="Total 2 2 2 2 3 2 4 6" xfId="34242"/>
    <cellStyle name="Total 2 2 2 2 3 2 5" xfId="34243"/>
    <cellStyle name="Total 2 2 2 2 3 2 6" xfId="34244"/>
    <cellStyle name="Total 2 2 2 2 3 2 7" xfId="34245"/>
    <cellStyle name="Total 2 2 2 2 3 2 8" xfId="34246"/>
    <cellStyle name="Total 2 2 2 2 3 2 9" xfId="34247"/>
    <cellStyle name="Total 2 2 2 2 3 3" xfId="34248"/>
    <cellStyle name="Total 2 2 2 2 3 3 2" xfId="34249"/>
    <cellStyle name="Total 2 2 2 2 3 3 2 2" xfId="34250"/>
    <cellStyle name="Total 2 2 2 2 3 3 2 3" xfId="34251"/>
    <cellStyle name="Total 2 2 2 2 3 3 2 4" xfId="34252"/>
    <cellStyle name="Total 2 2 2 2 3 3 2 5" xfId="34253"/>
    <cellStyle name="Total 2 2 2 2 3 3 2 6" xfId="34254"/>
    <cellStyle name="Total 2 2 2 2 3 3 3" xfId="34255"/>
    <cellStyle name="Total 2 2 2 2 3 3 3 2" xfId="34256"/>
    <cellStyle name="Total 2 2 2 2 3 3 3 3" xfId="34257"/>
    <cellStyle name="Total 2 2 2 2 3 3 3 4" xfId="34258"/>
    <cellStyle name="Total 2 2 2 2 3 3 3 5" xfId="34259"/>
    <cellStyle name="Total 2 2 2 2 3 3 3 6" xfId="34260"/>
    <cellStyle name="Total 2 2 2 2 3 3 4" xfId="34261"/>
    <cellStyle name="Total 2 2 2 2 3 3 5" xfId="34262"/>
    <cellStyle name="Total 2 2 2 2 3 3 6" xfId="34263"/>
    <cellStyle name="Total 2 2 2 2 3 3 7" xfId="34264"/>
    <cellStyle name="Total 2 2 2 2 3 3 8" xfId="34265"/>
    <cellStyle name="Total 2 2 2 2 3 4" xfId="34266"/>
    <cellStyle name="Total 2 2 2 2 3 4 2" xfId="34267"/>
    <cellStyle name="Total 2 2 2 2 3 4 3" xfId="34268"/>
    <cellStyle name="Total 2 2 2 2 3 4 4" xfId="34269"/>
    <cellStyle name="Total 2 2 2 2 3 4 5" xfId="34270"/>
    <cellStyle name="Total 2 2 2 2 3 4 6" xfId="34271"/>
    <cellStyle name="Total 2 2 2 2 3 5" xfId="34272"/>
    <cellStyle name="Total 2 2 2 2 3 5 2" xfId="34273"/>
    <cellStyle name="Total 2 2 2 2 3 5 3" xfId="34274"/>
    <cellStyle name="Total 2 2 2 2 3 5 4" xfId="34275"/>
    <cellStyle name="Total 2 2 2 2 3 5 5" xfId="34276"/>
    <cellStyle name="Total 2 2 2 2 3 5 6" xfId="34277"/>
    <cellStyle name="Total 2 2 2 2 3 6" xfId="34278"/>
    <cellStyle name="Total 2 2 2 2 3 7" xfId="34279"/>
    <cellStyle name="Total 2 2 2 2 3 8" xfId="34280"/>
    <cellStyle name="Total 2 2 2 2 3 9" xfId="34281"/>
    <cellStyle name="Total 2 2 2 2 4" xfId="34282"/>
    <cellStyle name="Total 2 2 2 2 4 2" xfId="34283"/>
    <cellStyle name="Total 2 2 2 2 4 2 2" xfId="34284"/>
    <cellStyle name="Total 2 2 2 2 4 2 2 2" xfId="34285"/>
    <cellStyle name="Total 2 2 2 2 4 2 2 3" xfId="34286"/>
    <cellStyle name="Total 2 2 2 2 4 2 2 4" xfId="34287"/>
    <cellStyle name="Total 2 2 2 2 4 2 2 5" xfId="34288"/>
    <cellStyle name="Total 2 2 2 2 4 2 2 6" xfId="34289"/>
    <cellStyle name="Total 2 2 2 2 4 2 3" xfId="34290"/>
    <cellStyle name="Total 2 2 2 2 4 2 3 2" xfId="34291"/>
    <cellStyle name="Total 2 2 2 2 4 2 3 3" xfId="34292"/>
    <cellStyle name="Total 2 2 2 2 4 2 3 4" xfId="34293"/>
    <cellStyle name="Total 2 2 2 2 4 2 3 5" xfId="34294"/>
    <cellStyle name="Total 2 2 2 2 4 2 3 6" xfId="34295"/>
    <cellStyle name="Total 2 2 2 2 4 2 4" xfId="34296"/>
    <cellStyle name="Total 2 2 2 2 4 2 5" xfId="34297"/>
    <cellStyle name="Total 2 2 2 2 4 2 6" xfId="34298"/>
    <cellStyle name="Total 2 2 2 2 4 2 7" xfId="34299"/>
    <cellStyle name="Total 2 2 2 2 4 2 8" xfId="34300"/>
    <cellStyle name="Total 2 2 2 2 4 3" xfId="34301"/>
    <cellStyle name="Total 2 2 2 2 4 3 2" xfId="34302"/>
    <cellStyle name="Total 2 2 2 2 4 3 3" xfId="34303"/>
    <cellStyle name="Total 2 2 2 2 4 3 4" xfId="34304"/>
    <cellStyle name="Total 2 2 2 2 4 3 5" xfId="34305"/>
    <cellStyle name="Total 2 2 2 2 4 3 6" xfId="34306"/>
    <cellStyle name="Total 2 2 2 2 4 4" xfId="34307"/>
    <cellStyle name="Total 2 2 2 2 4 4 2" xfId="34308"/>
    <cellStyle name="Total 2 2 2 2 4 4 3" xfId="34309"/>
    <cellStyle name="Total 2 2 2 2 4 4 4" xfId="34310"/>
    <cellStyle name="Total 2 2 2 2 4 4 5" xfId="34311"/>
    <cellStyle name="Total 2 2 2 2 4 4 6" xfId="34312"/>
    <cellStyle name="Total 2 2 2 2 4 5" xfId="34313"/>
    <cellStyle name="Total 2 2 2 2 4 6" xfId="34314"/>
    <cellStyle name="Total 2 2 2 2 4 7" xfId="34315"/>
    <cellStyle name="Total 2 2 2 2 4 8" xfId="34316"/>
    <cellStyle name="Total 2 2 2 2 4 9" xfId="34317"/>
    <cellStyle name="Total 2 2 2 2 5" xfId="34318"/>
    <cellStyle name="Total 2 2 2 2 5 2" xfId="34319"/>
    <cellStyle name="Total 2 2 2 2 5 2 2" xfId="34320"/>
    <cellStyle name="Total 2 2 2 2 5 2 3" xfId="34321"/>
    <cellStyle name="Total 2 2 2 2 5 2 4" xfId="34322"/>
    <cellStyle name="Total 2 2 2 2 5 2 5" xfId="34323"/>
    <cellStyle name="Total 2 2 2 2 5 2 6" xfId="34324"/>
    <cellStyle name="Total 2 2 2 2 5 3" xfId="34325"/>
    <cellStyle name="Total 2 2 2 2 5 3 2" xfId="34326"/>
    <cellStyle name="Total 2 2 2 2 5 3 3" xfId="34327"/>
    <cellStyle name="Total 2 2 2 2 5 3 4" xfId="34328"/>
    <cellStyle name="Total 2 2 2 2 5 3 5" xfId="34329"/>
    <cellStyle name="Total 2 2 2 2 5 3 6" xfId="34330"/>
    <cellStyle name="Total 2 2 2 2 5 4" xfId="34331"/>
    <cellStyle name="Total 2 2 2 2 5 5" xfId="34332"/>
    <cellStyle name="Total 2 2 2 2 5 6" xfId="34333"/>
    <cellStyle name="Total 2 2 2 2 5 7" xfId="34334"/>
    <cellStyle name="Total 2 2 2 2 5 8" xfId="34335"/>
    <cellStyle name="Total 2 2 2 2 6" xfId="34336"/>
    <cellStyle name="Total 2 2 2 2 6 2" xfId="34337"/>
    <cellStyle name="Total 2 2 2 2 6 3" xfId="34338"/>
    <cellStyle name="Total 2 2 2 2 6 4" xfId="34339"/>
    <cellStyle name="Total 2 2 2 2 6 5" xfId="34340"/>
    <cellStyle name="Total 2 2 2 2 6 6" xfId="34341"/>
    <cellStyle name="Total 2 2 2 2 7" xfId="34342"/>
    <cellStyle name="Total 2 2 2 2 7 2" xfId="34343"/>
    <cellStyle name="Total 2 2 2 2 7 3" xfId="34344"/>
    <cellStyle name="Total 2 2 2 2 7 4" xfId="34345"/>
    <cellStyle name="Total 2 2 2 2 7 5" xfId="34346"/>
    <cellStyle name="Total 2 2 2 2 7 6" xfId="34347"/>
    <cellStyle name="Total 2 2 2 2 8" xfId="34348"/>
    <cellStyle name="Total 2 2 2 2 9" xfId="34349"/>
    <cellStyle name="Total 2 2 2 3" xfId="34350"/>
    <cellStyle name="Total 2 2 2 3 10" xfId="34351"/>
    <cellStyle name="Total 2 2 2 3 11" xfId="34352"/>
    <cellStyle name="Total 2 2 2 3 2" xfId="34353"/>
    <cellStyle name="Total 2 2 2 3 2 10" xfId="34354"/>
    <cellStyle name="Total 2 2 2 3 2 2" xfId="34355"/>
    <cellStyle name="Total 2 2 2 3 2 2 2" xfId="34356"/>
    <cellStyle name="Total 2 2 2 3 2 2 2 2" xfId="34357"/>
    <cellStyle name="Total 2 2 2 3 2 2 2 2 2" xfId="34358"/>
    <cellStyle name="Total 2 2 2 3 2 2 2 2 3" xfId="34359"/>
    <cellStyle name="Total 2 2 2 3 2 2 2 2 4" xfId="34360"/>
    <cellStyle name="Total 2 2 2 3 2 2 2 2 5" xfId="34361"/>
    <cellStyle name="Total 2 2 2 3 2 2 2 2 6" xfId="34362"/>
    <cellStyle name="Total 2 2 2 3 2 2 2 3" xfId="34363"/>
    <cellStyle name="Total 2 2 2 3 2 2 2 3 2" xfId="34364"/>
    <cellStyle name="Total 2 2 2 3 2 2 2 3 3" xfId="34365"/>
    <cellStyle name="Total 2 2 2 3 2 2 2 3 4" xfId="34366"/>
    <cellStyle name="Total 2 2 2 3 2 2 2 3 5" xfId="34367"/>
    <cellStyle name="Total 2 2 2 3 2 2 2 3 6" xfId="34368"/>
    <cellStyle name="Total 2 2 2 3 2 2 2 4" xfId="34369"/>
    <cellStyle name="Total 2 2 2 3 2 2 2 5" xfId="34370"/>
    <cellStyle name="Total 2 2 2 3 2 2 2 6" xfId="34371"/>
    <cellStyle name="Total 2 2 2 3 2 2 2 7" xfId="34372"/>
    <cellStyle name="Total 2 2 2 3 2 2 2 8" xfId="34373"/>
    <cellStyle name="Total 2 2 2 3 2 2 3" xfId="34374"/>
    <cellStyle name="Total 2 2 2 3 2 2 3 2" xfId="34375"/>
    <cellStyle name="Total 2 2 2 3 2 2 3 3" xfId="34376"/>
    <cellStyle name="Total 2 2 2 3 2 2 3 4" xfId="34377"/>
    <cellStyle name="Total 2 2 2 3 2 2 3 5" xfId="34378"/>
    <cellStyle name="Total 2 2 2 3 2 2 3 6" xfId="34379"/>
    <cellStyle name="Total 2 2 2 3 2 2 4" xfId="34380"/>
    <cellStyle name="Total 2 2 2 3 2 2 4 2" xfId="34381"/>
    <cellStyle name="Total 2 2 2 3 2 2 4 3" xfId="34382"/>
    <cellStyle name="Total 2 2 2 3 2 2 4 4" xfId="34383"/>
    <cellStyle name="Total 2 2 2 3 2 2 4 5" xfId="34384"/>
    <cellStyle name="Total 2 2 2 3 2 2 4 6" xfId="34385"/>
    <cellStyle name="Total 2 2 2 3 2 2 5" xfId="34386"/>
    <cellStyle name="Total 2 2 2 3 2 2 6" xfId="34387"/>
    <cellStyle name="Total 2 2 2 3 2 2 7" xfId="34388"/>
    <cellStyle name="Total 2 2 2 3 2 2 8" xfId="34389"/>
    <cellStyle name="Total 2 2 2 3 2 2 9" xfId="34390"/>
    <cellStyle name="Total 2 2 2 3 2 3" xfId="34391"/>
    <cellStyle name="Total 2 2 2 3 2 3 2" xfId="34392"/>
    <cellStyle name="Total 2 2 2 3 2 3 2 2" xfId="34393"/>
    <cellStyle name="Total 2 2 2 3 2 3 2 3" xfId="34394"/>
    <cellStyle name="Total 2 2 2 3 2 3 2 4" xfId="34395"/>
    <cellStyle name="Total 2 2 2 3 2 3 2 5" xfId="34396"/>
    <cellStyle name="Total 2 2 2 3 2 3 2 6" xfId="34397"/>
    <cellStyle name="Total 2 2 2 3 2 3 3" xfId="34398"/>
    <cellStyle name="Total 2 2 2 3 2 3 3 2" xfId="34399"/>
    <cellStyle name="Total 2 2 2 3 2 3 3 3" xfId="34400"/>
    <cellStyle name="Total 2 2 2 3 2 3 3 4" xfId="34401"/>
    <cellStyle name="Total 2 2 2 3 2 3 3 5" xfId="34402"/>
    <cellStyle name="Total 2 2 2 3 2 3 3 6" xfId="34403"/>
    <cellStyle name="Total 2 2 2 3 2 3 4" xfId="34404"/>
    <cellStyle name="Total 2 2 2 3 2 3 5" xfId="34405"/>
    <cellStyle name="Total 2 2 2 3 2 3 6" xfId="34406"/>
    <cellStyle name="Total 2 2 2 3 2 3 7" xfId="34407"/>
    <cellStyle name="Total 2 2 2 3 2 3 8" xfId="34408"/>
    <cellStyle name="Total 2 2 2 3 2 4" xfId="34409"/>
    <cellStyle name="Total 2 2 2 3 2 4 2" xfId="34410"/>
    <cellStyle name="Total 2 2 2 3 2 4 3" xfId="34411"/>
    <cellStyle name="Total 2 2 2 3 2 4 4" xfId="34412"/>
    <cellStyle name="Total 2 2 2 3 2 4 5" xfId="34413"/>
    <cellStyle name="Total 2 2 2 3 2 4 6" xfId="34414"/>
    <cellStyle name="Total 2 2 2 3 2 5" xfId="34415"/>
    <cellStyle name="Total 2 2 2 3 2 5 2" xfId="34416"/>
    <cellStyle name="Total 2 2 2 3 2 5 3" xfId="34417"/>
    <cellStyle name="Total 2 2 2 3 2 5 4" xfId="34418"/>
    <cellStyle name="Total 2 2 2 3 2 5 5" xfId="34419"/>
    <cellStyle name="Total 2 2 2 3 2 5 6" xfId="34420"/>
    <cellStyle name="Total 2 2 2 3 2 6" xfId="34421"/>
    <cellStyle name="Total 2 2 2 3 2 7" xfId="34422"/>
    <cellStyle name="Total 2 2 2 3 2 8" xfId="34423"/>
    <cellStyle name="Total 2 2 2 3 2 9" xfId="34424"/>
    <cellStyle name="Total 2 2 2 3 3" xfId="34425"/>
    <cellStyle name="Total 2 2 2 3 3 2" xfId="34426"/>
    <cellStyle name="Total 2 2 2 3 3 2 2" xfId="34427"/>
    <cellStyle name="Total 2 2 2 3 3 2 2 2" xfId="34428"/>
    <cellStyle name="Total 2 2 2 3 3 2 2 3" xfId="34429"/>
    <cellStyle name="Total 2 2 2 3 3 2 2 4" xfId="34430"/>
    <cellStyle name="Total 2 2 2 3 3 2 2 5" xfId="34431"/>
    <cellStyle name="Total 2 2 2 3 3 2 2 6" xfId="34432"/>
    <cellStyle name="Total 2 2 2 3 3 2 3" xfId="34433"/>
    <cellStyle name="Total 2 2 2 3 3 2 3 2" xfId="34434"/>
    <cellStyle name="Total 2 2 2 3 3 2 3 3" xfId="34435"/>
    <cellStyle name="Total 2 2 2 3 3 2 3 4" xfId="34436"/>
    <cellStyle name="Total 2 2 2 3 3 2 3 5" xfId="34437"/>
    <cellStyle name="Total 2 2 2 3 3 2 3 6" xfId="34438"/>
    <cellStyle name="Total 2 2 2 3 3 2 4" xfId="34439"/>
    <cellStyle name="Total 2 2 2 3 3 2 5" xfId="34440"/>
    <cellStyle name="Total 2 2 2 3 3 2 6" xfId="34441"/>
    <cellStyle name="Total 2 2 2 3 3 2 7" xfId="34442"/>
    <cellStyle name="Total 2 2 2 3 3 2 8" xfId="34443"/>
    <cellStyle name="Total 2 2 2 3 3 3" xfId="34444"/>
    <cellStyle name="Total 2 2 2 3 3 3 2" xfId="34445"/>
    <cellStyle name="Total 2 2 2 3 3 3 3" xfId="34446"/>
    <cellStyle name="Total 2 2 2 3 3 3 4" xfId="34447"/>
    <cellStyle name="Total 2 2 2 3 3 3 5" xfId="34448"/>
    <cellStyle name="Total 2 2 2 3 3 3 6" xfId="34449"/>
    <cellStyle name="Total 2 2 2 3 3 4" xfId="34450"/>
    <cellStyle name="Total 2 2 2 3 3 4 2" xfId="34451"/>
    <cellStyle name="Total 2 2 2 3 3 4 3" xfId="34452"/>
    <cellStyle name="Total 2 2 2 3 3 4 4" xfId="34453"/>
    <cellStyle name="Total 2 2 2 3 3 4 5" xfId="34454"/>
    <cellStyle name="Total 2 2 2 3 3 4 6" xfId="34455"/>
    <cellStyle name="Total 2 2 2 3 3 5" xfId="34456"/>
    <cellStyle name="Total 2 2 2 3 3 6" xfId="34457"/>
    <cellStyle name="Total 2 2 2 3 3 7" xfId="34458"/>
    <cellStyle name="Total 2 2 2 3 3 8" xfId="34459"/>
    <cellStyle name="Total 2 2 2 3 3 9" xfId="34460"/>
    <cellStyle name="Total 2 2 2 3 4" xfId="34461"/>
    <cellStyle name="Total 2 2 2 3 4 2" xfId="34462"/>
    <cellStyle name="Total 2 2 2 3 4 2 2" xfId="34463"/>
    <cellStyle name="Total 2 2 2 3 4 2 3" xfId="34464"/>
    <cellStyle name="Total 2 2 2 3 4 2 4" xfId="34465"/>
    <cellStyle name="Total 2 2 2 3 4 2 5" xfId="34466"/>
    <cellStyle name="Total 2 2 2 3 4 2 6" xfId="34467"/>
    <cellStyle name="Total 2 2 2 3 4 3" xfId="34468"/>
    <cellStyle name="Total 2 2 2 3 4 3 2" xfId="34469"/>
    <cellStyle name="Total 2 2 2 3 4 3 3" xfId="34470"/>
    <cellStyle name="Total 2 2 2 3 4 3 4" xfId="34471"/>
    <cellStyle name="Total 2 2 2 3 4 3 5" xfId="34472"/>
    <cellStyle name="Total 2 2 2 3 4 3 6" xfId="34473"/>
    <cellStyle name="Total 2 2 2 3 4 4" xfId="34474"/>
    <cellStyle name="Total 2 2 2 3 4 5" xfId="34475"/>
    <cellStyle name="Total 2 2 2 3 4 6" xfId="34476"/>
    <cellStyle name="Total 2 2 2 3 4 7" xfId="34477"/>
    <cellStyle name="Total 2 2 2 3 4 8" xfId="34478"/>
    <cellStyle name="Total 2 2 2 3 5" xfId="34479"/>
    <cellStyle name="Total 2 2 2 3 5 2" xfId="34480"/>
    <cellStyle name="Total 2 2 2 3 5 3" xfId="34481"/>
    <cellStyle name="Total 2 2 2 3 5 4" xfId="34482"/>
    <cellStyle name="Total 2 2 2 3 5 5" xfId="34483"/>
    <cellStyle name="Total 2 2 2 3 5 6" xfId="34484"/>
    <cellStyle name="Total 2 2 2 3 6" xfId="34485"/>
    <cellStyle name="Total 2 2 2 3 6 2" xfId="34486"/>
    <cellStyle name="Total 2 2 2 3 6 3" xfId="34487"/>
    <cellStyle name="Total 2 2 2 3 6 4" xfId="34488"/>
    <cellStyle name="Total 2 2 2 3 6 5" xfId="34489"/>
    <cellStyle name="Total 2 2 2 3 6 6" xfId="34490"/>
    <cellStyle name="Total 2 2 2 3 7" xfId="34491"/>
    <cellStyle name="Total 2 2 2 3 8" xfId="34492"/>
    <cellStyle name="Total 2 2 2 3 9" xfId="34493"/>
    <cellStyle name="Total 2 2 2 4" xfId="34494"/>
    <cellStyle name="Total 2 2 2 4 10" xfId="34495"/>
    <cellStyle name="Total 2 2 2 4 2" xfId="34496"/>
    <cellStyle name="Total 2 2 2 4 2 2" xfId="34497"/>
    <cellStyle name="Total 2 2 2 4 2 2 2" xfId="34498"/>
    <cellStyle name="Total 2 2 2 4 2 2 2 2" xfId="34499"/>
    <cellStyle name="Total 2 2 2 4 2 2 2 3" xfId="34500"/>
    <cellStyle name="Total 2 2 2 4 2 2 2 4" xfId="34501"/>
    <cellStyle name="Total 2 2 2 4 2 2 2 5" xfId="34502"/>
    <cellStyle name="Total 2 2 2 4 2 2 2 6" xfId="34503"/>
    <cellStyle name="Total 2 2 2 4 2 2 3" xfId="34504"/>
    <cellStyle name="Total 2 2 2 4 2 2 3 2" xfId="34505"/>
    <cellStyle name="Total 2 2 2 4 2 2 3 3" xfId="34506"/>
    <cellStyle name="Total 2 2 2 4 2 2 3 4" xfId="34507"/>
    <cellStyle name="Total 2 2 2 4 2 2 3 5" xfId="34508"/>
    <cellStyle name="Total 2 2 2 4 2 2 3 6" xfId="34509"/>
    <cellStyle name="Total 2 2 2 4 2 2 4" xfId="34510"/>
    <cellStyle name="Total 2 2 2 4 2 2 5" xfId="34511"/>
    <cellStyle name="Total 2 2 2 4 2 2 6" xfId="34512"/>
    <cellStyle name="Total 2 2 2 4 2 2 7" xfId="34513"/>
    <cellStyle name="Total 2 2 2 4 2 2 8" xfId="34514"/>
    <cellStyle name="Total 2 2 2 4 2 3" xfId="34515"/>
    <cellStyle name="Total 2 2 2 4 2 3 2" xfId="34516"/>
    <cellStyle name="Total 2 2 2 4 2 3 3" xfId="34517"/>
    <cellStyle name="Total 2 2 2 4 2 3 4" xfId="34518"/>
    <cellStyle name="Total 2 2 2 4 2 3 5" xfId="34519"/>
    <cellStyle name="Total 2 2 2 4 2 3 6" xfId="34520"/>
    <cellStyle name="Total 2 2 2 4 2 4" xfId="34521"/>
    <cellStyle name="Total 2 2 2 4 2 4 2" xfId="34522"/>
    <cellStyle name="Total 2 2 2 4 2 4 3" xfId="34523"/>
    <cellStyle name="Total 2 2 2 4 2 4 4" xfId="34524"/>
    <cellStyle name="Total 2 2 2 4 2 4 5" xfId="34525"/>
    <cellStyle name="Total 2 2 2 4 2 4 6" xfId="34526"/>
    <cellStyle name="Total 2 2 2 4 2 5" xfId="34527"/>
    <cellStyle name="Total 2 2 2 4 2 6" xfId="34528"/>
    <cellStyle name="Total 2 2 2 4 2 7" xfId="34529"/>
    <cellStyle name="Total 2 2 2 4 2 8" xfId="34530"/>
    <cellStyle name="Total 2 2 2 4 2 9" xfId="34531"/>
    <cellStyle name="Total 2 2 2 4 3" xfId="34532"/>
    <cellStyle name="Total 2 2 2 4 3 2" xfId="34533"/>
    <cellStyle name="Total 2 2 2 4 3 2 2" xfId="34534"/>
    <cellStyle name="Total 2 2 2 4 3 2 3" xfId="34535"/>
    <cellStyle name="Total 2 2 2 4 3 2 4" xfId="34536"/>
    <cellStyle name="Total 2 2 2 4 3 2 5" xfId="34537"/>
    <cellStyle name="Total 2 2 2 4 3 2 6" xfId="34538"/>
    <cellStyle name="Total 2 2 2 4 3 3" xfId="34539"/>
    <cellStyle name="Total 2 2 2 4 3 3 2" xfId="34540"/>
    <cellStyle name="Total 2 2 2 4 3 3 3" xfId="34541"/>
    <cellStyle name="Total 2 2 2 4 3 3 4" xfId="34542"/>
    <cellStyle name="Total 2 2 2 4 3 3 5" xfId="34543"/>
    <cellStyle name="Total 2 2 2 4 3 3 6" xfId="34544"/>
    <cellStyle name="Total 2 2 2 4 3 4" xfId="34545"/>
    <cellStyle name="Total 2 2 2 4 3 5" xfId="34546"/>
    <cellStyle name="Total 2 2 2 4 3 6" xfId="34547"/>
    <cellStyle name="Total 2 2 2 4 3 7" xfId="34548"/>
    <cellStyle name="Total 2 2 2 4 3 8" xfId="34549"/>
    <cellStyle name="Total 2 2 2 4 4" xfId="34550"/>
    <cellStyle name="Total 2 2 2 4 4 2" xfId="34551"/>
    <cellStyle name="Total 2 2 2 4 4 3" xfId="34552"/>
    <cellStyle name="Total 2 2 2 4 4 4" xfId="34553"/>
    <cellStyle name="Total 2 2 2 4 4 5" xfId="34554"/>
    <cellStyle name="Total 2 2 2 4 4 6" xfId="34555"/>
    <cellStyle name="Total 2 2 2 4 5" xfId="34556"/>
    <cellStyle name="Total 2 2 2 4 5 2" xfId="34557"/>
    <cellStyle name="Total 2 2 2 4 5 3" xfId="34558"/>
    <cellStyle name="Total 2 2 2 4 5 4" xfId="34559"/>
    <cellStyle name="Total 2 2 2 4 5 5" xfId="34560"/>
    <cellStyle name="Total 2 2 2 4 5 6" xfId="34561"/>
    <cellStyle name="Total 2 2 2 4 6" xfId="34562"/>
    <cellStyle name="Total 2 2 2 4 7" xfId="34563"/>
    <cellStyle name="Total 2 2 2 4 8" xfId="34564"/>
    <cellStyle name="Total 2 2 2 4 9" xfId="34565"/>
    <cellStyle name="Total 2 2 2 5" xfId="34566"/>
    <cellStyle name="Total 2 2 2 5 2" xfId="34567"/>
    <cellStyle name="Total 2 2 2 5 2 2" xfId="34568"/>
    <cellStyle name="Total 2 2 2 5 2 2 2" xfId="34569"/>
    <cellStyle name="Total 2 2 2 5 2 2 3" xfId="34570"/>
    <cellStyle name="Total 2 2 2 5 2 2 4" xfId="34571"/>
    <cellStyle name="Total 2 2 2 5 2 2 5" xfId="34572"/>
    <cellStyle name="Total 2 2 2 5 2 2 6" xfId="34573"/>
    <cellStyle name="Total 2 2 2 5 2 3" xfId="34574"/>
    <cellStyle name="Total 2 2 2 5 2 3 2" xfId="34575"/>
    <cellStyle name="Total 2 2 2 5 2 3 3" xfId="34576"/>
    <cellStyle name="Total 2 2 2 5 2 3 4" xfId="34577"/>
    <cellStyle name="Total 2 2 2 5 2 3 5" xfId="34578"/>
    <cellStyle name="Total 2 2 2 5 2 3 6" xfId="34579"/>
    <cellStyle name="Total 2 2 2 5 2 4" xfId="34580"/>
    <cellStyle name="Total 2 2 2 5 2 5" xfId="34581"/>
    <cellStyle name="Total 2 2 2 5 2 6" xfId="34582"/>
    <cellStyle name="Total 2 2 2 5 2 7" xfId="34583"/>
    <cellStyle name="Total 2 2 2 5 2 8" xfId="34584"/>
    <cellStyle name="Total 2 2 2 5 3" xfId="34585"/>
    <cellStyle name="Total 2 2 2 5 3 2" xfId="34586"/>
    <cellStyle name="Total 2 2 2 5 3 3" xfId="34587"/>
    <cellStyle name="Total 2 2 2 5 3 4" xfId="34588"/>
    <cellStyle name="Total 2 2 2 5 3 5" xfId="34589"/>
    <cellStyle name="Total 2 2 2 5 3 6" xfId="34590"/>
    <cellStyle name="Total 2 2 2 5 4" xfId="34591"/>
    <cellStyle name="Total 2 2 2 5 4 2" xfId="34592"/>
    <cellStyle name="Total 2 2 2 5 4 3" xfId="34593"/>
    <cellStyle name="Total 2 2 2 5 4 4" xfId="34594"/>
    <cellStyle name="Total 2 2 2 5 4 5" xfId="34595"/>
    <cellStyle name="Total 2 2 2 5 4 6" xfId="34596"/>
    <cellStyle name="Total 2 2 2 5 5" xfId="34597"/>
    <cellStyle name="Total 2 2 2 5 6" xfId="34598"/>
    <cellStyle name="Total 2 2 2 5 7" xfId="34599"/>
    <cellStyle name="Total 2 2 2 5 8" xfId="34600"/>
    <cellStyle name="Total 2 2 2 5 9" xfId="34601"/>
    <cellStyle name="Total 2 2 2 6" xfId="34602"/>
    <cellStyle name="Total 2 2 2 6 2" xfId="34603"/>
    <cellStyle name="Total 2 2 2 6 2 2" xfId="34604"/>
    <cellStyle name="Total 2 2 2 6 2 3" xfId="34605"/>
    <cellStyle name="Total 2 2 2 6 2 4" xfId="34606"/>
    <cellStyle name="Total 2 2 2 6 2 5" xfId="34607"/>
    <cellStyle name="Total 2 2 2 6 2 6" xfId="34608"/>
    <cellStyle name="Total 2 2 2 6 3" xfId="34609"/>
    <cellStyle name="Total 2 2 2 6 3 2" xfId="34610"/>
    <cellStyle name="Total 2 2 2 6 3 3" xfId="34611"/>
    <cellStyle name="Total 2 2 2 6 3 4" xfId="34612"/>
    <cellStyle name="Total 2 2 2 6 3 5" xfId="34613"/>
    <cellStyle name="Total 2 2 2 6 3 6" xfId="34614"/>
    <cellStyle name="Total 2 2 2 6 4" xfId="34615"/>
    <cellStyle name="Total 2 2 2 6 5" xfId="34616"/>
    <cellStyle name="Total 2 2 2 6 6" xfId="34617"/>
    <cellStyle name="Total 2 2 2 6 7" xfId="34618"/>
    <cellStyle name="Total 2 2 2 6 8" xfId="34619"/>
    <cellStyle name="Total 2 2 2 7" xfId="34620"/>
    <cellStyle name="Total 2 2 2 7 2" xfId="34621"/>
    <cellStyle name="Total 2 2 2 7 3" xfId="34622"/>
    <cellStyle name="Total 2 2 2 7 4" xfId="34623"/>
    <cellStyle name="Total 2 2 2 7 5" xfId="34624"/>
    <cellStyle name="Total 2 2 2 7 6" xfId="34625"/>
    <cellStyle name="Total 2 2 2 8" xfId="34626"/>
    <cellStyle name="Total 2 2 2 8 2" xfId="34627"/>
    <cellStyle name="Total 2 2 2 8 3" xfId="34628"/>
    <cellStyle name="Total 2 2 2 8 4" xfId="34629"/>
    <cellStyle name="Total 2 2 2 8 5" xfId="34630"/>
    <cellStyle name="Total 2 2 2 8 6" xfId="34631"/>
    <cellStyle name="Total 2 2 2 9" xfId="34632"/>
    <cellStyle name="Total 2 2 3" xfId="34633"/>
    <cellStyle name="Total 2 2 3 10" xfId="34634"/>
    <cellStyle name="Total 2 2 3 11" xfId="34635"/>
    <cellStyle name="Total 2 2 3 12" xfId="34636"/>
    <cellStyle name="Total 2 2 3 2" xfId="34637"/>
    <cellStyle name="Total 2 2 3 2 10" xfId="34638"/>
    <cellStyle name="Total 2 2 3 2 11" xfId="34639"/>
    <cellStyle name="Total 2 2 3 2 2" xfId="34640"/>
    <cellStyle name="Total 2 2 3 2 2 10" xfId="34641"/>
    <cellStyle name="Total 2 2 3 2 2 2" xfId="34642"/>
    <cellStyle name="Total 2 2 3 2 2 2 2" xfId="34643"/>
    <cellStyle name="Total 2 2 3 2 2 2 2 2" xfId="34644"/>
    <cellStyle name="Total 2 2 3 2 2 2 2 2 2" xfId="34645"/>
    <cellStyle name="Total 2 2 3 2 2 2 2 2 3" xfId="34646"/>
    <cellStyle name="Total 2 2 3 2 2 2 2 2 4" xfId="34647"/>
    <cellStyle name="Total 2 2 3 2 2 2 2 2 5" xfId="34648"/>
    <cellStyle name="Total 2 2 3 2 2 2 2 2 6" xfId="34649"/>
    <cellStyle name="Total 2 2 3 2 2 2 2 3" xfId="34650"/>
    <cellStyle name="Total 2 2 3 2 2 2 2 3 2" xfId="34651"/>
    <cellStyle name="Total 2 2 3 2 2 2 2 3 3" xfId="34652"/>
    <cellStyle name="Total 2 2 3 2 2 2 2 3 4" xfId="34653"/>
    <cellStyle name="Total 2 2 3 2 2 2 2 3 5" xfId="34654"/>
    <cellStyle name="Total 2 2 3 2 2 2 2 3 6" xfId="34655"/>
    <cellStyle name="Total 2 2 3 2 2 2 2 4" xfId="34656"/>
    <cellStyle name="Total 2 2 3 2 2 2 2 5" xfId="34657"/>
    <cellStyle name="Total 2 2 3 2 2 2 2 6" xfId="34658"/>
    <cellStyle name="Total 2 2 3 2 2 2 2 7" xfId="34659"/>
    <cellStyle name="Total 2 2 3 2 2 2 2 8" xfId="34660"/>
    <cellStyle name="Total 2 2 3 2 2 2 3" xfId="34661"/>
    <cellStyle name="Total 2 2 3 2 2 2 3 2" xfId="34662"/>
    <cellStyle name="Total 2 2 3 2 2 2 3 3" xfId="34663"/>
    <cellStyle name="Total 2 2 3 2 2 2 3 4" xfId="34664"/>
    <cellStyle name="Total 2 2 3 2 2 2 3 5" xfId="34665"/>
    <cellStyle name="Total 2 2 3 2 2 2 3 6" xfId="34666"/>
    <cellStyle name="Total 2 2 3 2 2 2 4" xfId="34667"/>
    <cellStyle name="Total 2 2 3 2 2 2 4 2" xfId="34668"/>
    <cellStyle name="Total 2 2 3 2 2 2 4 3" xfId="34669"/>
    <cellStyle name="Total 2 2 3 2 2 2 4 4" xfId="34670"/>
    <cellStyle name="Total 2 2 3 2 2 2 4 5" xfId="34671"/>
    <cellStyle name="Total 2 2 3 2 2 2 4 6" xfId="34672"/>
    <cellStyle name="Total 2 2 3 2 2 2 5" xfId="34673"/>
    <cellStyle name="Total 2 2 3 2 2 2 6" xfId="34674"/>
    <cellStyle name="Total 2 2 3 2 2 2 7" xfId="34675"/>
    <cellStyle name="Total 2 2 3 2 2 2 8" xfId="34676"/>
    <cellStyle name="Total 2 2 3 2 2 2 9" xfId="34677"/>
    <cellStyle name="Total 2 2 3 2 2 3" xfId="34678"/>
    <cellStyle name="Total 2 2 3 2 2 3 2" xfId="34679"/>
    <cellStyle name="Total 2 2 3 2 2 3 2 2" xfId="34680"/>
    <cellStyle name="Total 2 2 3 2 2 3 2 3" xfId="34681"/>
    <cellStyle name="Total 2 2 3 2 2 3 2 4" xfId="34682"/>
    <cellStyle name="Total 2 2 3 2 2 3 2 5" xfId="34683"/>
    <cellStyle name="Total 2 2 3 2 2 3 2 6" xfId="34684"/>
    <cellStyle name="Total 2 2 3 2 2 3 3" xfId="34685"/>
    <cellStyle name="Total 2 2 3 2 2 3 3 2" xfId="34686"/>
    <cellStyle name="Total 2 2 3 2 2 3 3 3" xfId="34687"/>
    <cellStyle name="Total 2 2 3 2 2 3 3 4" xfId="34688"/>
    <cellStyle name="Total 2 2 3 2 2 3 3 5" xfId="34689"/>
    <cellStyle name="Total 2 2 3 2 2 3 3 6" xfId="34690"/>
    <cellStyle name="Total 2 2 3 2 2 3 4" xfId="34691"/>
    <cellStyle name="Total 2 2 3 2 2 3 5" xfId="34692"/>
    <cellStyle name="Total 2 2 3 2 2 3 6" xfId="34693"/>
    <cellStyle name="Total 2 2 3 2 2 3 7" xfId="34694"/>
    <cellStyle name="Total 2 2 3 2 2 3 8" xfId="34695"/>
    <cellStyle name="Total 2 2 3 2 2 4" xfId="34696"/>
    <cellStyle name="Total 2 2 3 2 2 4 2" xfId="34697"/>
    <cellStyle name="Total 2 2 3 2 2 4 3" xfId="34698"/>
    <cellStyle name="Total 2 2 3 2 2 4 4" xfId="34699"/>
    <cellStyle name="Total 2 2 3 2 2 4 5" xfId="34700"/>
    <cellStyle name="Total 2 2 3 2 2 4 6" xfId="34701"/>
    <cellStyle name="Total 2 2 3 2 2 5" xfId="34702"/>
    <cellStyle name="Total 2 2 3 2 2 5 2" xfId="34703"/>
    <cellStyle name="Total 2 2 3 2 2 5 3" xfId="34704"/>
    <cellStyle name="Total 2 2 3 2 2 5 4" xfId="34705"/>
    <cellStyle name="Total 2 2 3 2 2 5 5" xfId="34706"/>
    <cellStyle name="Total 2 2 3 2 2 5 6" xfId="34707"/>
    <cellStyle name="Total 2 2 3 2 2 6" xfId="34708"/>
    <cellStyle name="Total 2 2 3 2 2 7" xfId="34709"/>
    <cellStyle name="Total 2 2 3 2 2 8" xfId="34710"/>
    <cellStyle name="Total 2 2 3 2 2 9" xfId="34711"/>
    <cellStyle name="Total 2 2 3 2 3" xfId="34712"/>
    <cellStyle name="Total 2 2 3 2 3 2" xfId="34713"/>
    <cellStyle name="Total 2 2 3 2 3 2 2" xfId="34714"/>
    <cellStyle name="Total 2 2 3 2 3 2 2 2" xfId="34715"/>
    <cellStyle name="Total 2 2 3 2 3 2 2 3" xfId="34716"/>
    <cellStyle name="Total 2 2 3 2 3 2 2 4" xfId="34717"/>
    <cellStyle name="Total 2 2 3 2 3 2 2 5" xfId="34718"/>
    <cellStyle name="Total 2 2 3 2 3 2 2 6" xfId="34719"/>
    <cellStyle name="Total 2 2 3 2 3 2 3" xfId="34720"/>
    <cellStyle name="Total 2 2 3 2 3 2 3 2" xfId="34721"/>
    <cellStyle name="Total 2 2 3 2 3 2 3 3" xfId="34722"/>
    <cellStyle name="Total 2 2 3 2 3 2 3 4" xfId="34723"/>
    <cellStyle name="Total 2 2 3 2 3 2 3 5" xfId="34724"/>
    <cellStyle name="Total 2 2 3 2 3 2 3 6" xfId="34725"/>
    <cellStyle name="Total 2 2 3 2 3 2 4" xfId="34726"/>
    <cellStyle name="Total 2 2 3 2 3 2 5" xfId="34727"/>
    <cellStyle name="Total 2 2 3 2 3 2 6" xfId="34728"/>
    <cellStyle name="Total 2 2 3 2 3 2 7" xfId="34729"/>
    <cellStyle name="Total 2 2 3 2 3 2 8" xfId="34730"/>
    <cellStyle name="Total 2 2 3 2 3 3" xfId="34731"/>
    <cellStyle name="Total 2 2 3 2 3 3 2" xfId="34732"/>
    <cellStyle name="Total 2 2 3 2 3 3 3" xfId="34733"/>
    <cellStyle name="Total 2 2 3 2 3 3 4" xfId="34734"/>
    <cellStyle name="Total 2 2 3 2 3 3 5" xfId="34735"/>
    <cellStyle name="Total 2 2 3 2 3 3 6" xfId="34736"/>
    <cellStyle name="Total 2 2 3 2 3 4" xfId="34737"/>
    <cellStyle name="Total 2 2 3 2 3 4 2" xfId="34738"/>
    <cellStyle name="Total 2 2 3 2 3 4 3" xfId="34739"/>
    <cellStyle name="Total 2 2 3 2 3 4 4" xfId="34740"/>
    <cellStyle name="Total 2 2 3 2 3 4 5" xfId="34741"/>
    <cellStyle name="Total 2 2 3 2 3 4 6" xfId="34742"/>
    <cellStyle name="Total 2 2 3 2 3 5" xfId="34743"/>
    <cellStyle name="Total 2 2 3 2 3 6" xfId="34744"/>
    <cellStyle name="Total 2 2 3 2 3 7" xfId="34745"/>
    <cellStyle name="Total 2 2 3 2 3 8" xfId="34746"/>
    <cellStyle name="Total 2 2 3 2 3 9" xfId="34747"/>
    <cellStyle name="Total 2 2 3 2 4" xfId="34748"/>
    <cellStyle name="Total 2 2 3 2 4 2" xfId="34749"/>
    <cellStyle name="Total 2 2 3 2 4 2 2" xfId="34750"/>
    <cellStyle name="Total 2 2 3 2 4 2 3" xfId="34751"/>
    <cellStyle name="Total 2 2 3 2 4 2 4" xfId="34752"/>
    <cellStyle name="Total 2 2 3 2 4 2 5" xfId="34753"/>
    <cellStyle name="Total 2 2 3 2 4 2 6" xfId="34754"/>
    <cellStyle name="Total 2 2 3 2 4 3" xfId="34755"/>
    <cellStyle name="Total 2 2 3 2 4 3 2" xfId="34756"/>
    <cellStyle name="Total 2 2 3 2 4 3 3" xfId="34757"/>
    <cellStyle name="Total 2 2 3 2 4 3 4" xfId="34758"/>
    <cellStyle name="Total 2 2 3 2 4 3 5" xfId="34759"/>
    <cellStyle name="Total 2 2 3 2 4 3 6" xfId="34760"/>
    <cellStyle name="Total 2 2 3 2 4 4" xfId="34761"/>
    <cellStyle name="Total 2 2 3 2 4 5" xfId="34762"/>
    <cellStyle name="Total 2 2 3 2 4 6" xfId="34763"/>
    <cellStyle name="Total 2 2 3 2 4 7" xfId="34764"/>
    <cellStyle name="Total 2 2 3 2 4 8" xfId="34765"/>
    <cellStyle name="Total 2 2 3 2 5" xfId="34766"/>
    <cellStyle name="Total 2 2 3 2 5 2" xfId="34767"/>
    <cellStyle name="Total 2 2 3 2 5 3" xfId="34768"/>
    <cellStyle name="Total 2 2 3 2 5 4" xfId="34769"/>
    <cellStyle name="Total 2 2 3 2 5 5" xfId="34770"/>
    <cellStyle name="Total 2 2 3 2 5 6" xfId="34771"/>
    <cellStyle name="Total 2 2 3 2 6" xfId="34772"/>
    <cellStyle name="Total 2 2 3 2 6 2" xfId="34773"/>
    <cellStyle name="Total 2 2 3 2 6 3" xfId="34774"/>
    <cellStyle name="Total 2 2 3 2 6 4" xfId="34775"/>
    <cellStyle name="Total 2 2 3 2 6 5" xfId="34776"/>
    <cellStyle name="Total 2 2 3 2 6 6" xfId="34777"/>
    <cellStyle name="Total 2 2 3 2 7" xfId="34778"/>
    <cellStyle name="Total 2 2 3 2 8" xfId="34779"/>
    <cellStyle name="Total 2 2 3 2 9" xfId="34780"/>
    <cellStyle name="Total 2 2 3 3" xfId="34781"/>
    <cellStyle name="Total 2 2 3 3 10" xfId="34782"/>
    <cellStyle name="Total 2 2 3 3 2" xfId="34783"/>
    <cellStyle name="Total 2 2 3 3 2 2" xfId="34784"/>
    <cellStyle name="Total 2 2 3 3 2 2 2" xfId="34785"/>
    <cellStyle name="Total 2 2 3 3 2 2 2 2" xfId="34786"/>
    <cellStyle name="Total 2 2 3 3 2 2 2 3" xfId="34787"/>
    <cellStyle name="Total 2 2 3 3 2 2 2 4" xfId="34788"/>
    <cellStyle name="Total 2 2 3 3 2 2 2 5" xfId="34789"/>
    <cellStyle name="Total 2 2 3 3 2 2 2 6" xfId="34790"/>
    <cellStyle name="Total 2 2 3 3 2 2 3" xfId="34791"/>
    <cellStyle name="Total 2 2 3 3 2 2 3 2" xfId="34792"/>
    <cellStyle name="Total 2 2 3 3 2 2 3 3" xfId="34793"/>
    <cellStyle name="Total 2 2 3 3 2 2 3 4" xfId="34794"/>
    <cellStyle name="Total 2 2 3 3 2 2 3 5" xfId="34795"/>
    <cellStyle name="Total 2 2 3 3 2 2 3 6" xfId="34796"/>
    <cellStyle name="Total 2 2 3 3 2 2 4" xfId="34797"/>
    <cellStyle name="Total 2 2 3 3 2 2 5" xfId="34798"/>
    <cellStyle name="Total 2 2 3 3 2 2 6" xfId="34799"/>
    <cellStyle name="Total 2 2 3 3 2 2 7" xfId="34800"/>
    <cellStyle name="Total 2 2 3 3 2 2 8" xfId="34801"/>
    <cellStyle name="Total 2 2 3 3 2 3" xfId="34802"/>
    <cellStyle name="Total 2 2 3 3 2 3 2" xfId="34803"/>
    <cellStyle name="Total 2 2 3 3 2 3 3" xfId="34804"/>
    <cellStyle name="Total 2 2 3 3 2 3 4" xfId="34805"/>
    <cellStyle name="Total 2 2 3 3 2 3 5" xfId="34806"/>
    <cellStyle name="Total 2 2 3 3 2 3 6" xfId="34807"/>
    <cellStyle name="Total 2 2 3 3 2 4" xfId="34808"/>
    <cellStyle name="Total 2 2 3 3 2 4 2" xfId="34809"/>
    <cellStyle name="Total 2 2 3 3 2 4 3" xfId="34810"/>
    <cellStyle name="Total 2 2 3 3 2 4 4" xfId="34811"/>
    <cellStyle name="Total 2 2 3 3 2 4 5" xfId="34812"/>
    <cellStyle name="Total 2 2 3 3 2 4 6" xfId="34813"/>
    <cellStyle name="Total 2 2 3 3 2 5" xfId="34814"/>
    <cellStyle name="Total 2 2 3 3 2 6" xfId="34815"/>
    <cellStyle name="Total 2 2 3 3 2 7" xfId="34816"/>
    <cellStyle name="Total 2 2 3 3 2 8" xfId="34817"/>
    <cellStyle name="Total 2 2 3 3 2 9" xfId="34818"/>
    <cellStyle name="Total 2 2 3 3 3" xfId="34819"/>
    <cellStyle name="Total 2 2 3 3 3 2" xfId="34820"/>
    <cellStyle name="Total 2 2 3 3 3 2 2" xfId="34821"/>
    <cellStyle name="Total 2 2 3 3 3 2 3" xfId="34822"/>
    <cellStyle name="Total 2 2 3 3 3 2 4" xfId="34823"/>
    <cellStyle name="Total 2 2 3 3 3 2 5" xfId="34824"/>
    <cellStyle name="Total 2 2 3 3 3 2 6" xfId="34825"/>
    <cellStyle name="Total 2 2 3 3 3 3" xfId="34826"/>
    <cellStyle name="Total 2 2 3 3 3 3 2" xfId="34827"/>
    <cellStyle name="Total 2 2 3 3 3 3 3" xfId="34828"/>
    <cellStyle name="Total 2 2 3 3 3 3 4" xfId="34829"/>
    <cellStyle name="Total 2 2 3 3 3 3 5" xfId="34830"/>
    <cellStyle name="Total 2 2 3 3 3 3 6" xfId="34831"/>
    <cellStyle name="Total 2 2 3 3 3 4" xfId="34832"/>
    <cellStyle name="Total 2 2 3 3 3 5" xfId="34833"/>
    <cellStyle name="Total 2 2 3 3 3 6" xfId="34834"/>
    <cellStyle name="Total 2 2 3 3 3 7" xfId="34835"/>
    <cellStyle name="Total 2 2 3 3 3 8" xfId="34836"/>
    <cellStyle name="Total 2 2 3 3 4" xfId="34837"/>
    <cellStyle name="Total 2 2 3 3 4 2" xfId="34838"/>
    <cellStyle name="Total 2 2 3 3 4 3" xfId="34839"/>
    <cellStyle name="Total 2 2 3 3 4 4" xfId="34840"/>
    <cellStyle name="Total 2 2 3 3 4 5" xfId="34841"/>
    <cellStyle name="Total 2 2 3 3 4 6" xfId="34842"/>
    <cellStyle name="Total 2 2 3 3 5" xfId="34843"/>
    <cellStyle name="Total 2 2 3 3 5 2" xfId="34844"/>
    <cellStyle name="Total 2 2 3 3 5 3" xfId="34845"/>
    <cellStyle name="Total 2 2 3 3 5 4" xfId="34846"/>
    <cellStyle name="Total 2 2 3 3 5 5" xfId="34847"/>
    <cellStyle name="Total 2 2 3 3 5 6" xfId="34848"/>
    <cellStyle name="Total 2 2 3 3 6" xfId="34849"/>
    <cellStyle name="Total 2 2 3 3 7" xfId="34850"/>
    <cellStyle name="Total 2 2 3 3 8" xfId="34851"/>
    <cellStyle name="Total 2 2 3 3 9" xfId="34852"/>
    <cellStyle name="Total 2 2 3 4" xfId="34853"/>
    <cellStyle name="Total 2 2 3 4 2" xfId="34854"/>
    <cellStyle name="Total 2 2 3 4 2 2" xfId="34855"/>
    <cellStyle name="Total 2 2 3 4 2 2 2" xfId="34856"/>
    <cellStyle name="Total 2 2 3 4 2 2 3" xfId="34857"/>
    <cellStyle name="Total 2 2 3 4 2 2 4" xfId="34858"/>
    <cellStyle name="Total 2 2 3 4 2 2 5" xfId="34859"/>
    <cellStyle name="Total 2 2 3 4 2 2 6" xfId="34860"/>
    <cellStyle name="Total 2 2 3 4 2 3" xfId="34861"/>
    <cellStyle name="Total 2 2 3 4 2 3 2" xfId="34862"/>
    <cellStyle name="Total 2 2 3 4 2 3 3" xfId="34863"/>
    <cellStyle name="Total 2 2 3 4 2 3 4" xfId="34864"/>
    <cellStyle name="Total 2 2 3 4 2 3 5" xfId="34865"/>
    <cellStyle name="Total 2 2 3 4 2 3 6" xfId="34866"/>
    <cellStyle name="Total 2 2 3 4 2 4" xfId="34867"/>
    <cellStyle name="Total 2 2 3 4 2 5" xfId="34868"/>
    <cellStyle name="Total 2 2 3 4 2 6" xfId="34869"/>
    <cellStyle name="Total 2 2 3 4 2 7" xfId="34870"/>
    <cellStyle name="Total 2 2 3 4 2 8" xfId="34871"/>
    <cellStyle name="Total 2 2 3 4 3" xfId="34872"/>
    <cellStyle name="Total 2 2 3 4 3 2" xfId="34873"/>
    <cellStyle name="Total 2 2 3 4 3 3" xfId="34874"/>
    <cellStyle name="Total 2 2 3 4 3 4" xfId="34875"/>
    <cellStyle name="Total 2 2 3 4 3 5" xfId="34876"/>
    <cellStyle name="Total 2 2 3 4 3 6" xfId="34877"/>
    <cellStyle name="Total 2 2 3 4 4" xfId="34878"/>
    <cellStyle name="Total 2 2 3 4 4 2" xfId="34879"/>
    <cellStyle name="Total 2 2 3 4 4 3" xfId="34880"/>
    <cellStyle name="Total 2 2 3 4 4 4" xfId="34881"/>
    <cellStyle name="Total 2 2 3 4 4 5" xfId="34882"/>
    <cellStyle name="Total 2 2 3 4 4 6" xfId="34883"/>
    <cellStyle name="Total 2 2 3 4 5" xfId="34884"/>
    <cellStyle name="Total 2 2 3 4 6" xfId="34885"/>
    <cellStyle name="Total 2 2 3 4 7" xfId="34886"/>
    <cellStyle name="Total 2 2 3 4 8" xfId="34887"/>
    <cellStyle name="Total 2 2 3 4 9" xfId="34888"/>
    <cellStyle name="Total 2 2 3 5" xfId="34889"/>
    <cellStyle name="Total 2 2 3 5 2" xfId="34890"/>
    <cellStyle name="Total 2 2 3 5 2 2" xfId="34891"/>
    <cellStyle name="Total 2 2 3 5 2 3" xfId="34892"/>
    <cellStyle name="Total 2 2 3 5 2 4" xfId="34893"/>
    <cellStyle name="Total 2 2 3 5 2 5" xfId="34894"/>
    <cellStyle name="Total 2 2 3 5 2 6" xfId="34895"/>
    <cellStyle name="Total 2 2 3 5 3" xfId="34896"/>
    <cellStyle name="Total 2 2 3 5 3 2" xfId="34897"/>
    <cellStyle name="Total 2 2 3 5 3 3" xfId="34898"/>
    <cellStyle name="Total 2 2 3 5 3 4" xfId="34899"/>
    <cellStyle name="Total 2 2 3 5 3 5" xfId="34900"/>
    <cellStyle name="Total 2 2 3 5 3 6" xfId="34901"/>
    <cellStyle name="Total 2 2 3 5 4" xfId="34902"/>
    <cellStyle name="Total 2 2 3 5 5" xfId="34903"/>
    <cellStyle name="Total 2 2 3 5 6" xfId="34904"/>
    <cellStyle name="Total 2 2 3 5 7" xfId="34905"/>
    <cellStyle name="Total 2 2 3 5 8" xfId="34906"/>
    <cellStyle name="Total 2 2 3 6" xfId="34907"/>
    <cellStyle name="Total 2 2 3 6 2" xfId="34908"/>
    <cellStyle name="Total 2 2 3 6 3" xfId="34909"/>
    <cellStyle name="Total 2 2 3 6 4" xfId="34910"/>
    <cellStyle name="Total 2 2 3 6 5" xfId="34911"/>
    <cellStyle name="Total 2 2 3 6 6" xfId="34912"/>
    <cellStyle name="Total 2 2 3 7" xfId="34913"/>
    <cellStyle name="Total 2 2 3 7 2" xfId="34914"/>
    <cellStyle name="Total 2 2 3 7 3" xfId="34915"/>
    <cellStyle name="Total 2 2 3 7 4" xfId="34916"/>
    <cellStyle name="Total 2 2 3 7 5" xfId="34917"/>
    <cellStyle name="Total 2 2 3 7 6" xfId="34918"/>
    <cellStyle name="Total 2 2 3 8" xfId="34919"/>
    <cellStyle name="Total 2 2 3 9" xfId="34920"/>
    <cellStyle name="Total 2 2 4" xfId="34921"/>
    <cellStyle name="Total 2 2 4 10" xfId="34922"/>
    <cellStyle name="Total 2 2 4 11" xfId="34923"/>
    <cellStyle name="Total 2 2 4 2" xfId="34924"/>
    <cellStyle name="Total 2 2 4 2 10" xfId="34925"/>
    <cellStyle name="Total 2 2 4 2 2" xfId="34926"/>
    <cellStyle name="Total 2 2 4 2 2 2" xfId="34927"/>
    <cellStyle name="Total 2 2 4 2 2 2 2" xfId="34928"/>
    <cellStyle name="Total 2 2 4 2 2 2 2 2" xfId="34929"/>
    <cellStyle name="Total 2 2 4 2 2 2 2 3" xfId="34930"/>
    <cellStyle name="Total 2 2 4 2 2 2 2 4" xfId="34931"/>
    <cellStyle name="Total 2 2 4 2 2 2 2 5" xfId="34932"/>
    <cellStyle name="Total 2 2 4 2 2 2 2 6" xfId="34933"/>
    <cellStyle name="Total 2 2 4 2 2 2 3" xfId="34934"/>
    <cellStyle name="Total 2 2 4 2 2 2 3 2" xfId="34935"/>
    <cellStyle name="Total 2 2 4 2 2 2 3 3" xfId="34936"/>
    <cellStyle name="Total 2 2 4 2 2 2 3 4" xfId="34937"/>
    <cellStyle name="Total 2 2 4 2 2 2 3 5" xfId="34938"/>
    <cellStyle name="Total 2 2 4 2 2 2 3 6" xfId="34939"/>
    <cellStyle name="Total 2 2 4 2 2 2 4" xfId="34940"/>
    <cellStyle name="Total 2 2 4 2 2 2 5" xfId="34941"/>
    <cellStyle name="Total 2 2 4 2 2 2 6" xfId="34942"/>
    <cellStyle name="Total 2 2 4 2 2 2 7" xfId="34943"/>
    <cellStyle name="Total 2 2 4 2 2 2 8" xfId="34944"/>
    <cellStyle name="Total 2 2 4 2 2 3" xfId="34945"/>
    <cellStyle name="Total 2 2 4 2 2 3 2" xfId="34946"/>
    <cellStyle name="Total 2 2 4 2 2 3 3" xfId="34947"/>
    <cellStyle name="Total 2 2 4 2 2 3 4" xfId="34948"/>
    <cellStyle name="Total 2 2 4 2 2 3 5" xfId="34949"/>
    <cellStyle name="Total 2 2 4 2 2 3 6" xfId="34950"/>
    <cellStyle name="Total 2 2 4 2 2 4" xfId="34951"/>
    <cellStyle name="Total 2 2 4 2 2 4 2" xfId="34952"/>
    <cellStyle name="Total 2 2 4 2 2 4 3" xfId="34953"/>
    <cellStyle name="Total 2 2 4 2 2 4 4" xfId="34954"/>
    <cellStyle name="Total 2 2 4 2 2 4 5" xfId="34955"/>
    <cellStyle name="Total 2 2 4 2 2 4 6" xfId="34956"/>
    <cellStyle name="Total 2 2 4 2 2 5" xfId="34957"/>
    <cellStyle name="Total 2 2 4 2 2 6" xfId="34958"/>
    <cellStyle name="Total 2 2 4 2 2 7" xfId="34959"/>
    <cellStyle name="Total 2 2 4 2 2 8" xfId="34960"/>
    <cellStyle name="Total 2 2 4 2 2 9" xfId="34961"/>
    <cellStyle name="Total 2 2 4 2 3" xfId="34962"/>
    <cellStyle name="Total 2 2 4 2 3 2" xfId="34963"/>
    <cellStyle name="Total 2 2 4 2 3 2 2" xfId="34964"/>
    <cellStyle name="Total 2 2 4 2 3 2 3" xfId="34965"/>
    <cellStyle name="Total 2 2 4 2 3 2 4" xfId="34966"/>
    <cellStyle name="Total 2 2 4 2 3 2 5" xfId="34967"/>
    <cellStyle name="Total 2 2 4 2 3 2 6" xfId="34968"/>
    <cellStyle name="Total 2 2 4 2 3 3" xfId="34969"/>
    <cellStyle name="Total 2 2 4 2 3 3 2" xfId="34970"/>
    <cellStyle name="Total 2 2 4 2 3 3 3" xfId="34971"/>
    <cellStyle name="Total 2 2 4 2 3 3 4" xfId="34972"/>
    <cellStyle name="Total 2 2 4 2 3 3 5" xfId="34973"/>
    <cellStyle name="Total 2 2 4 2 3 3 6" xfId="34974"/>
    <cellStyle name="Total 2 2 4 2 3 4" xfId="34975"/>
    <cellStyle name="Total 2 2 4 2 3 5" xfId="34976"/>
    <cellStyle name="Total 2 2 4 2 3 6" xfId="34977"/>
    <cellStyle name="Total 2 2 4 2 3 7" xfId="34978"/>
    <cellStyle name="Total 2 2 4 2 3 8" xfId="34979"/>
    <cellStyle name="Total 2 2 4 2 4" xfId="34980"/>
    <cellStyle name="Total 2 2 4 2 4 2" xfId="34981"/>
    <cellStyle name="Total 2 2 4 2 4 3" xfId="34982"/>
    <cellStyle name="Total 2 2 4 2 4 4" xfId="34983"/>
    <cellStyle name="Total 2 2 4 2 4 5" xfId="34984"/>
    <cellStyle name="Total 2 2 4 2 4 6" xfId="34985"/>
    <cellStyle name="Total 2 2 4 2 5" xfId="34986"/>
    <cellStyle name="Total 2 2 4 2 5 2" xfId="34987"/>
    <cellStyle name="Total 2 2 4 2 5 3" xfId="34988"/>
    <cellStyle name="Total 2 2 4 2 5 4" xfId="34989"/>
    <cellStyle name="Total 2 2 4 2 5 5" xfId="34990"/>
    <cellStyle name="Total 2 2 4 2 5 6" xfId="34991"/>
    <cellStyle name="Total 2 2 4 2 6" xfId="34992"/>
    <cellStyle name="Total 2 2 4 2 7" xfId="34993"/>
    <cellStyle name="Total 2 2 4 2 8" xfId="34994"/>
    <cellStyle name="Total 2 2 4 2 9" xfId="34995"/>
    <cellStyle name="Total 2 2 4 3" xfId="34996"/>
    <cellStyle name="Total 2 2 4 3 2" xfId="34997"/>
    <cellStyle name="Total 2 2 4 3 2 2" xfId="34998"/>
    <cellStyle name="Total 2 2 4 3 2 2 2" xfId="34999"/>
    <cellStyle name="Total 2 2 4 3 2 2 3" xfId="35000"/>
    <cellStyle name="Total 2 2 4 3 2 2 4" xfId="35001"/>
    <cellStyle name="Total 2 2 4 3 2 2 5" xfId="35002"/>
    <cellStyle name="Total 2 2 4 3 2 2 6" xfId="35003"/>
    <cellStyle name="Total 2 2 4 3 2 3" xfId="35004"/>
    <cellStyle name="Total 2 2 4 3 2 3 2" xfId="35005"/>
    <cellStyle name="Total 2 2 4 3 2 3 3" xfId="35006"/>
    <cellStyle name="Total 2 2 4 3 2 3 4" xfId="35007"/>
    <cellStyle name="Total 2 2 4 3 2 3 5" xfId="35008"/>
    <cellStyle name="Total 2 2 4 3 2 3 6" xfId="35009"/>
    <cellStyle name="Total 2 2 4 3 2 4" xfId="35010"/>
    <cellStyle name="Total 2 2 4 3 2 5" xfId="35011"/>
    <cellStyle name="Total 2 2 4 3 2 6" xfId="35012"/>
    <cellStyle name="Total 2 2 4 3 2 7" xfId="35013"/>
    <cellStyle name="Total 2 2 4 3 2 8" xfId="35014"/>
    <cellStyle name="Total 2 2 4 3 3" xfId="35015"/>
    <cellStyle name="Total 2 2 4 3 3 2" xfId="35016"/>
    <cellStyle name="Total 2 2 4 3 3 3" xfId="35017"/>
    <cellStyle name="Total 2 2 4 3 3 4" xfId="35018"/>
    <cellStyle name="Total 2 2 4 3 3 5" xfId="35019"/>
    <cellStyle name="Total 2 2 4 3 3 6" xfId="35020"/>
    <cellStyle name="Total 2 2 4 3 4" xfId="35021"/>
    <cellStyle name="Total 2 2 4 3 4 2" xfId="35022"/>
    <cellStyle name="Total 2 2 4 3 4 3" xfId="35023"/>
    <cellStyle name="Total 2 2 4 3 4 4" xfId="35024"/>
    <cellStyle name="Total 2 2 4 3 4 5" xfId="35025"/>
    <cellStyle name="Total 2 2 4 3 4 6" xfId="35026"/>
    <cellStyle name="Total 2 2 4 3 5" xfId="35027"/>
    <cellStyle name="Total 2 2 4 3 6" xfId="35028"/>
    <cellStyle name="Total 2 2 4 3 7" xfId="35029"/>
    <cellStyle name="Total 2 2 4 3 8" xfId="35030"/>
    <cellStyle name="Total 2 2 4 3 9" xfId="35031"/>
    <cellStyle name="Total 2 2 4 4" xfId="35032"/>
    <cellStyle name="Total 2 2 4 4 2" xfId="35033"/>
    <cellStyle name="Total 2 2 4 4 2 2" xfId="35034"/>
    <cellStyle name="Total 2 2 4 4 2 3" xfId="35035"/>
    <cellStyle name="Total 2 2 4 4 2 4" xfId="35036"/>
    <cellStyle name="Total 2 2 4 4 2 5" xfId="35037"/>
    <cellStyle name="Total 2 2 4 4 2 6" xfId="35038"/>
    <cellStyle name="Total 2 2 4 4 3" xfId="35039"/>
    <cellStyle name="Total 2 2 4 4 3 2" xfId="35040"/>
    <cellStyle name="Total 2 2 4 4 3 3" xfId="35041"/>
    <cellStyle name="Total 2 2 4 4 3 4" xfId="35042"/>
    <cellStyle name="Total 2 2 4 4 3 5" xfId="35043"/>
    <cellStyle name="Total 2 2 4 4 3 6" xfId="35044"/>
    <cellStyle name="Total 2 2 4 4 4" xfId="35045"/>
    <cellStyle name="Total 2 2 4 4 5" xfId="35046"/>
    <cellStyle name="Total 2 2 4 4 6" xfId="35047"/>
    <cellStyle name="Total 2 2 4 4 7" xfId="35048"/>
    <cellStyle name="Total 2 2 4 4 8" xfId="35049"/>
    <cellStyle name="Total 2 2 4 5" xfId="35050"/>
    <cellStyle name="Total 2 2 4 5 2" xfId="35051"/>
    <cellStyle name="Total 2 2 4 5 3" xfId="35052"/>
    <cellStyle name="Total 2 2 4 5 4" xfId="35053"/>
    <cellStyle name="Total 2 2 4 5 5" xfId="35054"/>
    <cellStyle name="Total 2 2 4 5 6" xfId="35055"/>
    <cellStyle name="Total 2 2 4 6" xfId="35056"/>
    <cellStyle name="Total 2 2 4 6 2" xfId="35057"/>
    <cellStyle name="Total 2 2 4 6 3" xfId="35058"/>
    <cellStyle name="Total 2 2 4 6 4" xfId="35059"/>
    <cellStyle name="Total 2 2 4 6 5" xfId="35060"/>
    <cellStyle name="Total 2 2 4 6 6" xfId="35061"/>
    <cellStyle name="Total 2 2 4 7" xfId="35062"/>
    <cellStyle name="Total 2 2 4 8" xfId="35063"/>
    <cellStyle name="Total 2 2 4 9" xfId="35064"/>
    <cellStyle name="Total 2 2 5" xfId="35065"/>
    <cellStyle name="Total 2 2 5 10" xfId="35066"/>
    <cellStyle name="Total 2 2 5 2" xfId="35067"/>
    <cellStyle name="Total 2 2 5 2 2" xfId="35068"/>
    <cellStyle name="Total 2 2 5 2 2 2" xfId="35069"/>
    <cellStyle name="Total 2 2 5 2 2 2 2" xfId="35070"/>
    <cellStyle name="Total 2 2 5 2 2 2 3" xfId="35071"/>
    <cellStyle name="Total 2 2 5 2 2 2 4" xfId="35072"/>
    <cellStyle name="Total 2 2 5 2 2 2 5" xfId="35073"/>
    <cellStyle name="Total 2 2 5 2 2 2 6" xfId="35074"/>
    <cellStyle name="Total 2 2 5 2 2 3" xfId="35075"/>
    <cellStyle name="Total 2 2 5 2 2 3 2" xfId="35076"/>
    <cellStyle name="Total 2 2 5 2 2 3 3" xfId="35077"/>
    <cellStyle name="Total 2 2 5 2 2 3 4" xfId="35078"/>
    <cellStyle name="Total 2 2 5 2 2 3 5" xfId="35079"/>
    <cellStyle name="Total 2 2 5 2 2 3 6" xfId="35080"/>
    <cellStyle name="Total 2 2 5 2 2 4" xfId="35081"/>
    <cellStyle name="Total 2 2 5 2 2 5" xfId="35082"/>
    <cellStyle name="Total 2 2 5 2 2 6" xfId="35083"/>
    <cellStyle name="Total 2 2 5 2 2 7" xfId="35084"/>
    <cellStyle name="Total 2 2 5 2 2 8" xfId="35085"/>
    <cellStyle name="Total 2 2 5 2 3" xfId="35086"/>
    <cellStyle name="Total 2 2 5 2 3 2" xfId="35087"/>
    <cellStyle name="Total 2 2 5 2 3 3" xfId="35088"/>
    <cellStyle name="Total 2 2 5 2 3 4" xfId="35089"/>
    <cellStyle name="Total 2 2 5 2 3 5" xfId="35090"/>
    <cellStyle name="Total 2 2 5 2 3 6" xfId="35091"/>
    <cellStyle name="Total 2 2 5 2 4" xfId="35092"/>
    <cellStyle name="Total 2 2 5 2 4 2" xfId="35093"/>
    <cellStyle name="Total 2 2 5 2 4 3" xfId="35094"/>
    <cellStyle name="Total 2 2 5 2 4 4" xfId="35095"/>
    <cellStyle name="Total 2 2 5 2 4 5" xfId="35096"/>
    <cellStyle name="Total 2 2 5 2 4 6" xfId="35097"/>
    <cellStyle name="Total 2 2 5 2 5" xfId="35098"/>
    <cellStyle name="Total 2 2 5 2 6" xfId="35099"/>
    <cellStyle name="Total 2 2 5 2 7" xfId="35100"/>
    <cellStyle name="Total 2 2 5 2 8" xfId="35101"/>
    <cellStyle name="Total 2 2 5 2 9" xfId="35102"/>
    <cellStyle name="Total 2 2 5 3" xfId="35103"/>
    <cellStyle name="Total 2 2 5 3 2" xfId="35104"/>
    <cellStyle name="Total 2 2 5 3 2 2" xfId="35105"/>
    <cellStyle name="Total 2 2 5 3 2 3" xfId="35106"/>
    <cellStyle name="Total 2 2 5 3 2 4" xfId="35107"/>
    <cellStyle name="Total 2 2 5 3 2 5" xfId="35108"/>
    <cellStyle name="Total 2 2 5 3 2 6" xfId="35109"/>
    <cellStyle name="Total 2 2 5 3 3" xfId="35110"/>
    <cellStyle name="Total 2 2 5 3 3 2" xfId="35111"/>
    <cellStyle name="Total 2 2 5 3 3 3" xfId="35112"/>
    <cellStyle name="Total 2 2 5 3 3 4" xfId="35113"/>
    <cellStyle name="Total 2 2 5 3 3 5" xfId="35114"/>
    <cellStyle name="Total 2 2 5 3 3 6" xfId="35115"/>
    <cellStyle name="Total 2 2 5 3 4" xfId="35116"/>
    <cellStyle name="Total 2 2 5 3 5" xfId="35117"/>
    <cellStyle name="Total 2 2 5 3 6" xfId="35118"/>
    <cellStyle name="Total 2 2 5 3 7" xfId="35119"/>
    <cellStyle name="Total 2 2 5 3 8" xfId="35120"/>
    <cellStyle name="Total 2 2 5 4" xfId="35121"/>
    <cellStyle name="Total 2 2 5 4 2" xfId="35122"/>
    <cellStyle name="Total 2 2 5 4 3" xfId="35123"/>
    <cellStyle name="Total 2 2 5 4 4" xfId="35124"/>
    <cellStyle name="Total 2 2 5 4 5" xfId="35125"/>
    <cellStyle name="Total 2 2 5 4 6" xfId="35126"/>
    <cellStyle name="Total 2 2 5 5" xfId="35127"/>
    <cellStyle name="Total 2 2 5 5 2" xfId="35128"/>
    <cellStyle name="Total 2 2 5 5 3" xfId="35129"/>
    <cellStyle name="Total 2 2 5 5 4" xfId="35130"/>
    <cellStyle name="Total 2 2 5 5 5" xfId="35131"/>
    <cellStyle name="Total 2 2 5 5 6" xfId="35132"/>
    <cellStyle name="Total 2 2 5 6" xfId="35133"/>
    <cellStyle name="Total 2 2 5 7" xfId="35134"/>
    <cellStyle name="Total 2 2 5 8" xfId="35135"/>
    <cellStyle name="Total 2 2 5 9" xfId="35136"/>
    <cellStyle name="Total 2 2 6" xfId="35137"/>
    <cellStyle name="Total 2 2 6 2" xfId="35138"/>
    <cellStyle name="Total 2 2 6 2 2" xfId="35139"/>
    <cellStyle name="Total 2 2 6 2 2 2" xfId="35140"/>
    <cellStyle name="Total 2 2 6 2 2 3" xfId="35141"/>
    <cellStyle name="Total 2 2 6 2 2 4" xfId="35142"/>
    <cellStyle name="Total 2 2 6 2 2 5" xfId="35143"/>
    <cellStyle name="Total 2 2 6 2 2 6" xfId="35144"/>
    <cellStyle name="Total 2 2 6 2 3" xfId="35145"/>
    <cellStyle name="Total 2 2 6 2 3 2" xfId="35146"/>
    <cellStyle name="Total 2 2 6 2 3 3" xfId="35147"/>
    <cellStyle name="Total 2 2 6 2 3 4" xfId="35148"/>
    <cellStyle name="Total 2 2 6 2 3 5" xfId="35149"/>
    <cellStyle name="Total 2 2 6 2 3 6" xfId="35150"/>
    <cellStyle name="Total 2 2 6 2 4" xfId="35151"/>
    <cellStyle name="Total 2 2 6 2 5" xfId="35152"/>
    <cellStyle name="Total 2 2 6 2 6" xfId="35153"/>
    <cellStyle name="Total 2 2 6 2 7" xfId="35154"/>
    <cellStyle name="Total 2 2 6 2 8" xfId="35155"/>
    <cellStyle name="Total 2 2 6 3" xfId="35156"/>
    <cellStyle name="Total 2 2 6 3 2" xfId="35157"/>
    <cellStyle name="Total 2 2 6 3 3" xfId="35158"/>
    <cellStyle name="Total 2 2 6 3 4" xfId="35159"/>
    <cellStyle name="Total 2 2 6 3 5" xfId="35160"/>
    <cellStyle name="Total 2 2 6 3 6" xfId="35161"/>
    <cellStyle name="Total 2 2 6 4" xfId="35162"/>
    <cellStyle name="Total 2 2 6 4 2" xfId="35163"/>
    <cellStyle name="Total 2 2 6 4 3" xfId="35164"/>
    <cellStyle name="Total 2 2 6 4 4" xfId="35165"/>
    <cellStyle name="Total 2 2 6 4 5" xfId="35166"/>
    <cellStyle name="Total 2 2 6 4 6" xfId="35167"/>
    <cellStyle name="Total 2 2 6 5" xfId="35168"/>
    <cellStyle name="Total 2 2 6 6" xfId="35169"/>
    <cellStyle name="Total 2 2 6 7" xfId="35170"/>
    <cellStyle name="Total 2 2 6 8" xfId="35171"/>
    <cellStyle name="Total 2 2 6 9" xfId="35172"/>
    <cellStyle name="Total 2 2 7" xfId="35173"/>
    <cellStyle name="Total 2 2 7 2" xfId="35174"/>
    <cellStyle name="Total 2 2 7 2 2" xfId="35175"/>
    <cellStyle name="Total 2 2 7 2 3" xfId="35176"/>
    <cellStyle name="Total 2 2 7 2 4" xfId="35177"/>
    <cellStyle name="Total 2 2 7 2 5" xfId="35178"/>
    <cellStyle name="Total 2 2 7 2 6" xfId="35179"/>
    <cellStyle name="Total 2 2 7 3" xfId="35180"/>
    <cellStyle name="Total 2 2 7 3 2" xfId="35181"/>
    <cellStyle name="Total 2 2 7 3 3" xfId="35182"/>
    <cellStyle name="Total 2 2 7 3 4" xfId="35183"/>
    <cellStyle name="Total 2 2 7 3 5" xfId="35184"/>
    <cellStyle name="Total 2 2 7 3 6" xfId="35185"/>
    <cellStyle name="Total 2 2 7 4" xfId="35186"/>
    <cellStyle name="Total 2 2 7 5" xfId="35187"/>
    <cellStyle name="Total 2 2 7 6" xfId="35188"/>
    <cellStyle name="Total 2 2 7 7" xfId="35189"/>
    <cellStyle name="Total 2 2 7 8" xfId="35190"/>
    <cellStyle name="Total 2 2 8" xfId="35191"/>
    <cellStyle name="Total 2 2 8 2" xfId="35192"/>
    <cellStyle name="Total 2 2 8 3" xfId="35193"/>
    <cellStyle name="Total 2 2 8 4" xfId="35194"/>
    <cellStyle name="Total 2 2 8 5" xfId="35195"/>
    <cellStyle name="Total 2 2 8 6" xfId="35196"/>
    <cellStyle name="Total 2 2 9" xfId="35197"/>
    <cellStyle name="Total 2 2 9 2" xfId="35198"/>
    <cellStyle name="Total 2 2 9 3" xfId="35199"/>
    <cellStyle name="Total 2 2 9 4" xfId="35200"/>
    <cellStyle name="Total 2 2 9 5" xfId="35201"/>
    <cellStyle name="Total 2 2 9 6" xfId="35202"/>
    <cellStyle name="Total 2 3" xfId="35203"/>
    <cellStyle name="Total 2 3 10" xfId="35204"/>
    <cellStyle name="Total 2 3 11" xfId="35205"/>
    <cellStyle name="Total 2 3 12" xfId="35206"/>
    <cellStyle name="Total 2 3 13" xfId="35207"/>
    <cellStyle name="Total 2 3 14" xfId="35208"/>
    <cellStyle name="Total 2 3 2" xfId="35209"/>
    <cellStyle name="Total 2 3 2 10" xfId="35210"/>
    <cellStyle name="Total 2 3 2 11" xfId="35211"/>
    <cellStyle name="Total 2 3 2 12" xfId="35212"/>
    <cellStyle name="Total 2 3 2 13" xfId="35213"/>
    <cellStyle name="Total 2 3 2 2" xfId="35214"/>
    <cellStyle name="Total 2 3 2 2 10" xfId="35215"/>
    <cellStyle name="Total 2 3 2 2 11" xfId="35216"/>
    <cellStyle name="Total 2 3 2 2 12" xfId="35217"/>
    <cellStyle name="Total 2 3 2 2 2" xfId="35218"/>
    <cellStyle name="Total 2 3 2 2 2 10" xfId="35219"/>
    <cellStyle name="Total 2 3 2 2 2 11" xfId="35220"/>
    <cellStyle name="Total 2 3 2 2 2 2" xfId="35221"/>
    <cellStyle name="Total 2 3 2 2 2 2 10" xfId="35222"/>
    <cellStyle name="Total 2 3 2 2 2 2 2" xfId="35223"/>
    <cellStyle name="Total 2 3 2 2 2 2 2 2" xfId="35224"/>
    <cellStyle name="Total 2 3 2 2 2 2 2 2 2" xfId="35225"/>
    <cellStyle name="Total 2 3 2 2 2 2 2 2 2 2" xfId="35226"/>
    <cellStyle name="Total 2 3 2 2 2 2 2 2 2 3" xfId="35227"/>
    <cellStyle name="Total 2 3 2 2 2 2 2 2 2 4" xfId="35228"/>
    <cellStyle name="Total 2 3 2 2 2 2 2 2 2 5" xfId="35229"/>
    <cellStyle name="Total 2 3 2 2 2 2 2 2 2 6" xfId="35230"/>
    <cellStyle name="Total 2 3 2 2 2 2 2 2 3" xfId="35231"/>
    <cellStyle name="Total 2 3 2 2 2 2 2 2 3 2" xfId="35232"/>
    <cellStyle name="Total 2 3 2 2 2 2 2 2 3 3" xfId="35233"/>
    <cellStyle name="Total 2 3 2 2 2 2 2 2 3 4" xfId="35234"/>
    <cellStyle name="Total 2 3 2 2 2 2 2 2 3 5" xfId="35235"/>
    <cellStyle name="Total 2 3 2 2 2 2 2 2 3 6" xfId="35236"/>
    <cellStyle name="Total 2 3 2 2 2 2 2 2 4" xfId="35237"/>
    <cellStyle name="Total 2 3 2 2 2 2 2 2 5" xfId="35238"/>
    <cellStyle name="Total 2 3 2 2 2 2 2 2 6" xfId="35239"/>
    <cellStyle name="Total 2 3 2 2 2 2 2 2 7" xfId="35240"/>
    <cellStyle name="Total 2 3 2 2 2 2 2 2 8" xfId="35241"/>
    <cellStyle name="Total 2 3 2 2 2 2 2 3" xfId="35242"/>
    <cellStyle name="Total 2 3 2 2 2 2 2 3 2" xfId="35243"/>
    <cellStyle name="Total 2 3 2 2 2 2 2 3 3" xfId="35244"/>
    <cellStyle name="Total 2 3 2 2 2 2 2 3 4" xfId="35245"/>
    <cellStyle name="Total 2 3 2 2 2 2 2 3 5" xfId="35246"/>
    <cellStyle name="Total 2 3 2 2 2 2 2 3 6" xfId="35247"/>
    <cellStyle name="Total 2 3 2 2 2 2 2 4" xfId="35248"/>
    <cellStyle name="Total 2 3 2 2 2 2 2 4 2" xfId="35249"/>
    <cellStyle name="Total 2 3 2 2 2 2 2 4 3" xfId="35250"/>
    <cellStyle name="Total 2 3 2 2 2 2 2 4 4" xfId="35251"/>
    <cellStyle name="Total 2 3 2 2 2 2 2 4 5" xfId="35252"/>
    <cellStyle name="Total 2 3 2 2 2 2 2 4 6" xfId="35253"/>
    <cellStyle name="Total 2 3 2 2 2 2 2 5" xfId="35254"/>
    <cellStyle name="Total 2 3 2 2 2 2 2 6" xfId="35255"/>
    <cellStyle name="Total 2 3 2 2 2 2 2 7" xfId="35256"/>
    <cellStyle name="Total 2 3 2 2 2 2 2 8" xfId="35257"/>
    <cellStyle name="Total 2 3 2 2 2 2 2 9" xfId="35258"/>
    <cellStyle name="Total 2 3 2 2 2 2 3" xfId="35259"/>
    <cellStyle name="Total 2 3 2 2 2 2 3 2" xfId="35260"/>
    <cellStyle name="Total 2 3 2 2 2 2 3 2 2" xfId="35261"/>
    <cellStyle name="Total 2 3 2 2 2 2 3 2 3" xfId="35262"/>
    <cellStyle name="Total 2 3 2 2 2 2 3 2 4" xfId="35263"/>
    <cellStyle name="Total 2 3 2 2 2 2 3 2 5" xfId="35264"/>
    <cellStyle name="Total 2 3 2 2 2 2 3 2 6" xfId="35265"/>
    <cellStyle name="Total 2 3 2 2 2 2 3 3" xfId="35266"/>
    <cellStyle name="Total 2 3 2 2 2 2 3 3 2" xfId="35267"/>
    <cellStyle name="Total 2 3 2 2 2 2 3 3 3" xfId="35268"/>
    <cellStyle name="Total 2 3 2 2 2 2 3 3 4" xfId="35269"/>
    <cellStyle name="Total 2 3 2 2 2 2 3 3 5" xfId="35270"/>
    <cellStyle name="Total 2 3 2 2 2 2 3 3 6" xfId="35271"/>
    <cellStyle name="Total 2 3 2 2 2 2 3 4" xfId="35272"/>
    <cellStyle name="Total 2 3 2 2 2 2 3 5" xfId="35273"/>
    <cellStyle name="Total 2 3 2 2 2 2 3 6" xfId="35274"/>
    <cellStyle name="Total 2 3 2 2 2 2 3 7" xfId="35275"/>
    <cellStyle name="Total 2 3 2 2 2 2 3 8" xfId="35276"/>
    <cellStyle name="Total 2 3 2 2 2 2 4" xfId="35277"/>
    <cellStyle name="Total 2 3 2 2 2 2 4 2" xfId="35278"/>
    <cellStyle name="Total 2 3 2 2 2 2 4 3" xfId="35279"/>
    <cellStyle name="Total 2 3 2 2 2 2 4 4" xfId="35280"/>
    <cellStyle name="Total 2 3 2 2 2 2 4 5" xfId="35281"/>
    <cellStyle name="Total 2 3 2 2 2 2 4 6" xfId="35282"/>
    <cellStyle name="Total 2 3 2 2 2 2 5" xfId="35283"/>
    <cellStyle name="Total 2 3 2 2 2 2 5 2" xfId="35284"/>
    <cellStyle name="Total 2 3 2 2 2 2 5 3" xfId="35285"/>
    <cellStyle name="Total 2 3 2 2 2 2 5 4" xfId="35286"/>
    <cellStyle name="Total 2 3 2 2 2 2 5 5" xfId="35287"/>
    <cellStyle name="Total 2 3 2 2 2 2 5 6" xfId="35288"/>
    <cellStyle name="Total 2 3 2 2 2 2 6" xfId="35289"/>
    <cellStyle name="Total 2 3 2 2 2 2 7" xfId="35290"/>
    <cellStyle name="Total 2 3 2 2 2 2 8" xfId="35291"/>
    <cellStyle name="Total 2 3 2 2 2 2 9" xfId="35292"/>
    <cellStyle name="Total 2 3 2 2 2 3" xfId="35293"/>
    <cellStyle name="Total 2 3 2 2 2 3 2" xfId="35294"/>
    <cellStyle name="Total 2 3 2 2 2 3 2 2" xfId="35295"/>
    <cellStyle name="Total 2 3 2 2 2 3 2 2 2" xfId="35296"/>
    <cellStyle name="Total 2 3 2 2 2 3 2 2 3" xfId="35297"/>
    <cellStyle name="Total 2 3 2 2 2 3 2 2 4" xfId="35298"/>
    <cellStyle name="Total 2 3 2 2 2 3 2 2 5" xfId="35299"/>
    <cellStyle name="Total 2 3 2 2 2 3 2 2 6" xfId="35300"/>
    <cellStyle name="Total 2 3 2 2 2 3 2 3" xfId="35301"/>
    <cellStyle name="Total 2 3 2 2 2 3 2 3 2" xfId="35302"/>
    <cellStyle name="Total 2 3 2 2 2 3 2 3 3" xfId="35303"/>
    <cellStyle name="Total 2 3 2 2 2 3 2 3 4" xfId="35304"/>
    <cellStyle name="Total 2 3 2 2 2 3 2 3 5" xfId="35305"/>
    <cellStyle name="Total 2 3 2 2 2 3 2 3 6" xfId="35306"/>
    <cellStyle name="Total 2 3 2 2 2 3 2 4" xfId="35307"/>
    <cellStyle name="Total 2 3 2 2 2 3 2 5" xfId="35308"/>
    <cellStyle name="Total 2 3 2 2 2 3 2 6" xfId="35309"/>
    <cellStyle name="Total 2 3 2 2 2 3 2 7" xfId="35310"/>
    <cellStyle name="Total 2 3 2 2 2 3 2 8" xfId="35311"/>
    <cellStyle name="Total 2 3 2 2 2 3 3" xfId="35312"/>
    <cellStyle name="Total 2 3 2 2 2 3 3 2" xfId="35313"/>
    <cellStyle name="Total 2 3 2 2 2 3 3 3" xfId="35314"/>
    <cellStyle name="Total 2 3 2 2 2 3 3 4" xfId="35315"/>
    <cellStyle name="Total 2 3 2 2 2 3 3 5" xfId="35316"/>
    <cellStyle name="Total 2 3 2 2 2 3 3 6" xfId="35317"/>
    <cellStyle name="Total 2 3 2 2 2 3 4" xfId="35318"/>
    <cellStyle name="Total 2 3 2 2 2 3 4 2" xfId="35319"/>
    <cellStyle name="Total 2 3 2 2 2 3 4 3" xfId="35320"/>
    <cellStyle name="Total 2 3 2 2 2 3 4 4" xfId="35321"/>
    <cellStyle name="Total 2 3 2 2 2 3 4 5" xfId="35322"/>
    <cellStyle name="Total 2 3 2 2 2 3 4 6" xfId="35323"/>
    <cellStyle name="Total 2 3 2 2 2 3 5" xfId="35324"/>
    <cellStyle name="Total 2 3 2 2 2 3 6" xfId="35325"/>
    <cellStyle name="Total 2 3 2 2 2 3 7" xfId="35326"/>
    <cellStyle name="Total 2 3 2 2 2 3 8" xfId="35327"/>
    <cellStyle name="Total 2 3 2 2 2 3 9" xfId="35328"/>
    <cellStyle name="Total 2 3 2 2 2 4" xfId="35329"/>
    <cellStyle name="Total 2 3 2 2 2 4 2" xfId="35330"/>
    <cellStyle name="Total 2 3 2 2 2 4 2 2" xfId="35331"/>
    <cellStyle name="Total 2 3 2 2 2 4 2 3" xfId="35332"/>
    <cellStyle name="Total 2 3 2 2 2 4 2 4" xfId="35333"/>
    <cellStyle name="Total 2 3 2 2 2 4 2 5" xfId="35334"/>
    <cellStyle name="Total 2 3 2 2 2 4 2 6" xfId="35335"/>
    <cellStyle name="Total 2 3 2 2 2 4 3" xfId="35336"/>
    <cellStyle name="Total 2 3 2 2 2 4 3 2" xfId="35337"/>
    <cellStyle name="Total 2 3 2 2 2 4 3 3" xfId="35338"/>
    <cellStyle name="Total 2 3 2 2 2 4 3 4" xfId="35339"/>
    <cellStyle name="Total 2 3 2 2 2 4 3 5" xfId="35340"/>
    <cellStyle name="Total 2 3 2 2 2 4 3 6" xfId="35341"/>
    <cellStyle name="Total 2 3 2 2 2 4 4" xfId="35342"/>
    <cellStyle name="Total 2 3 2 2 2 4 5" xfId="35343"/>
    <cellStyle name="Total 2 3 2 2 2 4 6" xfId="35344"/>
    <cellStyle name="Total 2 3 2 2 2 4 7" xfId="35345"/>
    <cellStyle name="Total 2 3 2 2 2 4 8" xfId="35346"/>
    <cellStyle name="Total 2 3 2 2 2 5" xfId="35347"/>
    <cellStyle name="Total 2 3 2 2 2 5 2" xfId="35348"/>
    <cellStyle name="Total 2 3 2 2 2 5 3" xfId="35349"/>
    <cellStyle name="Total 2 3 2 2 2 5 4" xfId="35350"/>
    <cellStyle name="Total 2 3 2 2 2 5 5" xfId="35351"/>
    <cellStyle name="Total 2 3 2 2 2 5 6" xfId="35352"/>
    <cellStyle name="Total 2 3 2 2 2 6" xfId="35353"/>
    <cellStyle name="Total 2 3 2 2 2 6 2" xfId="35354"/>
    <cellStyle name="Total 2 3 2 2 2 6 3" xfId="35355"/>
    <cellStyle name="Total 2 3 2 2 2 6 4" xfId="35356"/>
    <cellStyle name="Total 2 3 2 2 2 6 5" xfId="35357"/>
    <cellStyle name="Total 2 3 2 2 2 6 6" xfId="35358"/>
    <cellStyle name="Total 2 3 2 2 2 7" xfId="35359"/>
    <cellStyle name="Total 2 3 2 2 2 8" xfId="35360"/>
    <cellStyle name="Total 2 3 2 2 2 9" xfId="35361"/>
    <cellStyle name="Total 2 3 2 2 3" xfId="35362"/>
    <cellStyle name="Total 2 3 2 2 3 10" xfId="35363"/>
    <cellStyle name="Total 2 3 2 2 3 2" xfId="35364"/>
    <cellStyle name="Total 2 3 2 2 3 2 2" xfId="35365"/>
    <cellStyle name="Total 2 3 2 2 3 2 2 2" xfId="35366"/>
    <cellStyle name="Total 2 3 2 2 3 2 2 2 2" xfId="35367"/>
    <cellStyle name="Total 2 3 2 2 3 2 2 2 3" xfId="35368"/>
    <cellStyle name="Total 2 3 2 2 3 2 2 2 4" xfId="35369"/>
    <cellStyle name="Total 2 3 2 2 3 2 2 2 5" xfId="35370"/>
    <cellStyle name="Total 2 3 2 2 3 2 2 2 6" xfId="35371"/>
    <cellStyle name="Total 2 3 2 2 3 2 2 3" xfId="35372"/>
    <cellStyle name="Total 2 3 2 2 3 2 2 3 2" xfId="35373"/>
    <cellStyle name="Total 2 3 2 2 3 2 2 3 3" xfId="35374"/>
    <cellStyle name="Total 2 3 2 2 3 2 2 3 4" xfId="35375"/>
    <cellStyle name="Total 2 3 2 2 3 2 2 3 5" xfId="35376"/>
    <cellStyle name="Total 2 3 2 2 3 2 2 3 6" xfId="35377"/>
    <cellStyle name="Total 2 3 2 2 3 2 2 4" xfId="35378"/>
    <cellStyle name="Total 2 3 2 2 3 2 2 5" xfId="35379"/>
    <cellStyle name="Total 2 3 2 2 3 2 2 6" xfId="35380"/>
    <cellStyle name="Total 2 3 2 2 3 2 2 7" xfId="35381"/>
    <cellStyle name="Total 2 3 2 2 3 2 2 8" xfId="35382"/>
    <cellStyle name="Total 2 3 2 2 3 2 3" xfId="35383"/>
    <cellStyle name="Total 2 3 2 2 3 2 3 2" xfId="35384"/>
    <cellStyle name="Total 2 3 2 2 3 2 3 3" xfId="35385"/>
    <cellStyle name="Total 2 3 2 2 3 2 3 4" xfId="35386"/>
    <cellStyle name="Total 2 3 2 2 3 2 3 5" xfId="35387"/>
    <cellStyle name="Total 2 3 2 2 3 2 3 6" xfId="35388"/>
    <cellStyle name="Total 2 3 2 2 3 2 4" xfId="35389"/>
    <cellStyle name="Total 2 3 2 2 3 2 4 2" xfId="35390"/>
    <cellStyle name="Total 2 3 2 2 3 2 4 3" xfId="35391"/>
    <cellStyle name="Total 2 3 2 2 3 2 4 4" xfId="35392"/>
    <cellStyle name="Total 2 3 2 2 3 2 4 5" xfId="35393"/>
    <cellStyle name="Total 2 3 2 2 3 2 4 6" xfId="35394"/>
    <cellStyle name="Total 2 3 2 2 3 2 5" xfId="35395"/>
    <cellStyle name="Total 2 3 2 2 3 2 6" xfId="35396"/>
    <cellStyle name="Total 2 3 2 2 3 2 7" xfId="35397"/>
    <cellStyle name="Total 2 3 2 2 3 2 8" xfId="35398"/>
    <cellStyle name="Total 2 3 2 2 3 2 9" xfId="35399"/>
    <cellStyle name="Total 2 3 2 2 3 3" xfId="35400"/>
    <cellStyle name="Total 2 3 2 2 3 3 2" xfId="35401"/>
    <cellStyle name="Total 2 3 2 2 3 3 2 2" xfId="35402"/>
    <cellStyle name="Total 2 3 2 2 3 3 2 3" xfId="35403"/>
    <cellStyle name="Total 2 3 2 2 3 3 2 4" xfId="35404"/>
    <cellStyle name="Total 2 3 2 2 3 3 2 5" xfId="35405"/>
    <cellStyle name="Total 2 3 2 2 3 3 2 6" xfId="35406"/>
    <cellStyle name="Total 2 3 2 2 3 3 3" xfId="35407"/>
    <cellStyle name="Total 2 3 2 2 3 3 3 2" xfId="35408"/>
    <cellStyle name="Total 2 3 2 2 3 3 3 3" xfId="35409"/>
    <cellStyle name="Total 2 3 2 2 3 3 3 4" xfId="35410"/>
    <cellStyle name="Total 2 3 2 2 3 3 3 5" xfId="35411"/>
    <cellStyle name="Total 2 3 2 2 3 3 3 6" xfId="35412"/>
    <cellStyle name="Total 2 3 2 2 3 3 4" xfId="35413"/>
    <cellStyle name="Total 2 3 2 2 3 3 5" xfId="35414"/>
    <cellStyle name="Total 2 3 2 2 3 3 6" xfId="35415"/>
    <cellStyle name="Total 2 3 2 2 3 3 7" xfId="35416"/>
    <cellStyle name="Total 2 3 2 2 3 3 8" xfId="35417"/>
    <cellStyle name="Total 2 3 2 2 3 4" xfId="35418"/>
    <cellStyle name="Total 2 3 2 2 3 4 2" xfId="35419"/>
    <cellStyle name="Total 2 3 2 2 3 4 3" xfId="35420"/>
    <cellStyle name="Total 2 3 2 2 3 4 4" xfId="35421"/>
    <cellStyle name="Total 2 3 2 2 3 4 5" xfId="35422"/>
    <cellStyle name="Total 2 3 2 2 3 4 6" xfId="35423"/>
    <cellStyle name="Total 2 3 2 2 3 5" xfId="35424"/>
    <cellStyle name="Total 2 3 2 2 3 5 2" xfId="35425"/>
    <cellStyle name="Total 2 3 2 2 3 5 3" xfId="35426"/>
    <cellStyle name="Total 2 3 2 2 3 5 4" xfId="35427"/>
    <cellStyle name="Total 2 3 2 2 3 5 5" xfId="35428"/>
    <cellStyle name="Total 2 3 2 2 3 5 6" xfId="35429"/>
    <cellStyle name="Total 2 3 2 2 3 6" xfId="35430"/>
    <cellStyle name="Total 2 3 2 2 3 7" xfId="35431"/>
    <cellStyle name="Total 2 3 2 2 3 8" xfId="35432"/>
    <cellStyle name="Total 2 3 2 2 3 9" xfId="35433"/>
    <cellStyle name="Total 2 3 2 2 4" xfId="35434"/>
    <cellStyle name="Total 2 3 2 2 4 2" xfId="35435"/>
    <cellStyle name="Total 2 3 2 2 4 2 2" xfId="35436"/>
    <cellStyle name="Total 2 3 2 2 4 2 2 2" xfId="35437"/>
    <cellStyle name="Total 2 3 2 2 4 2 2 3" xfId="35438"/>
    <cellStyle name="Total 2 3 2 2 4 2 2 4" xfId="35439"/>
    <cellStyle name="Total 2 3 2 2 4 2 2 5" xfId="35440"/>
    <cellStyle name="Total 2 3 2 2 4 2 2 6" xfId="35441"/>
    <cellStyle name="Total 2 3 2 2 4 2 3" xfId="35442"/>
    <cellStyle name="Total 2 3 2 2 4 2 3 2" xfId="35443"/>
    <cellStyle name="Total 2 3 2 2 4 2 3 3" xfId="35444"/>
    <cellStyle name="Total 2 3 2 2 4 2 3 4" xfId="35445"/>
    <cellStyle name="Total 2 3 2 2 4 2 3 5" xfId="35446"/>
    <cellStyle name="Total 2 3 2 2 4 2 3 6" xfId="35447"/>
    <cellStyle name="Total 2 3 2 2 4 2 4" xfId="35448"/>
    <cellStyle name="Total 2 3 2 2 4 2 5" xfId="35449"/>
    <cellStyle name="Total 2 3 2 2 4 2 6" xfId="35450"/>
    <cellStyle name="Total 2 3 2 2 4 2 7" xfId="35451"/>
    <cellStyle name="Total 2 3 2 2 4 2 8" xfId="35452"/>
    <cellStyle name="Total 2 3 2 2 4 3" xfId="35453"/>
    <cellStyle name="Total 2 3 2 2 4 3 2" xfId="35454"/>
    <cellStyle name="Total 2 3 2 2 4 3 3" xfId="35455"/>
    <cellStyle name="Total 2 3 2 2 4 3 4" xfId="35456"/>
    <cellStyle name="Total 2 3 2 2 4 3 5" xfId="35457"/>
    <cellStyle name="Total 2 3 2 2 4 3 6" xfId="35458"/>
    <cellStyle name="Total 2 3 2 2 4 4" xfId="35459"/>
    <cellStyle name="Total 2 3 2 2 4 4 2" xfId="35460"/>
    <cellStyle name="Total 2 3 2 2 4 4 3" xfId="35461"/>
    <cellStyle name="Total 2 3 2 2 4 4 4" xfId="35462"/>
    <cellStyle name="Total 2 3 2 2 4 4 5" xfId="35463"/>
    <cellStyle name="Total 2 3 2 2 4 4 6" xfId="35464"/>
    <cellStyle name="Total 2 3 2 2 4 5" xfId="35465"/>
    <cellStyle name="Total 2 3 2 2 4 6" xfId="35466"/>
    <cellStyle name="Total 2 3 2 2 4 7" xfId="35467"/>
    <cellStyle name="Total 2 3 2 2 4 8" xfId="35468"/>
    <cellStyle name="Total 2 3 2 2 4 9" xfId="35469"/>
    <cellStyle name="Total 2 3 2 2 5" xfId="35470"/>
    <cellStyle name="Total 2 3 2 2 5 2" xfId="35471"/>
    <cellStyle name="Total 2 3 2 2 5 2 2" xfId="35472"/>
    <cellStyle name="Total 2 3 2 2 5 2 3" xfId="35473"/>
    <cellStyle name="Total 2 3 2 2 5 2 4" xfId="35474"/>
    <cellStyle name="Total 2 3 2 2 5 2 5" xfId="35475"/>
    <cellStyle name="Total 2 3 2 2 5 2 6" xfId="35476"/>
    <cellStyle name="Total 2 3 2 2 5 3" xfId="35477"/>
    <cellStyle name="Total 2 3 2 2 5 3 2" xfId="35478"/>
    <cellStyle name="Total 2 3 2 2 5 3 3" xfId="35479"/>
    <cellStyle name="Total 2 3 2 2 5 3 4" xfId="35480"/>
    <cellStyle name="Total 2 3 2 2 5 3 5" xfId="35481"/>
    <cellStyle name="Total 2 3 2 2 5 3 6" xfId="35482"/>
    <cellStyle name="Total 2 3 2 2 5 4" xfId="35483"/>
    <cellStyle name="Total 2 3 2 2 5 5" xfId="35484"/>
    <cellStyle name="Total 2 3 2 2 5 6" xfId="35485"/>
    <cellStyle name="Total 2 3 2 2 5 7" xfId="35486"/>
    <cellStyle name="Total 2 3 2 2 5 8" xfId="35487"/>
    <cellStyle name="Total 2 3 2 2 6" xfId="35488"/>
    <cellStyle name="Total 2 3 2 2 6 2" xfId="35489"/>
    <cellStyle name="Total 2 3 2 2 6 3" xfId="35490"/>
    <cellStyle name="Total 2 3 2 2 6 4" xfId="35491"/>
    <cellStyle name="Total 2 3 2 2 6 5" xfId="35492"/>
    <cellStyle name="Total 2 3 2 2 6 6" xfId="35493"/>
    <cellStyle name="Total 2 3 2 2 7" xfId="35494"/>
    <cellStyle name="Total 2 3 2 2 7 2" xfId="35495"/>
    <cellStyle name="Total 2 3 2 2 7 3" xfId="35496"/>
    <cellStyle name="Total 2 3 2 2 7 4" xfId="35497"/>
    <cellStyle name="Total 2 3 2 2 7 5" xfId="35498"/>
    <cellStyle name="Total 2 3 2 2 7 6" xfId="35499"/>
    <cellStyle name="Total 2 3 2 2 8" xfId="35500"/>
    <cellStyle name="Total 2 3 2 2 9" xfId="35501"/>
    <cellStyle name="Total 2 3 2 3" xfId="35502"/>
    <cellStyle name="Total 2 3 2 3 10" xfId="35503"/>
    <cellStyle name="Total 2 3 2 3 11" xfId="35504"/>
    <cellStyle name="Total 2 3 2 3 2" xfId="35505"/>
    <cellStyle name="Total 2 3 2 3 2 10" xfId="35506"/>
    <cellStyle name="Total 2 3 2 3 2 2" xfId="35507"/>
    <cellStyle name="Total 2 3 2 3 2 2 2" xfId="35508"/>
    <cellStyle name="Total 2 3 2 3 2 2 2 2" xfId="35509"/>
    <cellStyle name="Total 2 3 2 3 2 2 2 2 2" xfId="35510"/>
    <cellStyle name="Total 2 3 2 3 2 2 2 2 3" xfId="35511"/>
    <cellStyle name="Total 2 3 2 3 2 2 2 2 4" xfId="35512"/>
    <cellStyle name="Total 2 3 2 3 2 2 2 2 5" xfId="35513"/>
    <cellStyle name="Total 2 3 2 3 2 2 2 2 6" xfId="35514"/>
    <cellStyle name="Total 2 3 2 3 2 2 2 3" xfId="35515"/>
    <cellStyle name="Total 2 3 2 3 2 2 2 3 2" xfId="35516"/>
    <cellStyle name="Total 2 3 2 3 2 2 2 3 3" xfId="35517"/>
    <cellStyle name="Total 2 3 2 3 2 2 2 3 4" xfId="35518"/>
    <cellStyle name="Total 2 3 2 3 2 2 2 3 5" xfId="35519"/>
    <cellStyle name="Total 2 3 2 3 2 2 2 3 6" xfId="35520"/>
    <cellStyle name="Total 2 3 2 3 2 2 2 4" xfId="35521"/>
    <cellStyle name="Total 2 3 2 3 2 2 2 5" xfId="35522"/>
    <cellStyle name="Total 2 3 2 3 2 2 2 6" xfId="35523"/>
    <cellStyle name="Total 2 3 2 3 2 2 2 7" xfId="35524"/>
    <cellStyle name="Total 2 3 2 3 2 2 2 8" xfId="35525"/>
    <cellStyle name="Total 2 3 2 3 2 2 3" xfId="35526"/>
    <cellStyle name="Total 2 3 2 3 2 2 3 2" xfId="35527"/>
    <cellStyle name="Total 2 3 2 3 2 2 3 3" xfId="35528"/>
    <cellStyle name="Total 2 3 2 3 2 2 3 4" xfId="35529"/>
    <cellStyle name="Total 2 3 2 3 2 2 3 5" xfId="35530"/>
    <cellStyle name="Total 2 3 2 3 2 2 3 6" xfId="35531"/>
    <cellStyle name="Total 2 3 2 3 2 2 4" xfId="35532"/>
    <cellStyle name="Total 2 3 2 3 2 2 4 2" xfId="35533"/>
    <cellStyle name="Total 2 3 2 3 2 2 4 3" xfId="35534"/>
    <cellStyle name="Total 2 3 2 3 2 2 4 4" xfId="35535"/>
    <cellStyle name="Total 2 3 2 3 2 2 4 5" xfId="35536"/>
    <cellStyle name="Total 2 3 2 3 2 2 4 6" xfId="35537"/>
    <cellStyle name="Total 2 3 2 3 2 2 5" xfId="35538"/>
    <cellStyle name="Total 2 3 2 3 2 2 6" xfId="35539"/>
    <cellStyle name="Total 2 3 2 3 2 2 7" xfId="35540"/>
    <cellStyle name="Total 2 3 2 3 2 2 8" xfId="35541"/>
    <cellStyle name="Total 2 3 2 3 2 2 9" xfId="35542"/>
    <cellStyle name="Total 2 3 2 3 2 3" xfId="35543"/>
    <cellStyle name="Total 2 3 2 3 2 3 2" xfId="35544"/>
    <cellStyle name="Total 2 3 2 3 2 3 2 2" xfId="35545"/>
    <cellStyle name="Total 2 3 2 3 2 3 2 3" xfId="35546"/>
    <cellStyle name="Total 2 3 2 3 2 3 2 4" xfId="35547"/>
    <cellStyle name="Total 2 3 2 3 2 3 2 5" xfId="35548"/>
    <cellStyle name="Total 2 3 2 3 2 3 2 6" xfId="35549"/>
    <cellStyle name="Total 2 3 2 3 2 3 3" xfId="35550"/>
    <cellStyle name="Total 2 3 2 3 2 3 3 2" xfId="35551"/>
    <cellStyle name="Total 2 3 2 3 2 3 3 3" xfId="35552"/>
    <cellStyle name="Total 2 3 2 3 2 3 3 4" xfId="35553"/>
    <cellStyle name="Total 2 3 2 3 2 3 3 5" xfId="35554"/>
    <cellStyle name="Total 2 3 2 3 2 3 3 6" xfId="35555"/>
    <cellStyle name="Total 2 3 2 3 2 3 4" xfId="35556"/>
    <cellStyle name="Total 2 3 2 3 2 3 5" xfId="35557"/>
    <cellStyle name="Total 2 3 2 3 2 3 6" xfId="35558"/>
    <cellStyle name="Total 2 3 2 3 2 3 7" xfId="35559"/>
    <cellStyle name="Total 2 3 2 3 2 3 8" xfId="35560"/>
    <cellStyle name="Total 2 3 2 3 2 4" xfId="35561"/>
    <cellStyle name="Total 2 3 2 3 2 4 2" xfId="35562"/>
    <cellStyle name="Total 2 3 2 3 2 4 3" xfId="35563"/>
    <cellStyle name="Total 2 3 2 3 2 4 4" xfId="35564"/>
    <cellStyle name="Total 2 3 2 3 2 4 5" xfId="35565"/>
    <cellStyle name="Total 2 3 2 3 2 4 6" xfId="35566"/>
    <cellStyle name="Total 2 3 2 3 2 5" xfId="35567"/>
    <cellStyle name="Total 2 3 2 3 2 5 2" xfId="35568"/>
    <cellStyle name="Total 2 3 2 3 2 5 3" xfId="35569"/>
    <cellStyle name="Total 2 3 2 3 2 5 4" xfId="35570"/>
    <cellStyle name="Total 2 3 2 3 2 5 5" xfId="35571"/>
    <cellStyle name="Total 2 3 2 3 2 5 6" xfId="35572"/>
    <cellStyle name="Total 2 3 2 3 2 6" xfId="35573"/>
    <cellStyle name="Total 2 3 2 3 2 7" xfId="35574"/>
    <cellStyle name="Total 2 3 2 3 2 8" xfId="35575"/>
    <cellStyle name="Total 2 3 2 3 2 9" xfId="35576"/>
    <cellStyle name="Total 2 3 2 3 3" xfId="35577"/>
    <cellStyle name="Total 2 3 2 3 3 2" xfId="35578"/>
    <cellStyle name="Total 2 3 2 3 3 2 2" xfId="35579"/>
    <cellStyle name="Total 2 3 2 3 3 2 2 2" xfId="35580"/>
    <cellStyle name="Total 2 3 2 3 3 2 2 3" xfId="35581"/>
    <cellStyle name="Total 2 3 2 3 3 2 2 4" xfId="35582"/>
    <cellStyle name="Total 2 3 2 3 3 2 2 5" xfId="35583"/>
    <cellStyle name="Total 2 3 2 3 3 2 2 6" xfId="35584"/>
    <cellStyle name="Total 2 3 2 3 3 2 3" xfId="35585"/>
    <cellStyle name="Total 2 3 2 3 3 2 3 2" xfId="35586"/>
    <cellStyle name="Total 2 3 2 3 3 2 3 3" xfId="35587"/>
    <cellStyle name="Total 2 3 2 3 3 2 3 4" xfId="35588"/>
    <cellStyle name="Total 2 3 2 3 3 2 3 5" xfId="35589"/>
    <cellStyle name="Total 2 3 2 3 3 2 3 6" xfId="35590"/>
    <cellStyle name="Total 2 3 2 3 3 2 4" xfId="35591"/>
    <cellStyle name="Total 2 3 2 3 3 2 5" xfId="35592"/>
    <cellStyle name="Total 2 3 2 3 3 2 6" xfId="35593"/>
    <cellStyle name="Total 2 3 2 3 3 2 7" xfId="35594"/>
    <cellStyle name="Total 2 3 2 3 3 2 8" xfId="35595"/>
    <cellStyle name="Total 2 3 2 3 3 3" xfId="35596"/>
    <cellStyle name="Total 2 3 2 3 3 3 2" xfId="35597"/>
    <cellStyle name="Total 2 3 2 3 3 3 3" xfId="35598"/>
    <cellStyle name="Total 2 3 2 3 3 3 4" xfId="35599"/>
    <cellStyle name="Total 2 3 2 3 3 3 5" xfId="35600"/>
    <cellStyle name="Total 2 3 2 3 3 3 6" xfId="35601"/>
    <cellStyle name="Total 2 3 2 3 3 4" xfId="35602"/>
    <cellStyle name="Total 2 3 2 3 3 4 2" xfId="35603"/>
    <cellStyle name="Total 2 3 2 3 3 4 3" xfId="35604"/>
    <cellStyle name="Total 2 3 2 3 3 4 4" xfId="35605"/>
    <cellStyle name="Total 2 3 2 3 3 4 5" xfId="35606"/>
    <cellStyle name="Total 2 3 2 3 3 4 6" xfId="35607"/>
    <cellStyle name="Total 2 3 2 3 3 5" xfId="35608"/>
    <cellStyle name="Total 2 3 2 3 3 6" xfId="35609"/>
    <cellStyle name="Total 2 3 2 3 3 7" xfId="35610"/>
    <cellStyle name="Total 2 3 2 3 3 8" xfId="35611"/>
    <cellStyle name="Total 2 3 2 3 3 9" xfId="35612"/>
    <cellStyle name="Total 2 3 2 3 4" xfId="35613"/>
    <cellStyle name="Total 2 3 2 3 4 2" xfId="35614"/>
    <cellStyle name="Total 2 3 2 3 4 2 2" xfId="35615"/>
    <cellStyle name="Total 2 3 2 3 4 2 3" xfId="35616"/>
    <cellStyle name="Total 2 3 2 3 4 2 4" xfId="35617"/>
    <cellStyle name="Total 2 3 2 3 4 2 5" xfId="35618"/>
    <cellStyle name="Total 2 3 2 3 4 2 6" xfId="35619"/>
    <cellStyle name="Total 2 3 2 3 4 3" xfId="35620"/>
    <cellStyle name="Total 2 3 2 3 4 3 2" xfId="35621"/>
    <cellStyle name="Total 2 3 2 3 4 3 3" xfId="35622"/>
    <cellStyle name="Total 2 3 2 3 4 3 4" xfId="35623"/>
    <cellStyle name="Total 2 3 2 3 4 3 5" xfId="35624"/>
    <cellStyle name="Total 2 3 2 3 4 3 6" xfId="35625"/>
    <cellStyle name="Total 2 3 2 3 4 4" xfId="35626"/>
    <cellStyle name="Total 2 3 2 3 4 5" xfId="35627"/>
    <cellStyle name="Total 2 3 2 3 4 6" xfId="35628"/>
    <cellStyle name="Total 2 3 2 3 4 7" xfId="35629"/>
    <cellStyle name="Total 2 3 2 3 4 8" xfId="35630"/>
    <cellStyle name="Total 2 3 2 3 5" xfId="35631"/>
    <cellStyle name="Total 2 3 2 3 5 2" xfId="35632"/>
    <cellStyle name="Total 2 3 2 3 5 3" xfId="35633"/>
    <cellStyle name="Total 2 3 2 3 5 4" xfId="35634"/>
    <cellStyle name="Total 2 3 2 3 5 5" xfId="35635"/>
    <cellStyle name="Total 2 3 2 3 5 6" xfId="35636"/>
    <cellStyle name="Total 2 3 2 3 6" xfId="35637"/>
    <cellStyle name="Total 2 3 2 3 6 2" xfId="35638"/>
    <cellStyle name="Total 2 3 2 3 6 3" xfId="35639"/>
    <cellStyle name="Total 2 3 2 3 6 4" xfId="35640"/>
    <cellStyle name="Total 2 3 2 3 6 5" xfId="35641"/>
    <cellStyle name="Total 2 3 2 3 6 6" xfId="35642"/>
    <cellStyle name="Total 2 3 2 3 7" xfId="35643"/>
    <cellStyle name="Total 2 3 2 3 8" xfId="35644"/>
    <cellStyle name="Total 2 3 2 3 9" xfId="35645"/>
    <cellStyle name="Total 2 3 2 4" xfId="35646"/>
    <cellStyle name="Total 2 3 2 4 10" xfId="35647"/>
    <cellStyle name="Total 2 3 2 4 2" xfId="35648"/>
    <cellStyle name="Total 2 3 2 4 2 2" xfId="35649"/>
    <cellStyle name="Total 2 3 2 4 2 2 2" xfId="35650"/>
    <cellStyle name="Total 2 3 2 4 2 2 2 2" xfId="35651"/>
    <cellStyle name="Total 2 3 2 4 2 2 2 3" xfId="35652"/>
    <cellStyle name="Total 2 3 2 4 2 2 2 4" xfId="35653"/>
    <cellStyle name="Total 2 3 2 4 2 2 2 5" xfId="35654"/>
    <cellStyle name="Total 2 3 2 4 2 2 2 6" xfId="35655"/>
    <cellStyle name="Total 2 3 2 4 2 2 3" xfId="35656"/>
    <cellStyle name="Total 2 3 2 4 2 2 3 2" xfId="35657"/>
    <cellStyle name="Total 2 3 2 4 2 2 3 3" xfId="35658"/>
    <cellStyle name="Total 2 3 2 4 2 2 3 4" xfId="35659"/>
    <cellStyle name="Total 2 3 2 4 2 2 3 5" xfId="35660"/>
    <cellStyle name="Total 2 3 2 4 2 2 3 6" xfId="35661"/>
    <cellStyle name="Total 2 3 2 4 2 2 4" xfId="35662"/>
    <cellStyle name="Total 2 3 2 4 2 2 5" xfId="35663"/>
    <cellStyle name="Total 2 3 2 4 2 2 6" xfId="35664"/>
    <cellStyle name="Total 2 3 2 4 2 2 7" xfId="35665"/>
    <cellStyle name="Total 2 3 2 4 2 2 8" xfId="35666"/>
    <cellStyle name="Total 2 3 2 4 2 3" xfId="35667"/>
    <cellStyle name="Total 2 3 2 4 2 3 2" xfId="35668"/>
    <cellStyle name="Total 2 3 2 4 2 3 3" xfId="35669"/>
    <cellStyle name="Total 2 3 2 4 2 3 4" xfId="35670"/>
    <cellStyle name="Total 2 3 2 4 2 3 5" xfId="35671"/>
    <cellStyle name="Total 2 3 2 4 2 3 6" xfId="35672"/>
    <cellStyle name="Total 2 3 2 4 2 4" xfId="35673"/>
    <cellStyle name="Total 2 3 2 4 2 4 2" xfId="35674"/>
    <cellStyle name="Total 2 3 2 4 2 4 3" xfId="35675"/>
    <cellStyle name="Total 2 3 2 4 2 4 4" xfId="35676"/>
    <cellStyle name="Total 2 3 2 4 2 4 5" xfId="35677"/>
    <cellStyle name="Total 2 3 2 4 2 4 6" xfId="35678"/>
    <cellStyle name="Total 2 3 2 4 2 5" xfId="35679"/>
    <cellStyle name="Total 2 3 2 4 2 6" xfId="35680"/>
    <cellStyle name="Total 2 3 2 4 2 7" xfId="35681"/>
    <cellStyle name="Total 2 3 2 4 2 8" xfId="35682"/>
    <cellStyle name="Total 2 3 2 4 2 9" xfId="35683"/>
    <cellStyle name="Total 2 3 2 4 3" xfId="35684"/>
    <cellStyle name="Total 2 3 2 4 3 2" xfId="35685"/>
    <cellStyle name="Total 2 3 2 4 3 2 2" xfId="35686"/>
    <cellStyle name="Total 2 3 2 4 3 2 3" xfId="35687"/>
    <cellStyle name="Total 2 3 2 4 3 2 4" xfId="35688"/>
    <cellStyle name="Total 2 3 2 4 3 2 5" xfId="35689"/>
    <cellStyle name="Total 2 3 2 4 3 2 6" xfId="35690"/>
    <cellStyle name="Total 2 3 2 4 3 3" xfId="35691"/>
    <cellStyle name="Total 2 3 2 4 3 3 2" xfId="35692"/>
    <cellStyle name="Total 2 3 2 4 3 3 3" xfId="35693"/>
    <cellStyle name="Total 2 3 2 4 3 3 4" xfId="35694"/>
    <cellStyle name="Total 2 3 2 4 3 3 5" xfId="35695"/>
    <cellStyle name="Total 2 3 2 4 3 3 6" xfId="35696"/>
    <cellStyle name="Total 2 3 2 4 3 4" xfId="35697"/>
    <cellStyle name="Total 2 3 2 4 3 5" xfId="35698"/>
    <cellStyle name="Total 2 3 2 4 3 6" xfId="35699"/>
    <cellStyle name="Total 2 3 2 4 3 7" xfId="35700"/>
    <cellStyle name="Total 2 3 2 4 3 8" xfId="35701"/>
    <cellStyle name="Total 2 3 2 4 4" xfId="35702"/>
    <cellStyle name="Total 2 3 2 4 4 2" xfId="35703"/>
    <cellStyle name="Total 2 3 2 4 4 3" xfId="35704"/>
    <cellStyle name="Total 2 3 2 4 4 4" xfId="35705"/>
    <cellStyle name="Total 2 3 2 4 4 5" xfId="35706"/>
    <cellStyle name="Total 2 3 2 4 4 6" xfId="35707"/>
    <cellStyle name="Total 2 3 2 4 5" xfId="35708"/>
    <cellStyle name="Total 2 3 2 4 5 2" xfId="35709"/>
    <cellStyle name="Total 2 3 2 4 5 3" xfId="35710"/>
    <cellStyle name="Total 2 3 2 4 5 4" xfId="35711"/>
    <cellStyle name="Total 2 3 2 4 5 5" xfId="35712"/>
    <cellStyle name="Total 2 3 2 4 5 6" xfId="35713"/>
    <cellStyle name="Total 2 3 2 4 6" xfId="35714"/>
    <cellStyle name="Total 2 3 2 4 7" xfId="35715"/>
    <cellStyle name="Total 2 3 2 4 8" xfId="35716"/>
    <cellStyle name="Total 2 3 2 4 9" xfId="35717"/>
    <cellStyle name="Total 2 3 2 5" xfId="35718"/>
    <cellStyle name="Total 2 3 2 5 2" xfId="35719"/>
    <cellStyle name="Total 2 3 2 5 2 2" xfId="35720"/>
    <cellStyle name="Total 2 3 2 5 2 2 2" xfId="35721"/>
    <cellStyle name="Total 2 3 2 5 2 2 3" xfId="35722"/>
    <cellStyle name="Total 2 3 2 5 2 2 4" xfId="35723"/>
    <cellStyle name="Total 2 3 2 5 2 2 5" xfId="35724"/>
    <cellStyle name="Total 2 3 2 5 2 2 6" xfId="35725"/>
    <cellStyle name="Total 2 3 2 5 2 3" xfId="35726"/>
    <cellStyle name="Total 2 3 2 5 2 3 2" xfId="35727"/>
    <cellStyle name="Total 2 3 2 5 2 3 3" xfId="35728"/>
    <cellStyle name="Total 2 3 2 5 2 3 4" xfId="35729"/>
    <cellStyle name="Total 2 3 2 5 2 3 5" xfId="35730"/>
    <cellStyle name="Total 2 3 2 5 2 3 6" xfId="35731"/>
    <cellStyle name="Total 2 3 2 5 2 4" xfId="35732"/>
    <cellStyle name="Total 2 3 2 5 2 5" xfId="35733"/>
    <cellStyle name="Total 2 3 2 5 2 6" xfId="35734"/>
    <cellStyle name="Total 2 3 2 5 2 7" xfId="35735"/>
    <cellStyle name="Total 2 3 2 5 2 8" xfId="35736"/>
    <cellStyle name="Total 2 3 2 5 3" xfId="35737"/>
    <cellStyle name="Total 2 3 2 5 3 2" xfId="35738"/>
    <cellStyle name="Total 2 3 2 5 3 3" xfId="35739"/>
    <cellStyle name="Total 2 3 2 5 3 4" xfId="35740"/>
    <cellStyle name="Total 2 3 2 5 3 5" xfId="35741"/>
    <cellStyle name="Total 2 3 2 5 3 6" xfId="35742"/>
    <cellStyle name="Total 2 3 2 5 4" xfId="35743"/>
    <cellStyle name="Total 2 3 2 5 4 2" xfId="35744"/>
    <cellStyle name="Total 2 3 2 5 4 3" xfId="35745"/>
    <cellStyle name="Total 2 3 2 5 4 4" xfId="35746"/>
    <cellStyle name="Total 2 3 2 5 4 5" xfId="35747"/>
    <cellStyle name="Total 2 3 2 5 4 6" xfId="35748"/>
    <cellStyle name="Total 2 3 2 5 5" xfId="35749"/>
    <cellStyle name="Total 2 3 2 5 6" xfId="35750"/>
    <cellStyle name="Total 2 3 2 5 7" xfId="35751"/>
    <cellStyle name="Total 2 3 2 5 8" xfId="35752"/>
    <cellStyle name="Total 2 3 2 5 9" xfId="35753"/>
    <cellStyle name="Total 2 3 2 6" xfId="35754"/>
    <cellStyle name="Total 2 3 2 6 2" xfId="35755"/>
    <cellStyle name="Total 2 3 2 6 2 2" xfId="35756"/>
    <cellStyle name="Total 2 3 2 6 2 3" xfId="35757"/>
    <cellStyle name="Total 2 3 2 6 2 4" xfId="35758"/>
    <cellStyle name="Total 2 3 2 6 2 5" xfId="35759"/>
    <cellStyle name="Total 2 3 2 6 2 6" xfId="35760"/>
    <cellStyle name="Total 2 3 2 6 3" xfId="35761"/>
    <cellStyle name="Total 2 3 2 6 3 2" xfId="35762"/>
    <cellStyle name="Total 2 3 2 6 3 3" xfId="35763"/>
    <cellStyle name="Total 2 3 2 6 3 4" xfId="35764"/>
    <cellStyle name="Total 2 3 2 6 3 5" xfId="35765"/>
    <cellStyle name="Total 2 3 2 6 3 6" xfId="35766"/>
    <cellStyle name="Total 2 3 2 6 4" xfId="35767"/>
    <cellStyle name="Total 2 3 2 6 5" xfId="35768"/>
    <cellStyle name="Total 2 3 2 6 6" xfId="35769"/>
    <cellStyle name="Total 2 3 2 6 7" xfId="35770"/>
    <cellStyle name="Total 2 3 2 6 8" xfId="35771"/>
    <cellStyle name="Total 2 3 2 7" xfId="35772"/>
    <cellStyle name="Total 2 3 2 7 2" xfId="35773"/>
    <cellStyle name="Total 2 3 2 7 3" xfId="35774"/>
    <cellStyle name="Total 2 3 2 7 4" xfId="35775"/>
    <cellStyle name="Total 2 3 2 7 5" xfId="35776"/>
    <cellStyle name="Total 2 3 2 7 6" xfId="35777"/>
    <cellStyle name="Total 2 3 2 8" xfId="35778"/>
    <cellStyle name="Total 2 3 2 8 2" xfId="35779"/>
    <cellStyle name="Total 2 3 2 8 3" xfId="35780"/>
    <cellStyle name="Total 2 3 2 8 4" xfId="35781"/>
    <cellStyle name="Total 2 3 2 8 5" xfId="35782"/>
    <cellStyle name="Total 2 3 2 8 6" xfId="35783"/>
    <cellStyle name="Total 2 3 2 9" xfId="35784"/>
    <cellStyle name="Total 2 3 3" xfId="35785"/>
    <cellStyle name="Total 2 3 3 10" xfId="35786"/>
    <cellStyle name="Total 2 3 3 11" xfId="35787"/>
    <cellStyle name="Total 2 3 3 12" xfId="35788"/>
    <cellStyle name="Total 2 3 3 2" xfId="35789"/>
    <cellStyle name="Total 2 3 3 2 10" xfId="35790"/>
    <cellStyle name="Total 2 3 3 2 11" xfId="35791"/>
    <cellStyle name="Total 2 3 3 2 2" xfId="35792"/>
    <cellStyle name="Total 2 3 3 2 2 10" xfId="35793"/>
    <cellStyle name="Total 2 3 3 2 2 2" xfId="35794"/>
    <cellStyle name="Total 2 3 3 2 2 2 2" xfId="35795"/>
    <cellStyle name="Total 2 3 3 2 2 2 2 2" xfId="35796"/>
    <cellStyle name="Total 2 3 3 2 2 2 2 2 2" xfId="35797"/>
    <cellStyle name="Total 2 3 3 2 2 2 2 2 3" xfId="35798"/>
    <cellStyle name="Total 2 3 3 2 2 2 2 2 4" xfId="35799"/>
    <cellStyle name="Total 2 3 3 2 2 2 2 2 5" xfId="35800"/>
    <cellStyle name="Total 2 3 3 2 2 2 2 2 6" xfId="35801"/>
    <cellStyle name="Total 2 3 3 2 2 2 2 3" xfId="35802"/>
    <cellStyle name="Total 2 3 3 2 2 2 2 3 2" xfId="35803"/>
    <cellStyle name="Total 2 3 3 2 2 2 2 3 3" xfId="35804"/>
    <cellStyle name="Total 2 3 3 2 2 2 2 3 4" xfId="35805"/>
    <cellStyle name="Total 2 3 3 2 2 2 2 3 5" xfId="35806"/>
    <cellStyle name="Total 2 3 3 2 2 2 2 3 6" xfId="35807"/>
    <cellStyle name="Total 2 3 3 2 2 2 2 4" xfId="35808"/>
    <cellStyle name="Total 2 3 3 2 2 2 2 5" xfId="35809"/>
    <cellStyle name="Total 2 3 3 2 2 2 2 6" xfId="35810"/>
    <cellStyle name="Total 2 3 3 2 2 2 2 7" xfId="35811"/>
    <cellStyle name="Total 2 3 3 2 2 2 2 8" xfId="35812"/>
    <cellStyle name="Total 2 3 3 2 2 2 3" xfId="35813"/>
    <cellStyle name="Total 2 3 3 2 2 2 3 2" xfId="35814"/>
    <cellStyle name="Total 2 3 3 2 2 2 3 3" xfId="35815"/>
    <cellStyle name="Total 2 3 3 2 2 2 3 4" xfId="35816"/>
    <cellStyle name="Total 2 3 3 2 2 2 3 5" xfId="35817"/>
    <cellStyle name="Total 2 3 3 2 2 2 3 6" xfId="35818"/>
    <cellStyle name="Total 2 3 3 2 2 2 4" xfId="35819"/>
    <cellStyle name="Total 2 3 3 2 2 2 4 2" xfId="35820"/>
    <cellStyle name="Total 2 3 3 2 2 2 4 3" xfId="35821"/>
    <cellStyle name="Total 2 3 3 2 2 2 4 4" xfId="35822"/>
    <cellStyle name="Total 2 3 3 2 2 2 4 5" xfId="35823"/>
    <cellStyle name="Total 2 3 3 2 2 2 4 6" xfId="35824"/>
    <cellStyle name="Total 2 3 3 2 2 2 5" xfId="35825"/>
    <cellStyle name="Total 2 3 3 2 2 2 6" xfId="35826"/>
    <cellStyle name="Total 2 3 3 2 2 2 7" xfId="35827"/>
    <cellStyle name="Total 2 3 3 2 2 2 8" xfId="35828"/>
    <cellStyle name="Total 2 3 3 2 2 2 9" xfId="35829"/>
    <cellStyle name="Total 2 3 3 2 2 3" xfId="35830"/>
    <cellStyle name="Total 2 3 3 2 2 3 2" xfId="35831"/>
    <cellStyle name="Total 2 3 3 2 2 3 2 2" xfId="35832"/>
    <cellStyle name="Total 2 3 3 2 2 3 2 3" xfId="35833"/>
    <cellStyle name="Total 2 3 3 2 2 3 2 4" xfId="35834"/>
    <cellStyle name="Total 2 3 3 2 2 3 2 5" xfId="35835"/>
    <cellStyle name="Total 2 3 3 2 2 3 2 6" xfId="35836"/>
    <cellStyle name="Total 2 3 3 2 2 3 3" xfId="35837"/>
    <cellStyle name="Total 2 3 3 2 2 3 3 2" xfId="35838"/>
    <cellStyle name="Total 2 3 3 2 2 3 3 3" xfId="35839"/>
    <cellStyle name="Total 2 3 3 2 2 3 3 4" xfId="35840"/>
    <cellStyle name="Total 2 3 3 2 2 3 3 5" xfId="35841"/>
    <cellStyle name="Total 2 3 3 2 2 3 3 6" xfId="35842"/>
    <cellStyle name="Total 2 3 3 2 2 3 4" xfId="35843"/>
    <cellStyle name="Total 2 3 3 2 2 3 5" xfId="35844"/>
    <cellStyle name="Total 2 3 3 2 2 3 6" xfId="35845"/>
    <cellStyle name="Total 2 3 3 2 2 3 7" xfId="35846"/>
    <cellStyle name="Total 2 3 3 2 2 3 8" xfId="35847"/>
    <cellStyle name="Total 2 3 3 2 2 4" xfId="35848"/>
    <cellStyle name="Total 2 3 3 2 2 4 2" xfId="35849"/>
    <cellStyle name="Total 2 3 3 2 2 4 3" xfId="35850"/>
    <cellStyle name="Total 2 3 3 2 2 4 4" xfId="35851"/>
    <cellStyle name="Total 2 3 3 2 2 4 5" xfId="35852"/>
    <cellStyle name="Total 2 3 3 2 2 4 6" xfId="35853"/>
    <cellStyle name="Total 2 3 3 2 2 5" xfId="35854"/>
    <cellStyle name="Total 2 3 3 2 2 5 2" xfId="35855"/>
    <cellStyle name="Total 2 3 3 2 2 5 3" xfId="35856"/>
    <cellStyle name="Total 2 3 3 2 2 5 4" xfId="35857"/>
    <cellStyle name="Total 2 3 3 2 2 5 5" xfId="35858"/>
    <cellStyle name="Total 2 3 3 2 2 5 6" xfId="35859"/>
    <cellStyle name="Total 2 3 3 2 2 6" xfId="35860"/>
    <cellStyle name="Total 2 3 3 2 2 7" xfId="35861"/>
    <cellStyle name="Total 2 3 3 2 2 8" xfId="35862"/>
    <cellStyle name="Total 2 3 3 2 2 9" xfId="35863"/>
    <cellStyle name="Total 2 3 3 2 3" xfId="35864"/>
    <cellStyle name="Total 2 3 3 2 3 2" xfId="35865"/>
    <cellStyle name="Total 2 3 3 2 3 2 2" xfId="35866"/>
    <cellStyle name="Total 2 3 3 2 3 2 2 2" xfId="35867"/>
    <cellStyle name="Total 2 3 3 2 3 2 2 3" xfId="35868"/>
    <cellStyle name="Total 2 3 3 2 3 2 2 4" xfId="35869"/>
    <cellStyle name="Total 2 3 3 2 3 2 2 5" xfId="35870"/>
    <cellStyle name="Total 2 3 3 2 3 2 2 6" xfId="35871"/>
    <cellStyle name="Total 2 3 3 2 3 2 3" xfId="35872"/>
    <cellStyle name="Total 2 3 3 2 3 2 3 2" xfId="35873"/>
    <cellStyle name="Total 2 3 3 2 3 2 3 3" xfId="35874"/>
    <cellStyle name="Total 2 3 3 2 3 2 3 4" xfId="35875"/>
    <cellStyle name="Total 2 3 3 2 3 2 3 5" xfId="35876"/>
    <cellStyle name="Total 2 3 3 2 3 2 3 6" xfId="35877"/>
    <cellStyle name="Total 2 3 3 2 3 2 4" xfId="35878"/>
    <cellStyle name="Total 2 3 3 2 3 2 5" xfId="35879"/>
    <cellStyle name="Total 2 3 3 2 3 2 6" xfId="35880"/>
    <cellStyle name="Total 2 3 3 2 3 2 7" xfId="35881"/>
    <cellStyle name="Total 2 3 3 2 3 2 8" xfId="35882"/>
    <cellStyle name="Total 2 3 3 2 3 3" xfId="35883"/>
    <cellStyle name="Total 2 3 3 2 3 3 2" xfId="35884"/>
    <cellStyle name="Total 2 3 3 2 3 3 3" xfId="35885"/>
    <cellStyle name="Total 2 3 3 2 3 3 4" xfId="35886"/>
    <cellStyle name="Total 2 3 3 2 3 3 5" xfId="35887"/>
    <cellStyle name="Total 2 3 3 2 3 3 6" xfId="35888"/>
    <cellStyle name="Total 2 3 3 2 3 4" xfId="35889"/>
    <cellStyle name="Total 2 3 3 2 3 4 2" xfId="35890"/>
    <cellStyle name="Total 2 3 3 2 3 4 3" xfId="35891"/>
    <cellStyle name="Total 2 3 3 2 3 4 4" xfId="35892"/>
    <cellStyle name="Total 2 3 3 2 3 4 5" xfId="35893"/>
    <cellStyle name="Total 2 3 3 2 3 4 6" xfId="35894"/>
    <cellStyle name="Total 2 3 3 2 3 5" xfId="35895"/>
    <cellStyle name="Total 2 3 3 2 3 6" xfId="35896"/>
    <cellStyle name="Total 2 3 3 2 3 7" xfId="35897"/>
    <cellStyle name="Total 2 3 3 2 3 8" xfId="35898"/>
    <cellStyle name="Total 2 3 3 2 3 9" xfId="35899"/>
    <cellStyle name="Total 2 3 3 2 4" xfId="35900"/>
    <cellStyle name="Total 2 3 3 2 4 2" xfId="35901"/>
    <cellStyle name="Total 2 3 3 2 4 2 2" xfId="35902"/>
    <cellStyle name="Total 2 3 3 2 4 2 3" xfId="35903"/>
    <cellStyle name="Total 2 3 3 2 4 2 4" xfId="35904"/>
    <cellStyle name="Total 2 3 3 2 4 2 5" xfId="35905"/>
    <cellStyle name="Total 2 3 3 2 4 2 6" xfId="35906"/>
    <cellStyle name="Total 2 3 3 2 4 3" xfId="35907"/>
    <cellStyle name="Total 2 3 3 2 4 3 2" xfId="35908"/>
    <cellStyle name="Total 2 3 3 2 4 3 3" xfId="35909"/>
    <cellStyle name="Total 2 3 3 2 4 3 4" xfId="35910"/>
    <cellStyle name="Total 2 3 3 2 4 3 5" xfId="35911"/>
    <cellStyle name="Total 2 3 3 2 4 3 6" xfId="35912"/>
    <cellStyle name="Total 2 3 3 2 4 4" xfId="35913"/>
    <cellStyle name="Total 2 3 3 2 4 5" xfId="35914"/>
    <cellStyle name="Total 2 3 3 2 4 6" xfId="35915"/>
    <cellStyle name="Total 2 3 3 2 4 7" xfId="35916"/>
    <cellStyle name="Total 2 3 3 2 4 8" xfId="35917"/>
    <cellStyle name="Total 2 3 3 2 5" xfId="35918"/>
    <cellStyle name="Total 2 3 3 2 5 2" xfId="35919"/>
    <cellStyle name="Total 2 3 3 2 5 3" xfId="35920"/>
    <cellStyle name="Total 2 3 3 2 5 4" xfId="35921"/>
    <cellStyle name="Total 2 3 3 2 5 5" xfId="35922"/>
    <cellStyle name="Total 2 3 3 2 5 6" xfId="35923"/>
    <cellStyle name="Total 2 3 3 2 6" xfId="35924"/>
    <cellStyle name="Total 2 3 3 2 6 2" xfId="35925"/>
    <cellStyle name="Total 2 3 3 2 6 3" xfId="35926"/>
    <cellStyle name="Total 2 3 3 2 6 4" xfId="35927"/>
    <cellStyle name="Total 2 3 3 2 6 5" xfId="35928"/>
    <cellStyle name="Total 2 3 3 2 6 6" xfId="35929"/>
    <cellStyle name="Total 2 3 3 2 7" xfId="35930"/>
    <cellStyle name="Total 2 3 3 2 8" xfId="35931"/>
    <cellStyle name="Total 2 3 3 2 9" xfId="35932"/>
    <cellStyle name="Total 2 3 3 3" xfId="35933"/>
    <cellStyle name="Total 2 3 3 3 10" xfId="35934"/>
    <cellStyle name="Total 2 3 3 3 2" xfId="35935"/>
    <cellStyle name="Total 2 3 3 3 2 2" xfId="35936"/>
    <cellStyle name="Total 2 3 3 3 2 2 2" xfId="35937"/>
    <cellStyle name="Total 2 3 3 3 2 2 2 2" xfId="35938"/>
    <cellStyle name="Total 2 3 3 3 2 2 2 3" xfId="35939"/>
    <cellStyle name="Total 2 3 3 3 2 2 2 4" xfId="35940"/>
    <cellStyle name="Total 2 3 3 3 2 2 2 5" xfId="35941"/>
    <cellStyle name="Total 2 3 3 3 2 2 2 6" xfId="35942"/>
    <cellStyle name="Total 2 3 3 3 2 2 3" xfId="35943"/>
    <cellStyle name="Total 2 3 3 3 2 2 3 2" xfId="35944"/>
    <cellStyle name="Total 2 3 3 3 2 2 3 3" xfId="35945"/>
    <cellStyle name="Total 2 3 3 3 2 2 3 4" xfId="35946"/>
    <cellStyle name="Total 2 3 3 3 2 2 3 5" xfId="35947"/>
    <cellStyle name="Total 2 3 3 3 2 2 3 6" xfId="35948"/>
    <cellStyle name="Total 2 3 3 3 2 2 4" xfId="35949"/>
    <cellStyle name="Total 2 3 3 3 2 2 5" xfId="35950"/>
    <cellStyle name="Total 2 3 3 3 2 2 6" xfId="35951"/>
    <cellStyle name="Total 2 3 3 3 2 2 7" xfId="35952"/>
    <cellStyle name="Total 2 3 3 3 2 2 8" xfId="35953"/>
    <cellStyle name="Total 2 3 3 3 2 3" xfId="35954"/>
    <cellStyle name="Total 2 3 3 3 2 3 2" xfId="35955"/>
    <cellStyle name="Total 2 3 3 3 2 3 3" xfId="35956"/>
    <cellStyle name="Total 2 3 3 3 2 3 4" xfId="35957"/>
    <cellStyle name="Total 2 3 3 3 2 3 5" xfId="35958"/>
    <cellStyle name="Total 2 3 3 3 2 3 6" xfId="35959"/>
    <cellStyle name="Total 2 3 3 3 2 4" xfId="35960"/>
    <cellStyle name="Total 2 3 3 3 2 4 2" xfId="35961"/>
    <cellStyle name="Total 2 3 3 3 2 4 3" xfId="35962"/>
    <cellStyle name="Total 2 3 3 3 2 4 4" xfId="35963"/>
    <cellStyle name="Total 2 3 3 3 2 4 5" xfId="35964"/>
    <cellStyle name="Total 2 3 3 3 2 4 6" xfId="35965"/>
    <cellStyle name="Total 2 3 3 3 2 5" xfId="35966"/>
    <cellStyle name="Total 2 3 3 3 2 6" xfId="35967"/>
    <cellStyle name="Total 2 3 3 3 2 7" xfId="35968"/>
    <cellStyle name="Total 2 3 3 3 2 8" xfId="35969"/>
    <cellStyle name="Total 2 3 3 3 2 9" xfId="35970"/>
    <cellStyle name="Total 2 3 3 3 3" xfId="35971"/>
    <cellStyle name="Total 2 3 3 3 3 2" xfId="35972"/>
    <cellStyle name="Total 2 3 3 3 3 2 2" xfId="35973"/>
    <cellStyle name="Total 2 3 3 3 3 2 3" xfId="35974"/>
    <cellStyle name="Total 2 3 3 3 3 2 4" xfId="35975"/>
    <cellStyle name="Total 2 3 3 3 3 2 5" xfId="35976"/>
    <cellStyle name="Total 2 3 3 3 3 2 6" xfId="35977"/>
    <cellStyle name="Total 2 3 3 3 3 3" xfId="35978"/>
    <cellStyle name="Total 2 3 3 3 3 3 2" xfId="35979"/>
    <cellStyle name="Total 2 3 3 3 3 3 3" xfId="35980"/>
    <cellStyle name="Total 2 3 3 3 3 3 4" xfId="35981"/>
    <cellStyle name="Total 2 3 3 3 3 3 5" xfId="35982"/>
    <cellStyle name="Total 2 3 3 3 3 3 6" xfId="35983"/>
    <cellStyle name="Total 2 3 3 3 3 4" xfId="35984"/>
    <cellStyle name="Total 2 3 3 3 3 5" xfId="35985"/>
    <cellStyle name="Total 2 3 3 3 3 6" xfId="35986"/>
    <cellStyle name="Total 2 3 3 3 3 7" xfId="35987"/>
    <cellStyle name="Total 2 3 3 3 3 8" xfId="35988"/>
    <cellStyle name="Total 2 3 3 3 4" xfId="35989"/>
    <cellStyle name="Total 2 3 3 3 4 2" xfId="35990"/>
    <cellStyle name="Total 2 3 3 3 4 3" xfId="35991"/>
    <cellStyle name="Total 2 3 3 3 4 4" xfId="35992"/>
    <cellStyle name="Total 2 3 3 3 4 5" xfId="35993"/>
    <cellStyle name="Total 2 3 3 3 4 6" xfId="35994"/>
    <cellStyle name="Total 2 3 3 3 5" xfId="35995"/>
    <cellStyle name="Total 2 3 3 3 5 2" xfId="35996"/>
    <cellStyle name="Total 2 3 3 3 5 3" xfId="35997"/>
    <cellStyle name="Total 2 3 3 3 5 4" xfId="35998"/>
    <cellStyle name="Total 2 3 3 3 5 5" xfId="35999"/>
    <cellStyle name="Total 2 3 3 3 5 6" xfId="36000"/>
    <cellStyle name="Total 2 3 3 3 6" xfId="36001"/>
    <cellStyle name="Total 2 3 3 3 7" xfId="36002"/>
    <cellStyle name="Total 2 3 3 3 8" xfId="36003"/>
    <cellStyle name="Total 2 3 3 3 9" xfId="36004"/>
    <cellStyle name="Total 2 3 3 4" xfId="36005"/>
    <cellStyle name="Total 2 3 3 4 2" xfId="36006"/>
    <cellStyle name="Total 2 3 3 4 2 2" xfId="36007"/>
    <cellStyle name="Total 2 3 3 4 2 2 2" xfId="36008"/>
    <cellStyle name="Total 2 3 3 4 2 2 3" xfId="36009"/>
    <cellStyle name="Total 2 3 3 4 2 2 4" xfId="36010"/>
    <cellStyle name="Total 2 3 3 4 2 2 5" xfId="36011"/>
    <cellStyle name="Total 2 3 3 4 2 2 6" xfId="36012"/>
    <cellStyle name="Total 2 3 3 4 2 3" xfId="36013"/>
    <cellStyle name="Total 2 3 3 4 2 3 2" xfId="36014"/>
    <cellStyle name="Total 2 3 3 4 2 3 3" xfId="36015"/>
    <cellStyle name="Total 2 3 3 4 2 3 4" xfId="36016"/>
    <cellStyle name="Total 2 3 3 4 2 3 5" xfId="36017"/>
    <cellStyle name="Total 2 3 3 4 2 3 6" xfId="36018"/>
    <cellStyle name="Total 2 3 3 4 2 4" xfId="36019"/>
    <cellStyle name="Total 2 3 3 4 2 5" xfId="36020"/>
    <cellStyle name="Total 2 3 3 4 2 6" xfId="36021"/>
    <cellStyle name="Total 2 3 3 4 2 7" xfId="36022"/>
    <cellStyle name="Total 2 3 3 4 2 8" xfId="36023"/>
    <cellStyle name="Total 2 3 3 4 3" xfId="36024"/>
    <cellStyle name="Total 2 3 3 4 3 2" xfId="36025"/>
    <cellStyle name="Total 2 3 3 4 3 3" xfId="36026"/>
    <cellStyle name="Total 2 3 3 4 3 4" xfId="36027"/>
    <cellStyle name="Total 2 3 3 4 3 5" xfId="36028"/>
    <cellStyle name="Total 2 3 3 4 3 6" xfId="36029"/>
    <cellStyle name="Total 2 3 3 4 4" xfId="36030"/>
    <cellStyle name="Total 2 3 3 4 4 2" xfId="36031"/>
    <cellStyle name="Total 2 3 3 4 4 3" xfId="36032"/>
    <cellStyle name="Total 2 3 3 4 4 4" xfId="36033"/>
    <cellStyle name="Total 2 3 3 4 4 5" xfId="36034"/>
    <cellStyle name="Total 2 3 3 4 4 6" xfId="36035"/>
    <cellStyle name="Total 2 3 3 4 5" xfId="36036"/>
    <cellStyle name="Total 2 3 3 4 6" xfId="36037"/>
    <cellStyle name="Total 2 3 3 4 7" xfId="36038"/>
    <cellStyle name="Total 2 3 3 4 8" xfId="36039"/>
    <cellStyle name="Total 2 3 3 4 9" xfId="36040"/>
    <cellStyle name="Total 2 3 3 5" xfId="36041"/>
    <cellStyle name="Total 2 3 3 5 2" xfId="36042"/>
    <cellStyle name="Total 2 3 3 5 2 2" xfId="36043"/>
    <cellStyle name="Total 2 3 3 5 2 3" xfId="36044"/>
    <cellStyle name="Total 2 3 3 5 2 4" xfId="36045"/>
    <cellStyle name="Total 2 3 3 5 2 5" xfId="36046"/>
    <cellStyle name="Total 2 3 3 5 2 6" xfId="36047"/>
    <cellStyle name="Total 2 3 3 5 3" xfId="36048"/>
    <cellStyle name="Total 2 3 3 5 3 2" xfId="36049"/>
    <cellStyle name="Total 2 3 3 5 3 3" xfId="36050"/>
    <cellStyle name="Total 2 3 3 5 3 4" xfId="36051"/>
    <cellStyle name="Total 2 3 3 5 3 5" xfId="36052"/>
    <cellStyle name="Total 2 3 3 5 3 6" xfId="36053"/>
    <cellStyle name="Total 2 3 3 5 4" xfId="36054"/>
    <cellStyle name="Total 2 3 3 5 5" xfId="36055"/>
    <cellStyle name="Total 2 3 3 5 6" xfId="36056"/>
    <cellStyle name="Total 2 3 3 5 7" xfId="36057"/>
    <cellStyle name="Total 2 3 3 5 8" xfId="36058"/>
    <cellStyle name="Total 2 3 3 6" xfId="36059"/>
    <cellStyle name="Total 2 3 3 6 2" xfId="36060"/>
    <cellStyle name="Total 2 3 3 6 3" xfId="36061"/>
    <cellStyle name="Total 2 3 3 6 4" xfId="36062"/>
    <cellStyle name="Total 2 3 3 6 5" xfId="36063"/>
    <cellStyle name="Total 2 3 3 6 6" xfId="36064"/>
    <cellStyle name="Total 2 3 3 7" xfId="36065"/>
    <cellStyle name="Total 2 3 3 7 2" xfId="36066"/>
    <cellStyle name="Total 2 3 3 7 3" xfId="36067"/>
    <cellStyle name="Total 2 3 3 7 4" xfId="36068"/>
    <cellStyle name="Total 2 3 3 7 5" xfId="36069"/>
    <cellStyle name="Total 2 3 3 7 6" xfId="36070"/>
    <cellStyle name="Total 2 3 3 8" xfId="36071"/>
    <cellStyle name="Total 2 3 3 9" xfId="36072"/>
    <cellStyle name="Total 2 3 4" xfId="36073"/>
    <cellStyle name="Total 2 3 4 10" xfId="36074"/>
    <cellStyle name="Total 2 3 4 11" xfId="36075"/>
    <cellStyle name="Total 2 3 4 2" xfId="36076"/>
    <cellStyle name="Total 2 3 4 2 10" xfId="36077"/>
    <cellStyle name="Total 2 3 4 2 2" xfId="36078"/>
    <cellStyle name="Total 2 3 4 2 2 2" xfId="36079"/>
    <cellStyle name="Total 2 3 4 2 2 2 2" xfId="36080"/>
    <cellStyle name="Total 2 3 4 2 2 2 2 2" xfId="36081"/>
    <cellStyle name="Total 2 3 4 2 2 2 2 3" xfId="36082"/>
    <cellStyle name="Total 2 3 4 2 2 2 2 4" xfId="36083"/>
    <cellStyle name="Total 2 3 4 2 2 2 2 5" xfId="36084"/>
    <cellStyle name="Total 2 3 4 2 2 2 2 6" xfId="36085"/>
    <cellStyle name="Total 2 3 4 2 2 2 3" xfId="36086"/>
    <cellStyle name="Total 2 3 4 2 2 2 3 2" xfId="36087"/>
    <cellStyle name="Total 2 3 4 2 2 2 3 3" xfId="36088"/>
    <cellStyle name="Total 2 3 4 2 2 2 3 4" xfId="36089"/>
    <cellStyle name="Total 2 3 4 2 2 2 3 5" xfId="36090"/>
    <cellStyle name="Total 2 3 4 2 2 2 3 6" xfId="36091"/>
    <cellStyle name="Total 2 3 4 2 2 2 4" xfId="36092"/>
    <cellStyle name="Total 2 3 4 2 2 2 5" xfId="36093"/>
    <cellStyle name="Total 2 3 4 2 2 2 6" xfId="36094"/>
    <cellStyle name="Total 2 3 4 2 2 2 7" xfId="36095"/>
    <cellStyle name="Total 2 3 4 2 2 2 8" xfId="36096"/>
    <cellStyle name="Total 2 3 4 2 2 3" xfId="36097"/>
    <cellStyle name="Total 2 3 4 2 2 3 2" xfId="36098"/>
    <cellStyle name="Total 2 3 4 2 2 3 3" xfId="36099"/>
    <cellStyle name="Total 2 3 4 2 2 3 4" xfId="36100"/>
    <cellStyle name="Total 2 3 4 2 2 3 5" xfId="36101"/>
    <cellStyle name="Total 2 3 4 2 2 3 6" xfId="36102"/>
    <cellStyle name="Total 2 3 4 2 2 4" xfId="36103"/>
    <cellStyle name="Total 2 3 4 2 2 4 2" xfId="36104"/>
    <cellStyle name="Total 2 3 4 2 2 4 3" xfId="36105"/>
    <cellStyle name="Total 2 3 4 2 2 4 4" xfId="36106"/>
    <cellStyle name="Total 2 3 4 2 2 4 5" xfId="36107"/>
    <cellStyle name="Total 2 3 4 2 2 4 6" xfId="36108"/>
    <cellStyle name="Total 2 3 4 2 2 5" xfId="36109"/>
    <cellStyle name="Total 2 3 4 2 2 6" xfId="36110"/>
    <cellStyle name="Total 2 3 4 2 2 7" xfId="36111"/>
    <cellStyle name="Total 2 3 4 2 2 8" xfId="36112"/>
    <cellStyle name="Total 2 3 4 2 2 9" xfId="36113"/>
    <cellStyle name="Total 2 3 4 2 3" xfId="36114"/>
    <cellStyle name="Total 2 3 4 2 3 2" xfId="36115"/>
    <cellStyle name="Total 2 3 4 2 3 2 2" xfId="36116"/>
    <cellStyle name="Total 2 3 4 2 3 2 3" xfId="36117"/>
    <cellStyle name="Total 2 3 4 2 3 2 4" xfId="36118"/>
    <cellStyle name="Total 2 3 4 2 3 2 5" xfId="36119"/>
    <cellStyle name="Total 2 3 4 2 3 2 6" xfId="36120"/>
    <cellStyle name="Total 2 3 4 2 3 3" xfId="36121"/>
    <cellStyle name="Total 2 3 4 2 3 3 2" xfId="36122"/>
    <cellStyle name="Total 2 3 4 2 3 3 3" xfId="36123"/>
    <cellStyle name="Total 2 3 4 2 3 3 4" xfId="36124"/>
    <cellStyle name="Total 2 3 4 2 3 3 5" xfId="36125"/>
    <cellStyle name="Total 2 3 4 2 3 3 6" xfId="36126"/>
    <cellStyle name="Total 2 3 4 2 3 4" xfId="36127"/>
    <cellStyle name="Total 2 3 4 2 3 5" xfId="36128"/>
    <cellStyle name="Total 2 3 4 2 3 6" xfId="36129"/>
    <cellStyle name="Total 2 3 4 2 3 7" xfId="36130"/>
    <cellStyle name="Total 2 3 4 2 3 8" xfId="36131"/>
    <cellStyle name="Total 2 3 4 2 4" xfId="36132"/>
    <cellStyle name="Total 2 3 4 2 4 2" xfId="36133"/>
    <cellStyle name="Total 2 3 4 2 4 3" xfId="36134"/>
    <cellStyle name="Total 2 3 4 2 4 4" xfId="36135"/>
    <cellStyle name="Total 2 3 4 2 4 5" xfId="36136"/>
    <cellStyle name="Total 2 3 4 2 4 6" xfId="36137"/>
    <cellStyle name="Total 2 3 4 2 5" xfId="36138"/>
    <cellStyle name="Total 2 3 4 2 5 2" xfId="36139"/>
    <cellStyle name="Total 2 3 4 2 5 3" xfId="36140"/>
    <cellStyle name="Total 2 3 4 2 5 4" xfId="36141"/>
    <cellStyle name="Total 2 3 4 2 5 5" xfId="36142"/>
    <cellStyle name="Total 2 3 4 2 5 6" xfId="36143"/>
    <cellStyle name="Total 2 3 4 2 6" xfId="36144"/>
    <cellStyle name="Total 2 3 4 2 7" xfId="36145"/>
    <cellStyle name="Total 2 3 4 2 8" xfId="36146"/>
    <cellStyle name="Total 2 3 4 2 9" xfId="36147"/>
    <cellStyle name="Total 2 3 4 3" xfId="36148"/>
    <cellStyle name="Total 2 3 4 3 2" xfId="36149"/>
    <cellStyle name="Total 2 3 4 3 2 2" xfId="36150"/>
    <cellStyle name="Total 2 3 4 3 2 2 2" xfId="36151"/>
    <cellStyle name="Total 2 3 4 3 2 2 3" xfId="36152"/>
    <cellStyle name="Total 2 3 4 3 2 2 4" xfId="36153"/>
    <cellStyle name="Total 2 3 4 3 2 2 5" xfId="36154"/>
    <cellStyle name="Total 2 3 4 3 2 2 6" xfId="36155"/>
    <cellStyle name="Total 2 3 4 3 2 3" xfId="36156"/>
    <cellStyle name="Total 2 3 4 3 2 3 2" xfId="36157"/>
    <cellStyle name="Total 2 3 4 3 2 3 3" xfId="36158"/>
    <cellStyle name="Total 2 3 4 3 2 3 4" xfId="36159"/>
    <cellStyle name="Total 2 3 4 3 2 3 5" xfId="36160"/>
    <cellStyle name="Total 2 3 4 3 2 3 6" xfId="36161"/>
    <cellStyle name="Total 2 3 4 3 2 4" xfId="36162"/>
    <cellStyle name="Total 2 3 4 3 2 5" xfId="36163"/>
    <cellStyle name="Total 2 3 4 3 2 6" xfId="36164"/>
    <cellStyle name="Total 2 3 4 3 2 7" xfId="36165"/>
    <cellStyle name="Total 2 3 4 3 2 8" xfId="36166"/>
    <cellStyle name="Total 2 3 4 3 3" xfId="36167"/>
    <cellStyle name="Total 2 3 4 3 3 2" xfId="36168"/>
    <cellStyle name="Total 2 3 4 3 3 3" xfId="36169"/>
    <cellStyle name="Total 2 3 4 3 3 4" xfId="36170"/>
    <cellStyle name="Total 2 3 4 3 3 5" xfId="36171"/>
    <cellStyle name="Total 2 3 4 3 3 6" xfId="36172"/>
    <cellStyle name="Total 2 3 4 3 4" xfId="36173"/>
    <cellStyle name="Total 2 3 4 3 4 2" xfId="36174"/>
    <cellStyle name="Total 2 3 4 3 4 3" xfId="36175"/>
    <cellStyle name="Total 2 3 4 3 4 4" xfId="36176"/>
    <cellStyle name="Total 2 3 4 3 4 5" xfId="36177"/>
    <cellStyle name="Total 2 3 4 3 4 6" xfId="36178"/>
    <cellStyle name="Total 2 3 4 3 5" xfId="36179"/>
    <cellStyle name="Total 2 3 4 3 6" xfId="36180"/>
    <cellStyle name="Total 2 3 4 3 7" xfId="36181"/>
    <cellStyle name="Total 2 3 4 3 8" xfId="36182"/>
    <cellStyle name="Total 2 3 4 3 9" xfId="36183"/>
    <cellStyle name="Total 2 3 4 4" xfId="36184"/>
    <cellStyle name="Total 2 3 4 4 2" xfId="36185"/>
    <cellStyle name="Total 2 3 4 4 2 2" xfId="36186"/>
    <cellStyle name="Total 2 3 4 4 2 3" xfId="36187"/>
    <cellStyle name="Total 2 3 4 4 2 4" xfId="36188"/>
    <cellStyle name="Total 2 3 4 4 2 5" xfId="36189"/>
    <cellStyle name="Total 2 3 4 4 2 6" xfId="36190"/>
    <cellStyle name="Total 2 3 4 4 3" xfId="36191"/>
    <cellStyle name="Total 2 3 4 4 3 2" xfId="36192"/>
    <cellStyle name="Total 2 3 4 4 3 3" xfId="36193"/>
    <cellStyle name="Total 2 3 4 4 3 4" xfId="36194"/>
    <cellStyle name="Total 2 3 4 4 3 5" xfId="36195"/>
    <cellStyle name="Total 2 3 4 4 3 6" xfId="36196"/>
    <cellStyle name="Total 2 3 4 4 4" xfId="36197"/>
    <cellStyle name="Total 2 3 4 4 5" xfId="36198"/>
    <cellStyle name="Total 2 3 4 4 6" xfId="36199"/>
    <cellStyle name="Total 2 3 4 4 7" xfId="36200"/>
    <cellStyle name="Total 2 3 4 4 8" xfId="36201"/>
    <cellStyle name="Total 2 3 4 5" xfId="36202"/>
    <cellStyle name="Total 2 3 4 5 2" xfId="36203"/>
    <cellStyle name="Total 2 3 4 5 3" xfId="36204"/>
    <cellStyle name="Total 2 3 4 5 4" xfId="36205"/>
    <cellStyle name="Total 2 3 4 5 5" xfId="36206"/>
    <cellStyle name="Total 2 3 4 5 6" xfId="36207"/>
    <cellStyle name="Total 2 3 4 6" xfId="36208"/>
    <cellStyle name="Total 2 3 4 6 2" xfId="36209"/>
    <cellStyle name="Total 2 3 4 6 3" xfId="36210"/>
    <cellStyle name="Total 2 3 4 6 4" xfId="36211"/>
    <cellStyle name="Total 2 3 4 6 5" xfId="36212"/>
    <cellStyle name="Total 2 3 4 6 6" xfId="36213"/>
    <cellStyle name="Total 2 3 4 7" xfId="36214"/>
    <cellStyle name="Total 2 3 4 8" xfId="36215"/>
    <cellStyle name="Total 2 3 4 9" xfId="36216"/>
    <cellStyle name="Total 2 3 5" xfId="36217"/>
    <cellStyle name="Total 2 3 5 10" xfId="36218"/>
    <cellStyle name="Total 2 3 5 2" xfId="36219"/>
    <cellStyle name="Total 2 3 5 2 2" xfId="36220"/>
    <cellStyle name="Total 2 3 5 2 2 2" xfId="36221"/>
    <cellStyle name="Total 2 3 5 2 2 2 2" xfId="36222"/>
    <cellStyle name="Total 2 3 5 2 2 2 3" xfId="36223"/>
    <cellStyle name="Total 2 3 5 2 2 2 4" xfId="36224"/>
    <cellStyle name="Total 2 3 5 2 2 2 5" xfId="36225"/>
    <cellStyle name="Total 2 3 5 2 2 2 6" xfId="36226"/>
    <cellStyle name="Total 2 3 5 2 2 3" xfId="36227"/>
    <cellStyle name="Total 2 3 5 2 2 3 2" xfId="36228"/>
    <cellStyle name="Total 2 3 5 2 2 3 3" xfId="36229"/>
    <cellStyle name="Total 2 3 5 2 2 3 4" xfId="36230"/>
    <cellStyle name="Total 2 3 5 2 2 3 5" xfId="36231"/>
    <cellStyle name="Total 2 3 5 2 2 3 6" xfId="36232"/>
    <cellStyle name="Total 2 3 5 2 2 4" xfId="36233"/>
    <cellStyle name="Total 2 3 5 2 2 5" xfId="36234"/>
    <cellStyle name="Total 2 3 5 2 2 6" xfId="36235"/>
    <cellStyle name="Total 2 3 5 2 2 7" xfId="36236"/>
    <cellStyle name="Total 2 3 5 2 2 8" xfId="36237"/>
    <cellStyle name="Total 2 3 5 2 3" xfId="36238"/>
    <cellStyle name="Total 2 3 5 2 3 2" xfId="36239"/>
    <cellStyle name="Total 2 3 5 2 3 3" xfId="36240"/>
    <cellStyle name="Total 2 3 5 2 3 4" xfId="36241"/>
    <cellStyle name="Total 2 3 5 2 3 5" xfId="36242"/>
    <cellStyle name="Total 2 3 5 2 3 6" xfId="36243"/>
    <cellStyle name="Total 2 3 5 2 4" xfId="36244"/>
    <cellStyle name="Total 2 3 5 2 4 2" xfId="36245"/>
    <cellStyle name="Total 2 3 5 2 4 3" xfId="36246"/>
    <cellStyle name="Total 2 3 5 2 4 4" xfId="36247"/>
    <cellStyle name="Total 2 3 5 2 4 5" xfId="36248"/>
    <cellStyle name="Total 2 3 5 2 4 6" xfId="36249"/>
    <cellStyle name="Total 2 3 5 2 5" xfId="36250"/>
    <cellStyle name="Total 2 3 5 2 6" xfId="36251"/>
    <cellStyle name="Total 2 3 5 2 7" xfId="36252"/>
    <cellStyle name="Total 2 3 5 2 8" xfId="36253"/>
    <cellStyle name="Total 2 3 5 2 9" xfId="36254"/>
    <cellStyle name="Total 2 3 5 3" xfId="36255"/>
    <cellStyle name="Total 2 3 5 3 2" xfId="36256"/>
    <cellStyle name="Total 2 3 5 3 2 2" xfId="36257"/>
    <cellStyle name="Total 2 3 5 3 2 3" xfId="36258"/>
    <cellStyle name="Total 2 3 5 3 2 4" xfId="36259"/>
    <cellStyle name="Total 2 3 5 3 2 5" xfId="36260"/>
    <cellStyle name="Total 2 3 5 3 2 6" xfId="36261"/>
    <cellStyle name="Total 2 3 5 3 3" xfId="36262"/>
    <cellStyle name="Total 2 3 5 3 3 2" xfId="36263"/>
    <cellStyle name="Total 2 3 5 3 3 3" xfId="36264"/>
    <cellStyle name="Total 2 3 5 3 3 4" xfId="36265"/>
    <cellStyle name="Total 2 3 5 3 3 5" xfId="36266"/>
    <cellStyle name="Total 2 3 5 3 3 6" xfId="36267"/>
    <cellStyle name="Total 2 3 5 3 4" xfId="36268"/>
    <cellStyle name="Total 2 3 5 3 5" xfId="36269"/>
    <cellStyle name="Total 2 3 5 3 6" xfId="36270"/>
    <cellStyle name="Total 2 3 5 3 7" xfId="36271"/>
    <cellStyle name="Total 2 3 5 3 8" xfId="36272"/>
    <cellStyle name="Total 2 3 5 4" xfId="36273"/>
    <cellStyle name="Total 2 3 5 4 2" xfId="36274"/>
    <cellStyle name="Total 2 3 5 4 3" xfId="36275"/>
    <cellStyle name="Total 2 3 5 4 4" xfId="36276"/>
    <cellStyle name="Total 2 3 5 4 5" xfId="36277"/>
    <cellStyle name="Total 2 3 5 4 6" xfId="36278"/>
    <cellStyle name="Total 2 3 5 5" xfId="36279"/>
    <cellStyle name="Total 2 3 5 5 2" xfId="36280"/>
    <cellStyle name="Total 2 3 5 5 3" xfId="36281"/>
    <cellStyle name="Total 2 3 5 5 4" xfId="36282"/>
    <cellStyle name="Total 2 3 5 5 5" xfId="36283"/>
    <cellStyle name="Total 2 3 5 5 6" xfId="36284"/>
    <cellStyle name="Total 2 3 5 6" xfId="36285"/>
    <cellStyle name="Total 2 3 5 7" xfId="36286"/>
    <cellStyle name="Total 2 3 5 8" xfId="36287"/>
    <cellStyle name="Total 2 3 5 9" xfId="36288"/>
    <cellStyle name="Total 2 3 6" xfId="36289"/>
    <cellStyle name="Total 2 3 6 2" xfId="36290"/>
    <cellStyle name="Total 2 3 6 2 2" xfId="36291"/>
    <cellStyle name="Total 2 3 6 2 2 2" xfId="36292"/>
    <cellStyle name="Total 2 3 6 2 2 3" xfId="36293"/>
    <cellStyle name="Total 2 3 6 2 2 4" xfId="36294"/>
    <cellStyle name="Total 2 3 6 2 2 5" xfId="36295"/>
    <cellStyle name="Total 2 3 6 2 2 6" xfId="36296"/>
    <cellStyle name="Total 2 3 6 2 3" xfId="36297"/>
    <cellStyle name="Total 2 3 6 2 3 2" xfId="36298"/>
    <cellStyle name="Total 2 3 6 2 3 3" xfId="36299"/>
    <cellStyle name="Total 2 3 6 2 3 4" xfId="36300"/>
    <cellStyle name="Total 2 3 6 2 3 5" xfId="36301"/>
    <cellStyle name="Total 2 3 6 2 3 6" xfId="36302"/>
    <cellStyle name="Total 2 3 6 2 4" xfId="36303"/>
    <cellStyle name="Total 2 3 6 2 5" xfId="36304"/>
    <cellStyle name="Total 2 3 6 2 6" xfId="36305"/>
    <cellStyle name="Total 2 3 6 2 7" xfId="36306"/>
    <cellStyle name="Total 2 3 6 2 8" xfId="36307"/>
    <cellStyle name="Total 2 3 6 3" xfId="36308"/>
    <cellStyle name="Total 2 3 6 3 2" xfId="36309"/>
    <cellStyle name="Total 2 3 6 3 3" xfId="36310"/>
    <cellStyle name="Total 2 3 6 3 4" xfId="36311"/>
    <cellStyle name="Total 2 3 6 3 5" xfId="36312"/>
    <cellStyle name="Total 2 3 6 3 6" xfId="36313"/>
    <cellStyle name="Total 2 3 6 4" xfId="36314"/>
    <cellStyle name="Total 2 3 6 4 2" xfId="36315"/>
    <cellStyle name="Total 2 3 6 4 3" xfId="36316"/>
    <cellStyle name="Total 2 3 6 4 4" xfId="36317"/>
    <cellStyle name="Total 2 3 6 4 5" xfId="36318"/>
    <cellStyle name="Total 2 3 6 4 6" xfId="36319"/>
    <cellStyle name="Total 2 3 6 5" xfId="36320"/>
    <cellStyle name="Total 2 3 6 6" xfId="36321"/>
    <cellStyle name="Total 2 3 6 7" xfId="36322"/>
    <cellStyle name="Total 2 3 6 8" xfId="36323"/>
    <cellStyle name="Total 2 3 6 9" xfId="36324"/>
    <cellStyle name="Total 2 3 7" xfId="36325"/>
    <cellStyle name="Total 2 3 7 2" xfId="36326"/>
    <cellStyle name="Total 2 3 7 2 2" xfId="36327"/>
    <cellStyle name="Total 2 3 7 2 3" xfId="36328"/>
    <cellStyle name="Total 2 3 7 2 4" xfId="36329"/>
    <cellStyle name="Total 2 3 7 2 5" xfId="36330"/>
    <cellStyle name="Total 2 3 7 2 6" xfId="36331"/>
    <cellStyle name="Total 2 3 7 3" xfId="36332"/>
    <cellStyle name="Total 2 3 7 3 2" xfId="36333"/>
    <cellStyle name="Total 2 3 7 3 3" xfId="36334"/>
    <cellStyle name="Total 2 3 7 3 4" xfId="36335"/>
    <cellStyle name="Total 2 3 7 3 5" xfId="36336"/>
    <cellStyle name="Total 2 3 7 3 6" xfId="36337"/>
    <cellStyle name="Total 2 3 7 4" xfId="36338"/>
    <cellStyle name="Total 2 3 7 5" xfId="36339"/>
    <cellStyle name="Total 2 3 7 6" xfId="36340"/>
    <cellStyle name="Total 2 3 7 7" xfId="36341"/>
    <cellStyle name="Total 2 3 7 8" xfId="36342"/>
    <cellStyle name="Total 2 3 8" xfId="36343"/>
    <cellStyle name="Total 2 3 8 2" xfId="36344"/>
    <cellStyle name="Total 2 3 8 3" xfId="36345"/>
    <cellStyle name="Total 2 3 8 4" xfId="36346"/>
    <cellStyle name="Total 2 3 8 5" xfId="36347"/>
    <cellStyle name="Total 2 3 8 6" xfId="36348"/>
    <cellStyle name="Total 2 3 9" xfId="36349"/>
    <cellStyle name="Total 2 3 9 2" xfId="36350"/>
    <cellStyle name="Total 2 3 9 3" xfId="36351"/>
    <cellStyle name="Total 2 3 9 4" xfId="36352"/>
    <cellStyle name="Total 2 3 9 5" xfId="36353"/>
    <cellStyle name="Total 2 3 9 6" xfId="36354"/>
    <cellStyle name="Total 2 4" xfId="36355"/>
    <cellStyle name="Total 2 4 10" xfId="36356"/>
    <cellStyle name="Total 2 4 11" xfId="36357"/>
    <cellStyle name="Total 2 4 12" xfId="36358"/>
    <cellStyle name="Total 2 4 13" xfId="36359"/>
    <cellStyle name="Total 2 4 2" xfId="36360"/>
    <cellStyle name="Total 2 4 2 10" xfId="36361"/>
    <cellStyle name="Total 2 4 2 11" xfId="36362"/>
    <cellStyle name="Total 2 4 2 12" xfId="36363"/>
    <cellStyle name="Total 2 4 2 2" xfId="36364"/>
    <cellStyle name="Total 2 4 2 2 10" xfId="36365"/>
    <cellStyle name="Total 2 4 2 2 11" xfId="36366"/>
    <cellStyle name="Total 2 4 2 2 2" xfId="36367"/>
    <cellStyle name="Total 2 4 2 2 2 10" xfId="36368"/>
    <cellStyle name="Total 2 4 2 2 2 2" xfId="36369"/>
    <cellStyle name="Total 2 4 2 2 2 2 2" xfId="36370"/>
    <cellStyle name="Total 2 4 2 2 2 2 2 2" xfId="36371"/>
    <cellStyle name="Total 2 4 2 2 2 2 2 2 2" xfId="36372"/>
    <cellStyle name="Total 2 4 2 2 2 2 2 2 3" xfId="36373"/>
    <cellStyle name="Total 2 4 2 2 2 2 2 2 4" xfId="36374"/>
    <cellStyle name="Total 2 4 2 2 2 2 2 2 5" xfId="36375"/>
    <cellStyle name="Total 2 4 2 2 2 2 2 2 6" xfId="36376"/>
    <cellStyle name="Total 2 4 2 2 2 2 2 3" xfId="36377"/>
    <cellStyle name="Total 2 4 2 2 2 2 2 3 2" xfId="36378"/>
    <cellStyle name="Total 2 4 2 2 2 2 2 3 3" xfId="36379"/>
    <cellStyle name="Total 2 4 2 2 2 2 2 3 4" xfId="36380"/>
    <cellStyle name="Total 2 4 2 2 2 2 2 3 5" xfId="36381"/>
    <cellStyle name="Total 2 4 2 2 2 2 2 3 6" xfId="36382"/>
    <cellStyle name="Total 2 4 2 2 2 2 2 4" xfId="36383"/>
    <cellStyle name="Total 2 4 2 2 2 2 2 5" xfId="36384"/>
    <cellStyle name="Total 2 4 2 2 2 2 2 6" xfId="36385"/>
    <cellStyle name="Total 2 4 2 2 2 2 2 7" xfId="36386"/>
    <cellStyle name="Total 2 4 2 2 2 2 2 8" xfId="36387"/>
    <cellStyle name="Total 2 4 2 2 2 2 3" xfId="36388"/>
    <cellStyle name="Total 2 4 2 2 2 2 3 2" xfId="36389"/>
    <cellStyle name="Total 2 4 2 2 2 2 3 3" xfId="36390"/>
    <cellStyle name="Total 2 4 2 2 2 2 3 4" xfId="36391"/>
    <cellStyle name="Total 2 4 2 2 2 2 3 5" xfId="36392"/>
    <cellStyle name="Total 2 4 2 2 2 2 3 6" xfId="36393"/>
    <cellStyle name="Total 2 4 2 2 2 2 4" xfId="36394"/>
    <cellStyle name="Total 2 4 2 2 2 2 4 2" xfId="36395"/>
    <cellStyle name="Total 2 4 2 2 2 2 4 3" xfId="36396"/>
    <cellStyle name="Total 2 4 2 2 2 2 4 4" xfId="36397"/>
    <cellStyle name="Total 2 4 2 2 2 2 4 5" xfId="36398"/>
    <cellStyle name="Total 2 4 2 2 2 2 4 6" xfId="36399"/>
    <cellStyle name="Total 2 4 2 2 2 2 5" xfId="36400"/>
    <cellStyle name="Total 2 4 2 2 2 2 6" xfId="36401"/>
    <cellStyle name="Total 2 4 2 2 2 2 7" xfId="36402"/>
    <cellStyle name="Total 2 4 2 2 2 2 8" xfId="36403"/>
    <cellStyle name="Total 2 4 2 2 2 2 9" xfId="36404"/>
    <cellStyle name="Total 2 4 2 2 2 3" xfId="36405"/>
    <cellStyle name="Total 2 4 2 2 2 3 2" xfId="36406"/>
    <cellStyle name="Total 2 4 2 2 2 3 2 2" xfId="36407"/>
    <cellStyle name="Total 2 4 2 2 2 3 2 3" xfId="36408"/>
    <cellStyle name="Total 2 4 2 2 2 3 2 4" xfId="36409"/>
    <cellStyle name="Total 2 4 2 2 2 3 2 5" xfId="36410"/>
    <cellStyle name="Total 2 4 2 2 2 3 2 6" xfId="36411"/>
    <cellStyle name="Total 2 4 2 2 2 3 3" xfId="36412"/>
    <cellStyle name="Total 2 4 2 2 2 3 3 2" xfId="36413"/>
    <cellStyle name="Total 2 4 2 2 2 3 3 3" xfId="36414"/>
    <cellStyle name="Total 2 4 2 2 2 3 3 4" xfId="36415"/>
    <cellStyle name="Total 2 4 2 2 2 3 3 5" xfId="36416"/>
    <cellStyle name="Total 2 4 2 2 2 3 3 6" xfId="36417"/>
    <cellStyle name="Total 2 4 2 2 2 3 4" xfId="36418"/>
    <cellStyle name="Total 2 4 2 2 2 3 5" xfId="36419"/>
    <cellStyle name="Total 2 4 2 2 2 3 6" xfId="36420"/>
    <cellStyle name="Total 2 4 2 2 2 3 7" xfId="36421"/>
    <cellStyle name="Total 2 4 2 2 2 3 8" xfId="36422"/>
    <cellStyle name="Total 2 4 2 2 2 4" xfId="36423"/>
    <cellStyle name="Total 2 4 2 2 2 4 2" xfId="36424"/>
    <cellStyle name="Total 2 4 2 2 2 4 3" xfId="36425"/>
    <cellStyle name="Total 2 4 2 2 2 4 4" xfId="36426"/>
    <cellStyle name="Total 2 4 2 2 2 4 5" xfId="36427"/>
    <cellStyle name="Total 2 4 2 2 2 4 6" xfId="36428"/>
    <cellStyle name="Total 2 4 2 2 2 5" xfId="36429"/>
    <cellStyle name="Total 2 4 2 2 2 5 2" xfId="36430"/>
    <cellStyle name="Total 2 4 2 2 2 5 3" xfId="36431"/>
    <cellStyle name="Total 2 4 2 2 2 5 4" xfId="36432"/>
    <cellStyle name="Total 2 4 2 2 2 5 5" xfId="36433"/>
    <cellStyle name="Total 2 4 2 2 2 5 6" xfId="36434"/>
    <cellStyle name="Total 2 4 2 2 2 6" xfId="36435"/>
    <cellStyle name="Total 2 4 2 2 2 7" xfId="36436"/>
    <cellStyle name="Total 2 4 2 2 2 8" xfId="36437"/>
    <cellStyle name="Total 2 4 2 2 2 9" xfId="36438"/>
    <cellStyle name="Total 2 4 2 2 3" xfId="36439"/>
    <cellStyle name="Total 2 4 2 2 3 2" xfId="36440"/>
    <cellStyle name="Total 2 4 2 2 3 2 2" xfId="36441"/>
    <cellStyle name="Total 2 4 2 2 3 2 2 2" xfId="36442"/>
    <cellStyle name="Total 2 4 2 2 3 2 2 3" xfId="36443"/>
    <cellStyle name="Total 2 4 2 2 3 2 2 4" xfId="36444"/>
    <cellStyle name="Total 2 4 2 2 3 2 2 5" xfId="36445"/>
    <cellStyle name="Total 2 4 2 2 3 2 2 6" xfId="36446"/>
    <cellStyle name="Total 2 4 2 2 3 2 3" xfId="36447"/>
    <cellStyle name="Total 2 4 2 2 3 2 3 2" xfId="36448"/>
    <cellStyle name="Total 2 4 2 2 3 2 3 3" xfId="36449"/>
    <cellStyle name="Total 2 4 2 2 3 2 3 4" xfId="36450"/>
    <cellStyle name="Total 2 4 2 2 3 2 3 5" xfId="36451"/>
    <cellStyle name="Total 2 4 2 2 3 2 3 6" xfId="36452"/>
    <cellStyle name="Total 2 4 2 2 3 2 4" xfId="36453"/>
    <cellStyle name="Total 2 4 2 2 3 2 5" xfId="36454"/>
    <cellStyle name="Total 2 4 2 2 3 2 6" xfId="36455"/>
    <cellStyle name="Total 2 4 2 2 3 2 7" xfId="36456"/>
    <cellStyle name="Total 2 4 2 2 3 2 8" xfId="36457"/>
    <cellStyle name="Total 2 4 2 2 3 3" xfId="36458"/>
    <cellStyle name="Total 2 4 2 2 3 3 2" xfId="36459"/>
    <cellStyle name="Total 2 4 2 2 3 3 3" xfId="36460"/>
    <cellStyle name="Total 2 4 2 2 3 3 4" xfId="36461"/>
    <cellStyle name="Total 2 4 2 2 3 3 5" xfId="36462"/>
    <cellStyle name="Total 2 4 2 2 3 3 6" xfId="36463"/>
    <cellStyle name="Total 2 4 2 2 3 4" xfId="36464"/>
    <cellStyle name="Total 2 4 2 2 3 4 2" xfId="36465"/>
    <cellStyle name="Total 2 4 2 2 3 4 3" xfId="36466"/>
    <cellStyle name="Total 2 4 2 2 3 4 4" xfId="36467"/>
    <cellStyle name="Total 2 4 2 2 3 4 5" xfId="36468"/>
    <cellStyle name="Total 2 4 2 2 3 4 6" xfId="36469"/>
    <cellStyle name="Total 2 4 2 2 3 5" xfId="36470"/>
    <cellStyle name="Total 2 4 2 2 3 6" xfId="36471"/>
    <cellStyle name="Total 2 4 2 2 3 7" xfId="36472"/>
    <cellStyle name="Total 2 4 2 2 3 8" xfId="36473"/>
    <cellStyle name="Total 2 4 2 2 3 9" xfId="36474"/>
    <cellStyle name="Total 2 4 2 2 4" xfId="36475"/>
    <cellStyle name="Total 2 4 2 2 4 2" xfId="36476"/>
    <cellStyle name="Total 2 4 2 2 4 2 2" xfId="36477"/>
    <cellStyle name="Total 2 4 2 2 4 2 3" xfId="36478"/>
    <cellStyle name="Total 2 4 2 2 4 2 4" xfId="36479"/>
    <cellStyle name="Total 2 4 2 2 4 2 5" xfId="36480"/>
    <cellStyle name="Total 2 4 2 2 4 2 6" xfId="36481"/>
    <cellStyle name="Total 2 4 2 2 4 3" xfId="36482"/>
    <cellStyle name="Total 2 4 2 2 4 3 2" xfId="36483"/>
    <cellStyle name="Total 2 4 2 2 4 3 3" xfId="36484"/>
    <cellStyle name="Total 2 4 2 2 4 3 4" xfId="36485"/>
    <cellStyle name="Total 2 4 2 2 4 3 5" xfId="36486"/>
    <cellStyle name="Total 2 4 2 2 4 3 6" xfId="36487"/>
    <cellStyle name="Total 2 4 2 2 4 4" xfId="36488"/>
    <cellStyle name="Total 2 4 2 2 4 5" xfId="36489"/>
    <cellStyle name="Total 2 4 2 2 4 6" xfId="36490"/>
    <cellStyle name="Total 2 4 2 2 4 7" xfId="36491"/>
    <cellStyle name="Total 2 4 2 2 4 8" xfId="36492"/>
    <cellStyle name="Total 2 4 2 2 5" xfId="36493"/>
    <cellStyle name="Total 2 4 2 2 5 2" xfId="36494"/>
    <cellStyle name="Total 2 4 2 2 5 3" xfId="36495"/>
    <cellStyle name="Total 2 4 2 2 5 4" xfId="36496"/>
    <cellStyle name="Total 2 4 2 2 5 5" xfId="36497"/>
    <cellStyle name="Total 2 4 2 2 5 6" xfId="36498"/>
    <cellStyle name="Total 2 4 2 2 6" xfId="36499"/>
    <cellStyle name="Total 2 4 2 2 6 2" xfId="36500"/>
    <cellStyle name="Total 2 4 2 2 6 3" xfId="36501"/>
    <cellStyle name="Total 2 4 2 2 6 4" xfId="36502"/>
    <cellStyle name="Total 2 4 2 2 6 5" xfId="36503"/>
    <cellStyle name="Total 2 4 2 2 6 6" xfId="36504"/>
    <cellStyle name="Total 2 4 2 2 7" xfId="36505"/>
    <cellStyle name="Total 2 4 2 2 8" xfId="36506"/>
    <cellStyle name="Total 2 4 2 2 9" xfId="36507"/>
    <cellStyle name="Total 2 4 2 3" xfId="36508"/>
    <cellStyle name="Total 2 4 2 3 10" xfId="36509"/>
    <cellStyle name="Total 2 4 2 3 2" xfId="36510"/>
    <cellStyle name="Total 2 4 2 3 2 2" xfId="36511"/>
    <cellStyle name="Total 2 4 2 3 2 2 2" xfId="36512"/>
    <cellStyle name="Total 2 4 2 3 2 2 2 2" xfId="36513"/>
    <cellStyle name="Total 2 4 2 3 2 2 2 3" xfId="36514"/>
    <cellStyle name="Total 2 4 2 3 2 2 2 4" xfId="36515"/>
    <cellStyle name="Total 2 4 2 3 2 2 2 5" xfId="36516"/>
    <cellStyle name="Total 2 4 2 3 2 2 2 6" xfId="36517"/>
    <cellStyle name="Total 2 4 2 3 2 2 3" xfId="36518"/>
    <cellStyle name="Total 2 4 2 3 2 2 3 2" xfId="36519"/>
    <cellStyle name="Total 2 4 2 3 2 2 3 3" xfId="36520"/>
    <cellStyle name="Total 2 4 2 3 2 2 3 4" xfId="36521"/>
    <cellStyle name="Total 2 4 2 3 2 2 3 5" xfId="36522"/>
    <cellStyle name="Total 2 4 2 3 2 2 3 6" xfId="36523"/>
    <cellStyle name="Total 2 4 2 3 2 2 4" xfId="36524"/>
    <cellStyle name="Total 2 4 2 3 2 2 5" xfId="36525"/>
    <cellStyle name="Total 2 4 2 3 2 2 6" xfId="36526"/>
    <cellStyle name="Total 2 4 2 3 2 2 7" xfId="36527"/>
    <cellStyle name="Total 2 4 2 3 2 2 8" xfId="36528"/>
    <cellStyle name="Total 2 4 2 3 2 3" xfId="36529"/>
    <cellStyle name="Total 2 4 2 3 2 3 2" xfId="36530"/>
    <cellStyle name="Total 2 4 2 3 2 3 3" xfId="36531"/>
    <cellStyle name="Total 2 4 2 3 2 3 4" xfId="36532"/>
    <cellStyle name="Total 2 4 2 3 2 3 5" xfId="36533"/>
    <cellStyle name="Total 2 4 2 3 2 3 6" xfId="36534"/>
    <cellStyle name="Total 2 4 2 3 2 4" xfId="36535"/>
    <cellStyle name="Total 2 4 2 3 2 4 2" xfId="36536"/>
    <cellStyle name="Total 2 4 2 3 2 4 3" xfId="36537"/>
    <cellStyle name="Total 2 4 2 3 2 4 4" xfId="36538"/>
    <cellStyle name="Total 2 4 2 3 2 4 5" xfId="36539"/>
    <cellStyle name="Total 2 4 2 3 2 4 6" xfId="36540"/>
    <cellStyle name="Total 2 4 2 3 2 5" xfId="36541"/>
    <cellStyle name="Total 2 4 2 3 2 6" xfId="36542"/>
    <cellStyle name="Total 2 4 2 3 2 7" xfId="36543"/>
    <cellStyle name="Total 2 4 2 3 2 8" xfId="36544"/>
    <cellStyle name="Total 2 4 2 3 2 9" xfId="36545"/>
    <cellStyle name="Total 2 4 2 3 3" xfId="36546"/>
    <cellStyle name="Total 2 4 2 3 3 2" xfId="36547"/>
    <cellStyle name="Total 2 4 2 3 3 2 2" xfId="36548"/>
    <cellStyle name="Total 2 4 2 3 3 2 3" xfId="36549"/>
    <cellStyle name="Total 2 4 2 3 3 2 4" xfId="36550"/>
    <cellStyle name="Total 2 4 2 3 3 2 5" xfId="36551"/>
    <cellStyle name="Total 2 4 2 3 3 2 6" xfId="36552"/>
    <cellStyle name="Total 2 4 2 3 3 3" xfId="36553"/>
    <cellStyle name="Total 2 4 2 3 3 3 2" xfId="36554"/>
    <cellStyle name="Total 2 4 2 3 3 3 3" xfId="36555"/>
    <cellStyle name="Total 2 4 2 3 3 3 4" xfId="36556"/>
    <cellStyle name="Total 2 4 2 3 3 3 5" xfId="36557"/>
    <cellStyle name="Total 2 4 2 3 3 3 6" xfId="36558"/>
    <cellStyle name="Total 2 4 2 3 3 4" xfId="36559"/>
    <cellStyle name="Total 2 4 2 3 3 5" xfId="36560"/>
    <cellStyle name="Total 2 4 2 3 3 6" xfId="36561"/>
    <cellStyle name="Total 2 4 2 3 3 7" xfId="36562"/>
    <cellStyle name="Total 2 4 2 3 3 8" xfId="36563"/>
    <cellStyle name="Total 2 4 2 3 4" xfId="36564"/>
    <cellStyle name="Total 2 4 2 3 4 2" xfId="36565"/>
    <cellStyle name="Total 2 4 2 3 4 3" xfId="36566"/>
    <cellStyle name="Total 2 4 2 3 4 4" xfId="36567"/>
    <cellStyle name="Total 2 4 2 3 4 5" xfId="36568"/>
    <cellStyle name="Total 2 4 2 3 4 6" xfId="36569"/>
    <cellStyle name="Total 2 4 2 3 5" xfId="36570"/>
    <cellStyle name="Total 2 4 2 3 5 2" xfId="36571"/>
    <cellStyle name="Total 2 4 2 3 5 3" xfId="36572"/>
    <cellStyle name="Total 2 4 2 3 5 4" xfId="36573"/>
    <cellStyle name="Total 2 4 2 3 5 5" xfId="36574"/>
    <cellStyle name="Total 2 4 2 3 5 6" xfId="36575"/>
    <cellStyle name="Total 2 4 2 3 6" xfId="36576"/>
    <cellStyle name="Total 2 4 2 3 7" xfId="36577"/>
    <cellStyle name="Total 2 4 2 3 8" xfId="36578"/>
    <cellStyle name="Total 2 4 2 3 9" xfId="36579"/>
    <cellStyle name="Total 2 4 2 4" xfId="36580"/>
    <cellStyle name="Total 2 4 2 4 2" xfId="36581"/>
    <cellStyle name="Total 2 4 2 4 2 2" xfId="36582"/>
    <cellStyle name="Total 2 4 2 4 2 2 2" xfId="36583"/>
    <cellStyle name="Total 2 4 2 4 2 2 3" xfId="36584"/>
    <cellStyle name="Total 2 4 2 4 2 2 4" xfId="36585"/>
    <cellStyle name="Total 2 4 2 4 2 2 5" xfId="36586"/>
    <cellStyle name="Total 2 4 2 4 2 2 6" xfId="36587"/>
    <cellStyle name="Total 2 4 2 4 2 3" xfId="36588"/>
    <cellStyle name="Total 2 4 2 4 2 3 2" xfId="36589"/>
    <cellStyle name="Total 2 4 2 4 2 3 3" xfId="36590"/>
    <cellStyle name="Total 2 4 2 4 2 3 4" xfId="36591"/>
    <cellStyle name="Total 2 4 2 4 2 3 5" xfId="36592"/>
    <cellStyle name="Total 2 4 2 4 2 3 6" xfId="36593"/>
    <cellStyle name="Total 2 4 2 4 2 4" xfId="36594"/>
    <cellStyle name="Total 2 4 2 4 2 5" xfId="36595"/>
    <cellStyle name="Total 2 4 2 4 2 6" xfId="36596"/>
    <cellStyle name="Total 2 4 2 4 2 7" xfId="36597"/>
    <cellStyle name="Total 2 4 2 4 2 8" xfId="36598"/>
    <cellStyle name="Total 2 4 2 4 3" xfId="36599"/>
    <cellStyle name="Total 2 4 2 4 3 2" xfId="36600"/>
    <cellStyle name="Total 2 4 2 4 3 3" xfId="36601"/>
    <cellStyle name="Total 2 4 2 4 3 4" xfId="36602"/>
    <cellStyle name="Total 2 4 2 4 3 5" xfId="36603"/>
    <cellStyle name="Total 2 4 2 4 3 6" xfId="36604"/>
    <cellStyle name="Total 2 4 2 4 4" xfId="36605"/>
    <cellStyle name="Total 2 4 2 4 4 2" xfId="36606"/>
    <cellStyle name="Total 2 4 2 4 4 3" xfId="36607"/>
    <cellStyle name="Total 2 4 2 4 4 4" xfId="36608"/>
    <cellStyle name="Total 2 4 2 4 4 5" xfId="36609"/>
    <cellStyle name="Total 2 4 2 4 4 6" xfId="36610"/>
    <cellStyle name="Total 2 4 2 4 5" xfId="36611"/>
    <cellStyle name="Total 2 4 2 4 6" xfId="36612"/>
    <cellStyle name="Total 2 4 2 4 7" xfId="36613"/>
    <cellStyle name="Total 2 4 2 4 8" xfId="36614"/>
    <cellStyle name="Total 2 4 2 4 9" xfId="36615"/>
    <cellStyle name="Total 2 4 2 5" xfId="36616"/>
    <cellStyle name="Total 2 4 2 5 2" xfId="36617"/>
    <cellStyle name="Total 2 4 2 5 2 2" xfId="36618"/>
    <cellStyle name="Total 2 4 2 5 2 3" xfId="36619"/>
    <cellStyle name="Total 2 4 2 5 2 4" xfId="36620"/>
    <cellStyle name="Total 2 4 2 5 2 5" xfId="36621"/>
    <cellStyle name="Total 2 4 2 5 2 6" xfId="36622"/>
    <cellStyle name="Total 2 4 2 5 3" xfId="36623"/>
    <cellStyle name="Total 2 4 2 5 3 2" xfId="36624"/>
    <cellStyle name="Total 2 4 2 5 3 3" xfId="36625"/>
    <cellStyle name="Total 2 4 2 5 3 4" xfId="36626"/>
    <cellStyle name="Total 2 4 2 5 3 5" xfId="36627"/>
    <cellStyle name="Total 2 4 2 5 3 6" xfId="36628"/>
    <cellStyle name="Total 2 4 2 5 4" xfId="36629"/>
    <cellStyle name="Total 2 4 2 5 5" xfId="36630"/>
    <cellStyle name="Total 2 4 2 5 6" xfId="36631"/>
    <cellStyle name="Total 2 4 2 5 7" xfId="36632"/>
    <cellStyle name="Total 2 4 2 5 8" xfId="36633"/>
    <cellStyle name="Total 2 4 2 6" xfId="36634"/>
    <cellStyle name="Total 2 4 2 6 2" xfId="36635"/>
    <cellStyle name="Total 2 4 2 6 3" xfId="36636"/>
    <cellStyle name="Total 2 4 2 6 4" xfId="36637"/>
    <cellStyle name="Total 2 4 2 6 5" xfId="36638"/>
    <cellStyle name="Total 2 4 2 6 6" xfId="36639"/>
    <cellStyle name="Total 2 4 2 7" xfId="36640"/>
    <cellStyle name="Total 2 4 2 7 2" xfId="36641"/>
    <cellStyle name="Total 2 4 2 7 3" xfId="36642"/>
    <cellStyle name="Total 2 4 2 7 4" xfId="36643"/>
    <cellStyle name="Total 2 4 2 7 5" xfId="36644"/>
    <cellStyle name="Total 2 4 2 7 6" xfId="36645"/>
    <cellStyle name="Total 2 4 2 8" xfId="36646"/>
    <cellStyle name="Total 2 4 2 9" xfId="36647"/>
    <cellStyle name="Total 2 4 3" xfId="36648"/>
    <cellStyle name="Total 2 4 3 10" xfId="36649"/>
    <cellStyle name="Total 2 4 3 11" xfId="36650"/>
    <cellStyle name="Total 2 4 3 2" xfId="36651"/>
    <cellStyle name="Total 2 4 3 2 10" xfId="36652"/>
    <cellStyle name="Total 2 4 3 2 2" xfId="36653"/>
    <cellStyle name="Total 2 4 3 2 2 2" xfId="36654"/>
    <cellStyle name="Total 2 4 3 2 2 2 2" xfId="36655"/>
    <cellStyle name="Total 2 4 3 2 2 2 2 2" xfId="36656"/>
    <cellStyle name="Total 2 4 3 2 2 2 2 3" xfId="36657"/>
    <cellStyle name="Total 2 4 3 2 2 2 2 4" xfId="36658"/>
    <cellStyle name="Total 2 4 3 2 2 2 2 5" xfId="36659"/>
    <cellStyle name="Total 2 4 3 2 2 2 2 6" xfId="36660"/>
    <cellStyle name="Total 2 4 3 2 2 2 3" xfId="36661"/>
    <cellStyle name="Total 2 4 3 2 2 2 3 2" xfId="36662"/>
    <cellStyle name="Total 2 4 3 2 2 2 3 3" xfId="36663"/>
    <cellStyle name="Total 2 4 3 2 2 2 3 4" xfId="36664"/>
    <cellStyle name="Total 2 4 3 2 2 2 3 5" xfId="36665"/>
    <cellStyle name="Total 2 4 3 2 2 2 3 6" xfId="36666"/>
    <cellStyle name="Total 2 4 3 2 2 2 4" xfId="36667"/>
    <cellStyle name="Total 2 4 3 2 2 2 5" xfId="36668"/>
    <cellStyle name="Total 2 4 3 2 2 2 6" xfId="36669"/>
    <cellStyle name="Total 2 4 3 2 2 2 7" xfId="36670"/>
    <cellStyle name="Total 2 4 3 2 2 2 8" xfId="36671"/>
    <cellStyle name="Total 2 4 3 2 2 3" xfId="36672"/>
    <cellStyle name="Total 2 4 3 2 2 3 2" xfId="36673"/>
    <cellStyle name="Total 2 4 3 2 2 3 3" xfId="36674"/>
    <cellStyle name="Total 2 4 3 2 2 3 4" xfId="36675"/>
    <cellStyle name="Total 2 4 3 2 2 3 5" xfId="36676"/>
    <cellStyle name="Total 2 4 3 2 2 3 6" xfId="36677"/>
    <cellStyle name="Total 2 4 3 2 2 4" xfId="36678"/>
    <cellStyle name="Total 2 4 3 2 2 4 2" xfId="36679"/>
    <cellStyle name="Total 2 4 3 2 2 4 3" xfId="36680"/>
    <cellStyle name="Total 2 4 3 2 2 4 4" xfId="36681"/>
    <cellStyle name="Total 2 4 3 2 2 4 5" xfId="36682"/>
    <cellStyle name="Total 2 4 3 2 2 4 6" xfId="36683"/>
    <cellStyle name="Total 2 4 3 2 2 5" xfId="36684"/>
    <cellStyle name="Total 2 4 3 2 2 6" xfId="36685"/>
    <cellStyle name="Total 2 4 3 2 2 7" xfId="36686"/>
    <cellStyle name="Total 2 4 3 2 2 8" xfId="36687"/>
    <cellStyle name="Total 2 4 3 2 2 9" xfId="36688"/>
    <cellStyle name="Total 2 4 3 2 3" xfId="36689"/>
    <cellStyle name="Total 2 4 3 2 3 2" xfId="36690"/>
    <cellStyle name="Total 2 4 3 2 3 2 2" xfId="36691"/>
    <cellStyle name="Total 2 4 3 2 3 2 3" xfId="36692"/>
    <cellStyle name="Total 2 4 3 2 3 2 4" xfId="36693"/>
    <cellStyle name="Total 2 4 3 2 3 2 5" xfId="36694"/>
    <cellStyle name="Total 2 4 3 2 3 2 6" xfId="36695"/>
    <cellStyle name="Total 2 4 3 2 3 3" xfId="36696"/>
    <cellStyle name="Total 2 4 3 2 3 3 2" xfId="36697"/>
    <cellStyle name="Total 2 4 3 2 3 3 3" xfId="36698"/>
    <cellStyle name="Total 2 4 3 2 3 3 4" xfId="36699"/>
    <cellStyle name="Total 2 4 3 2 3 3 5" xfId="36700"/>
    <cellStyle name="Total 2 4 3 2 3 3 6" xfId="36701"/>
    <cellStyle name="Total 2 4 3 2 3 4" xfId="36702"/>
    <cellStyle name="Total 2 4 3 2 3 5" xfId="36703"/>
    <cellStyle name="Total 2 4 3 2 3 6" xfId="36704"/>
    <cellStyle name="Total 2 4 3 2 3 7" xfId="36705"/>
    <cellStyle name="Total 2 4 3 2 3 8" xfId="36706"/>
    <cellStyle name="Total 2 4 3 2 4" xfId="36707"/>
    <cellStyle name="Total 2 4 3 2 4 2" xfId="36708"/>
    <cellStyle name="Total 2 4 3 2 4 3" xfId="36709"/>
    <cellStyle name="Total 2 4 3 2 4 4" xfId="36710"/>
    <cellStyle name="Total 2 4 3 2 4 5" xfId="36711"/>
    <cellStyle name="Total 2 4 3 2 4 6" xfId="36712"/>
    <cellStyle name="Total 2 4 3 2 5" xfId="36713"/>
    <cellStyle name="Total 2 4 3 2 5 2" xfId="36714"/>
    <cellStyle name="Total 2 4 3 2 5 3" xfId="36715"/>
    <cellStyle name="Total 2 4 3 2 5 4" xfId="36716"/>
    <cellStyle name="Total 2 4 3 2 5 5" xfId="36717"/>
    <cellStyle name="Total 2 4 3 2 5 6" xfId="36718"/>
    <cellStyle name="Total 2 4 3 2 6" xfId="36719"/>
    <cellStyle name="Total 2 4 3 2 7" xfId="36720"/>
    <cellStyle name="Total 2 4 3 2 8" xfId="36721"/>
    <cellStyle name="Total 2 4 3 2 9" xfId="36722"/>
    <cellStyle name="Total 2 4 3 3" xfId="36723"/>
    <cellStyle name="Total 2 4 3 3 2" xfId="36724"/>
    <cellStyle name="Total 2 4 3 3 2 2" xfId="36725"/>
    <cellStyle name="Total 2 4 3 3 2 2 2" xfId="36726"/>
    <cellStyle name="Total 2 4 3 3 2 2 3" xfId="36727"/>
    <cellStyle name="Total 2 4 3 3 2 2 4" xfId="36728"/>
    <cellStyle name="Total 2 4 3 3 2 2 5" xfId="36729"/>
    <cellStyle name="Total 2 4 3 3 2 2 6" xfId="36730"/>
    <cellStyle name="Total 2 4 3 3 2 3" xfId="36731"/>
    <cellStyle name="Total 2 4 3 3 2 3 2" xfId="36732"/>
    <cellStyle name="Total 2 4 3 3 2 3 3" xfId="36733"/>
    <cellStyle name="Total 2 4 3 3 2 3 4" xfId="36734"/>
    <cellStyle name="Total 2 4 3 3 2 3 5" xfId="36735"/>
    <cellStyle name="Total 2 4 3 3 2 3 6" xfId="36736"/>
    <cellStyle name="Total 2 4 3 3 2 4" xfId="36737"/>
    <cellStyle name="Total 2 4 3 3 2 5" xfId="36738"/>
    <cellStyle name="Total 2 4 3 3 2 6" xfId="36739"/>
    <cellStyle name="Total 2 4 3 3 2 7" xfId="36740"/>
    <cellStyle name="Total 2 4 3 3 2 8" xfId="36741"/>
    <cellStyle name="Total 2 4 3 3 3" xfId="36742"/>
    <cellStyle name="Total 2 4 3 3 3 2" xfId="36743"/>
    <cellStyle name="Total 2 4 3 3 3 3" xfId="36744"/>
    <cellStyle name="Total 2 4 3 3 3 4" xfId="36745"/>
    <cellStyle name="Total 2 4 3 3 3 5" xfId="36746"/>
    <cellStyle name="Total 2 4 3 3 3 6" xfId="36747"/>
    <cellStyle name="Total 2 4 3 3 4" xfId="36748"/>
    <cellStyle name="Total 2 4 3 3 4 2" xfId="36749"/>
    <cellStyle name="Total 2 4 3 3 4 3" xfId="36750"/>
    <cellStyle name="Total 2 4 3 3 4 4" xfId="36751"/>
    <cellStyle name="Total 2 4 3 3 4 5" xfId="36752"/>
    <cellStyle name="Total 2 4 3 3 4 6" xfId="36753"/>
    <cellStyle name="Total 2 4 3 3 5" xfId="36754"/>
    <cellStyle name="Total 2 4 3 3 6" xfId="36755"/>
    <cellStyle name="Total 2 4 3 3 7" xfId="36756"/>
    <cellStyle name="Total 2 4 3 3 8" xfId="36757"/>
    <cellStyle name="Total 2 4 3 3 9" xfId="36758"/>
    <cellStyle name="Total 2 4 3 4" xfId="36759"/>
    <cellStyle name="Total 2 4 3 4 2" xfId="36760"/>
    <cellStyle name="Total 2 4 3 4 2 2" xfId="36761"/>
    <cellStyle name="Total 2 4 3 4 2 3" xfId="36762"/>
    <cellStyle name="Total 2 4 3 4 2 4" xfId="36763"/>
    <cellStyle name="Total 2 4 3 4 2 5" xfId="36764"/>
    <cellStyle name="Total 2 4 3 4 2 6" xfId="36765"/>
    <cellStyle name="Total 2 4 3 4 3" xfId="36766"/>
    <cellStyle name="Total 2 4 3 4 3 2" xfId="36767"/>
    <cellStyle name="Total 2 4 3 4 3 3" xfId="36768"/>
    <cellStyle name="Total 2 4 3 4 3 4" xfId="36769"/>
    <cellStyle name="Total 2 4 3 4 3 5" xfId="36770"/>
    <cellStyle name="Total 2 4 3 4 3 6" xfId="36771"/>
    <cellStyle name="Total 2 4 3 4 4" xfId="36772"/>
    <cellStyle name="Total 2 4 3 4 5" xfId="36773"/>
    <cellStyle name="Total 2 4 3 4 6" xfId="36774"/>
    <cellStyle name="Total 2 4 3 4 7" xfId="36775"/>
    <cellStyle name="Total 2 4 3 4 8" xfId="36776"/>
    <cellStyle name="Total 2 4 3 5" xfId="36777"/>
    <cellStyle name="Total 2 4 3 5 2" xfId="36778"/>
    <cellStyle name="Total 2 4 3 5 3" xfId="36779"/>
    <cellStyle name="Total 2 4 3 5 4" xfId="36780"/>
    <cellStyle name="Total 2 4 3 5 5" xfId="36781"/>
    <cellStyle name="Total 2 4 3 5 6" xfId="36782"/>
    <cellStyle name="Total 2 4 3 6" xfId="36783"/>
    <cellStyle name="Total 2 4 3 6 2" xfId="36784"/>
    <cellStyle name="Total 2 4 3 6 3" xfId="36785"/>
    <cellStyle name="Total 2 4 3 6 4" xfId="36786"/>
    <cellStyle name="Total 2 4 3 6 5" xfId="36787"/>
    <cellStyle name="Total 2 4 3 6 6" xfId="36788"/>
    <cellStyle name="Total 2 4 3 7" xfId="36789"/>
    <cellStyle name="Total 2 4 3 8" xfId="36790"/>
    <cellStyle name="Total 2 4 3 9" xfId="36791"/>
    <cellStyle name="Total 2 4 4" xfId="36792"/>
    <cellStyle name="Total 2 4 4 10" xfId="36793"/>
    <cellStyle name="Total 2 4 4 2" xfId="36794"/>
    <cellStyle name="Total 2 4 4 2 2" xfId="36795"/>
    <cellStyle name="Total 2 4 4 2 2 2" xfId="36796"/>
    <cellStyle name="Total 2 4 4 2 2 2 2" xfId="36797"/>
    <cellStyle name="Total 2 4 4 2 2 2 3" xfId="36798"/>
    <cellStyle name="Total 2 4 4 2 2 2 4" xfId="36799"/>
    <cellStyle name="Total 2 4 4 2 2 2 5" xfId="36800"/>
    <cellStyle name="Total 2 4 4 2 2 2 6" xfId="36801"/>
    <cellStyle name="Total 2 4 4 2 2 3" xfId="36802"/>
    <cellStyle name="Total 2 4 4 2 2 3 2" xfId="36803"/>
    <cellStyle name="Total 2 4 4 2 2 3 3" xfId="36804"/>
    <cellStyle name="Total 2 4 4 2 2 3 4" xfId="36805"/>
    <cellStyle name="Total 2 4 4 2 2 3 5" xfId="36806"/>
    <cellStyle name="Total 2 4 4 2 2 3 6" xfId="36807"/>
    <cellStyle name="Total 2 4 4 2 2 4" xfId="36808"/>
    <cellStyle name="Total 2 4 4 2 2 5" xfId="36809"/>
    <cellStyle name="Total 2 4 4 2 2 6" xfId="36810"/>
    <cellStyle name="Total 2 4 4 2 2 7" xfId="36811"/>
    <cellStyle name="Total 2 4 4 2 2 8" xfId="36812"/>
    <cellStyle name="Total 2 4 4 2 3" xfId="36813"/>
    <cellStyle name="Total 2 4 4 2 3 2" xfId="36814"/>
    <cellStyle name="Total 2 4 4 2 3 3" xfId="36815"/>
    <cellStyle name="Total 2 4 4 2 3 4" xfId="36816"/>
    <cellStyle name="Total 2 4 4 2 3 5" xfId="36817"/>
    <cellStyle name="Total 2 4 4 2 3 6" xfId="36818"/>
    <cellStyle name="Total 2 4 4 2 4" xfId="36819"/>
    <cellStyle name="Total 2 4 4 2 4 2" xfId="36820"/>
    <cellStyle name="Total 2 4 4 2 4 3" xfId="36821"/>
    <cellStyle name="Total 2 4 4 2 4 4" xfId="36822"/>
    <cellStyle name="Total 2 4 4 2 4 5" xfId="36823"/>
    <cellStyle name="Total 2 4 4 2 4 6" xfId="36824"/>
    <cellStyle name="Total 2 4 4 2 5" xfId="36825"/>
    <cellStyle name="Total 2 4 4 2 6" xfId="36826"/>
    <cellStyle name="Total 2 4 4 2 7" xfId="36827"/>
    <cellStyle name="Total 2 4 4 2 8" xfId="36828"/>
    <cellStyle name="Total 2 4 4 2 9" xfId="36829"/>
    <cellStyle name="Total 2 4 4 3" xfId="36830"/>
    <cellStyle name="Total 2 4 4 3 2" xfId="36831"/>
    <cellStyle name="Total 2 4 4 3 2 2" xfId="36832"/>
    <cellStyle name="Total 2 4 4 3 2 3" xfId="36833"/>
    <cellStyle name="Total 2 4 4 3 2 4" xfId="36834"/>
    <cellStyle name="Total 2 4 4 3 2 5" xfId="36835"/>
    <cellStyle name="Total 2 4 4 3 2 6" xfId="36836"/>
    <cellStyle name="Total 2 4 4 3 3" xfId="36837"/>
    <cellStyle name="Total 2 4 4 3 3 2" xfId="36838"/>
    <cellStyle name="Total 2 4 4 3 3 3" xfId="36839"/>
    <cellStyle name="Total 2 4 4 3 3 4" xfId="36840"/>
    <cellStyle name="Total 2 4 4 3 3 5" xfId="36841"/>
    <cellStyle name="Total 2 4 4 3 3 6" xfId="36842"/>
    <cellStyle name="Total 2 4 4 3 4" xfId="36843"/>
    <cellStyle name="Total 2 4 4 3 5" xfId="36844"/>
    <cellStyle name="Total 2 4 4 3 6" xfId="36845"/>
    <cellStyle name="Total 2 4 4 3 7" xfId="36846"/>
    <cellStyle name="Total 2 4 4 3 8" xfId="36847"/>
    <cellStyle name="Total 2 4 4 4" xfId="36848"/>
    <cellStyle name="Total 2 4 4 4 2" xfId="36849"/>
    <cellStyle name="Total 2 4 4 4 3" xfId="36850"/>
    <cellStyle name="Total 2 4 4 4 4" xfId="36851"/>
    <cellStyle name="Total 2 4 4 4 5" xfId="36852"/>
    <cellStyle name="Total 2 4 4 4 6" xfId="36853"/>
    <cellStyle name="Total 2 4 4 5" xfId="36854"/>
    <cellStyle name="Total 2 4 4 5 2" xfId="36855"/>
    <cellStyle name="Total 2 4 4 5 3" xfId="36856"/>
    <cellStyle name="Total 2 4 4 5 4" xfId="36857"/>
    <cellStyle name="Total 2 4 4 5 5" xfId="36858"/>
    <cellStyle name="Total 2 4 4 5 6" xfId="36859"/>
    <cellStyle name="Total 2 4 4 6" xfId="36860"/>
    <cellStyle name="Total 2 4 4 7" xfId="36861"/>
    <cellStyle name="Total 2 4 4 8" xfId="36862"/>
    <cellStyle name="Total 2 4 4 9" xfId="36863"/>
    <cellStyle name="Total 2 4 5" xfId="36864"/>
    <cellStyle name="Total 2 4 5 2" xfId="36865"/>
    <cellStyle name="Total 2 4 5 2 2" xfId="36866"/>
    <cellStyle name="Total 2 4 5 2 2 2" xfId="36867"/>
    <cellStyle name="Total 2 4 5 2 2 3" xfId="36868"/>
    <cellStyle name="Total 2 4 5 2 2 4" xfId="36869"/>
    <cellStyle name="Total 2 4 5 2 2 5" xfId="36870"/>
    <cellStyle name="Total 2 4 5 2 2 6" xfId="36871"/>
    <cellStyle name="Total 2 4 5 2 3" xfId="36872"/>
    <cellStyle name="Total 2 4 5 2 3 2" xfId="36873"/>
    <cellStyle name="Total 2 4 5 2 3 3" xfId="36874"/>
    <cellStyle name="Total 2 4 5 2 3 4" xfId="36875"/>
    <cellStyle name="Total 2 4 5 2 3 5" xfId="36876"/>
    <cellStyle name="Total 2 4 5 2 3 6" xfId="36877"/>
    <cellStyle name="Total 2 4 5 2 4" xfId="36878"/>
    <cellStyle name="Total 2 4 5 2 5" xfId="36879"/>
    <cellStyle name="Total 2 4 5 2 6" xfId="36880"/>
    <cellStyle name="Total 2 4 5 2 7" xfId="36881"/>
    <cellStyle name="Total 2 4 5 2 8" xfId="36882"/>
    <cellStyle name="Total 2 4 5 3" xfId="36883"/>
    <cellStyle name="Total 2 4 5 3 2" xfId="36884"/>
    <cellStyle name="Total 2 4 5 3 3" xfId="36885"/>
    <cellStyle name="Total 2 4 5 3 4" xfId="36886"/>
    <cellStyle name="Total 2 4 5 3 5" xfId="36887"/>
    <cellStyle name="Total 2 4 5 3 6" xfId="36888"/>
    <cellStyle name="Total 2 4 5 4" xfId="36889"/>
    <cellStyle name="Total 2 4 5 4 2" xfId="36890"/>
    <cellStyle name="Total 2 4 5 4 3" xfId="36891"/>
    <cellStyle name="Total 2 4 5 4 4" xfId="36892"/>
    <cellStyle name="Total 2 4 5 4 5" xfId="36893"/>
    <cellStyle name="Total 2 4 5 4 6" xfId="36894"/>
    <cellStyle name="Total 2 4 5 5" xfId="36895"/>
    <cellStyle name="Total 2 4 5 6" xfId="36896"/>
    <cellStyle name="Total 2 4 5 7" xfId="36897"/>
    <cellStyle name="Total 2 4 5 8" xfId="36898"/>
    <cellStyle name="Total 2 4 5 9" xfId="36899"/>
    <cellStyle name="Total 2 4 6" xfId="36900"/>
    <cellStyle name="Total 2 4 6 2" xfId="36901"/>
    <cellStyle name="Total 2 4 6 2 2" xfId="36902"/>
    <cellStyle name="Total 2 4 6 2 3" xfId="36903"/>
    <cellStyle name="Total 2 4 6 2 4" xfId="36904"/>
    <cellStyle name="Total 2 4 6 2 5" xfId="36905"/>
    <cellStyle name="Total 2 4 6 2 6" xfId="36906"/>
    <cellStyle name="Total 2 4 6 3" xfId="36907"/>
    <cellStyle name="Total 2 4 6 3 2" xfId="36908"/>
    <cellStyle name="Total 2 4 6 3 3" xfId="36909"/>
    <cellStyle name="Total 2 4 6 3 4" xfId="36910"/>
    <cellStyle name="Total 2 4 6 3 5" xfId="36911"/>
    <cellStyle name="Total 2 4 6 3 6" xfId="36912"/>
    <cellStyle name="Total 2 4 6 4" xfId="36913"/>
    <cellStyle name="Total 2 4 6 5" xfId="36914"/>
    <cellStyle name="Total 2 4 6 6" xfId="36915"/>
    <cellStyle name="Total 2 4 6 7" xfId="36916"/>
    <cellStyle name="Total 2 4 6 8" xfId="36917"/>
    <cellStyle name="Total 2 4 7" xfId="36918"/>
    <cellStyle name="Total 2 4 7 2" xfId="36919"/>
    <cellStyle name="Total 2 4 7 3" xfId="36920"/>
    <cellStyle name="Total 2 4 7 4" xfId="36921"/>
    <cellStyle name="Total 2 4 7 5" xfId="36922"/>
    <cellStyle name="Total 2 4 7 6" xfId="36923"/>
    <cellStyle name="Total 2 4 8" xfId="36924"/>
    <cellStyle name="Total 2 4 8 2" xfId="36925"/>
    <cellStyle name="Total 2 4 8 3" xfId="36926"/>
    <cellStyle name="Total 2 4 8 4" xfId="36927"/>
    <cellStyle name="Total 2 4 8 5" xfId="36928"/>
    <cellStyle name="Total 2 4 8 6" xfId="36929"/>
    <cellStyle name="Total 2 4 9" xfId="36930"/>
    <cellStyle name="Total 2 5" xfId="36931"/>
    <cellStyle name="Total 2 5 10" xfId="36932"/>
    <cellStyle name="Total 2 5 11" xfId="36933"/>
    <cellStyle name="Total 2 5 12" xfId="36934"/>
    <cellStyle name="Total 2 5 2" xfId="36935"/>
    <cellStyle name="Total 2 5 2 10" xfId="36936"/>
    <cellStyle name="Total 2 5 2 11" xfId="36937"/>
    <cellStyle name="Total 2 5 2 2" xfId="36938"/>
    <cellStyle name="Total 2 5 2 2 10" xfId="36939"/>
    <cellStyle name="Total 2 5 2 2 2" xfId="36940"/>
    <cellStyle name="Total 2 5 2 2 2 2" xfId="36941"/>
    <cellStyle name="Total 2 5 2 2 2 2 2" xfId="36942"/>
    <cellStyle name="Total 2 5 2 2 2 2 2 2" xfId="36943"/>
    <cellStyle name="Total 2 5 2 2 2 2 2 3" xfId="36944"/>
    <cellStyle name="Total 2 5 2 2 2 2 2 4" xfId="36945"/>
    <cellStyle name="Total 2 5 2 2 2 2 2 5" xfId="36946"/>
    <cellStyle name="Total 2 5 2 2 2 2 2 6" xfId="36947"/>
    <cellStyle name="Total 2 5 2 2 2 2 3" xfId="36948"/>
    <cellStyle name="Total 2 5 2 2 2 2 3 2" xfId="36949"/>
    <cellStyle name="Total 2 5 2 2 2 2 3 3" xfId="36950"/>
    <cellStyle name="Total 2 5 2 2 2 2 3 4" xfId="36951"/>
    <cellStyle name="Total 2 5 2 2 2 2 3 5" xfId="36952"/>
    <cellStyle name="Total 2 5 2 2 2 2 3 6" xfId="36953"/>
    <cellStyle name="Total 2 5 2 2 2 2 4" xfId="36954"/>
    <cellStyle name="Total 2 5 2 2 2 2 5" xfId="36955"/>
    <cellStyle name="Total 2 5 2 2 2 2 6" xfId="36956"/>
    <cellStyle name="Total 2 5 2 2 2 2 7" xfId="36957"/>
    <cellStyle name="Total 2 5 2 2 2 2 8" xfId="36958"/>
    <cellStyle name="Total 2 5 2 2 2 3" xfId="36959"/>
    <cellStyle name="Total 2 5 2 2 2 3 2" xfId="36960"/>
    <cellStyle name="Total 2 5 2 2 2 3 3" xfId="36961"/>
    <cellStyle name="Total 2 5 2 2 2 3 4" xfId="36962"/>
    <cellStyle name="Total 2 5 2 2 2 3 5" xfId="36963"/>
    <cellStyle name="Total 2 5 2 2 2 3 6" xfId="36964"/>
    <cellStyle name="Total 2 5 2 2 2 4" xfId="36965"/>
    <cellStyle name="Total 2 5 2 2 2 4 2" xfId="36966"/>
    <cellStyle name="Total 2 5 2 2 2 4 3" xfId="36967"/>
    <cellStyle name="Total 2 5 2 2 2 4 4" xfId="36968"/>
    <cellStyle name="Total 2 5 2 2 2 4 5" xfId="36969"/>
    <cellStyle name="Total 2 5 2 2 2 4 6" xfId="36970"/>
    <cellStyle name="Total 2 5 2 2 2 5" xfId="36971"/>
    <cellStyle name="Total 2 5 2 2 2 6" xfId="36972"/>
    <cellStyle name="Total 2 5 2 2 2 7" xfId="36973"/>
    <cellStyle name="Total 2 5 2 2 2 8" xfId="36974"/>
    <cellStyle name="Total 2 5 2 2 2 9" xfId="36975"/>
    <cellStyle name="Total 2 5 2 2 3" xfId="36976"/>
    <cellStyle name="Total 2 5 2 2 3 2" xfId="36977"/>
    <cellStyle name="Total 2 5 2 2 3 2 2" xfId="36978"/>
    <cellStyle name="Total 2 5 2 2 3 2 3" xfId="36979"/>
    <cellStyle name="Total 2 5 2 2 3 2 4" xfId="36980"/>
    <cellStyle name="Total 2 5 2 2 3 2 5" xfId="36981"/>
    <cellStyle name="Total 2 5 2 2 3 2 6" xfId="36982"/>
    <cellStyle name="Total 2 5 2 2 3 3" xfId="36983"/>
    <cellStyle name="Total 2 5 2 2 3 3 2" xfId="36984"/>
    <cellStyle name="Total 2 5 2 2 3 3 3" xfId="36985"/>
    <cellStyle name="Total 2 5 2 2 3 3 4" xfId="36986"/>
    <cellStyle name="Total 2 5 2 2 3 3 5" xfId="36987"/>
    <cellStyle name="Total 2 5 2 2 3 3 6" xfId="36988"/>
    <cellStyle name="Total 2 5 2 2 3 4" xfId="36989"/>
    <cellStyle name="Total 2 5 2 2 3 5" xfId="36990"/>
    <cellStyle name="Total 2 5 2 2 3 6" xfId="36991"/>
    <cellStyle name="Total 2 5 2 2 3 7" xfId="36992"/>
    <cellStyle name="Total 2 5 2 2 3 8" xfId="36993"/>
    <cellStyle name="Total 2 5 2 2 4" xfId="36994"/>
    <cellStyle name="Total 2 5 2 2 4 2" xfId="36995"/>
    <cellStyle name="Total 2 5 2 2 4 3" xfId="36996"/>
    <cellStyle name="Total 2 5 2 2 4 4" xfId="36997"/>
    <cellStyle name="Total 2 5 2 2 4 5" xfId="36998"/>
    <cellStyle name="Total 2 5 2 2 4 6" xfId="36999"/>
    <cellStyle name="Total 2 5 2 2 5" xfId="37000"/>
    <cellStyle name="Total 2 5 2 2 5 2" xfId="37001"/>
    <cellStyle name="Total 2 5 2 2 5 3" xfId="37002"/>
    <cellStyle name="Total 2 5 2 2 5 4" xfId="37003"/>
    <cellStyle name="Total 2 5 2 2 5 5" xfId="37004"/>
    <cellStyle name="Total 2 5 2 2 5 6" xfId="37005"/>
    <cellStyle name="Total 2 5 2 2 6" xfId="37006"/>
    <cellStyle name="Total 2 5 2 2 7" xfId="37007"/>
    <cellStyle name="Total 2 5 2 2 8" xfId="37008"/>
    <cellStyle name="Total 2 5 2 2 9" xfId="37009"/>
    <cellStyle name="Total 2 5 2 3" xfId="37010"/>
    <cellStyle name="Total 2 5 2 3 2" xfId="37011"/>
    <cellStyle name="Total 2 5 2 3 2 2" xfId="37012"/>
    <cellStyle name="Total 2 5 2 3 2 2 2" xfId="37013"/>
    <cellStyle name="Total 2 5 2 3 2 2 3" xfId="37014"/>
    <cellStyle name="Total 2 5 2 3 2 2 4" xfId="37015"/>
    <cellStyle name="Total 2 5 2 3 2 2 5" xfId="37016"/>
    <cellStyle name="Total 2 5 2 3 2 2 6" xfId="37017"/>
    <cellStyle name="Total 2 5 2 3 2 3" xfId="37018"/>
    <cellStyle name="Total 2 5 2 3 2 3 2" xfId="37019"/>
    <cellStyle name="Total 2 5 2 3 2 3 3" xfId="37020"/>
    <cellStyle name="Total 2 5 2 3 2 3 4" xfId="37021"/>
    <cellStyle name="Total 2 5 2 3 2 3 5" xfId="37022"/>
    <cellStyle name="Total 2 5 2 3 2 3 6" xfId="37023"/>
    <cellStyle name="Total 2 5 2 3 2 4" xfId="37024"/>
    <cellStyle name="Total 2 5 2 3 2 5" xfId="37025"/>
    <cellStyle name="Total 2 5 2 3 2 6" xfId="37026"/>
    <cellStyle name="Total 2 5 2 3 2 7" xfId="37027"/>
    <cellStyle name="Total 2 5 2 3 2 8" xfId="37028"/>
    <cellStyle name="Total 2 5 2 3 3" xfId="37029"/>
    <cellStyle name="Total 2 5 2 3 3 2" xfId="37030"/>
    <cellStyle name="Total 2 5 2 3 3 3" xfId="37031"/>
    <cellStyle name="Total 2 5 2 3 3 4" xfId="37032"/>
    <cellStyle name="Total 2 5 2 3 3 5" xfId="37033"/>
    <cellStyle name="Total 2 5 2 3 3 6" xfId="37034"/>
    <cellStyle name="Total 2 5 2 3 4" xfId="37035"/>
    <cellStyle name="Total 2 5 2 3 4 2" xfId="37036"/>
    <cellStyle name="Total 2 5 2 3 4 3" xfId="37037"/>
    <cellStyle name="Total 2 5 2 3 4 4" xfId="37038"/>
    <cellStyle name="Total 2 5 2 3 4 5" xfId="37039"/>
    <cellStyle name="Total 2 5 2 3 4 6" xfId="37040"/>
    <cellStyle name="Total 2 5 2 3 5" xfId="37041"/>
    <cellStyle name="Total 2 5 2 3 6" xfId="37042"/>
    <cellStyle name="Total 2 5 2 3 7" xfId="37043"/>
    <cellStyle name="Total 2 5 2 3 8" xfId="37044"/>
    <cellStyle name="Total 2 5 2 3 9" xfId="37045"/>
    <cellStyle name="Total 2 5 2 4" xfId="37046"/>
    <cellStyle name="Total 2 5 2 4 2" xfId="37047"/>
    <cellStyle name="Total 2 5 2 4 2 2" xfId="37048"/>
    <cellStyle name="Total 2 5 2 4 2 3" xfId="37049"/>
    <cellStyle name="Total 2 5 2 4 2 4" xfId="37050"/>
    <cellStyle name="Total 2 5 2 4 2 5" xfId="37051"/>
    <cellStyle name="Total 2 5 2 4 2 6" xfId="37052"/>
    <cellStyle name="Total 2 5 2 4 3" xfId="37053"/>
    <cellStyle name="Total 2 5 2 4 3 2" xfId="37054"/>
    <cellStyle name="Total 2 5 2 4 3 3" xfId="37055"/>
    <cellStyle name="Total 2 5 2 4 3 4" xfId="37056"/>
    <cellStyle name="Total 2 5 2 4 3 5" xfId="37057"/>
    <cellStyle name="Total 2 5 2 4 3 6" xfId="37058"/>
    <cellStyle name="Total 2 5 2 4 4" xfId="37059"/>
    <cellStyle name="Total 2 5 2 4 5" xfId="37060"/>
    <cellStyle name="Total 2 5 2 4 6" xfId="37061"/>
    <cellStyle name="Total 2 5 2 4 7" xfId="37062"/>
    <cellStyle name="Total 2 5 2 4 8" xfId="37063"/>
    <cellStyle name="Total 2 5 2 5" xfId="37064"/>
    <cellStyle name="Total 2 5 2 5 2" xfId="37065"/>
    <cellStyle name="Total 2 5 2 5 3" xfId="37066"/>
    <cellStyle name="Total 2 5 2 5 4" xfId="37067"/>
    <cellStyle name="Total 2 5 2 5 5" xfId="37068"/>
    <cellStyle name="Total 2 5 2 5 6" xfId="37069"/>
    <cellStyle name="Total 2 5 2 6" xfId="37070"/>
    <cellStyle name="Total 2 5 2 6 2" xfId="37071"/>
    <cellStyle name="Total 2 5 2 6 3" xfId="37072"/>
    <cellStyle name="Total 2 5 2 6 4" xfId="37073"/>
    <cellStyle name="Total 2 5 2 6 5" xfId="37074"/>
    <cellStyle name="Total 2 5 2 6 6" xfId="37075"/>
    <cellStyle name="Total 2 5 2 7" xfId="37076"/>
    <cellStyle name="Total 2 5 2 8" xfId="37077"/>
    <cellStyle name="Total 2 5 2 9" xfId="37078"/>
    <cellStyle name="Total 2 5 3" xfId="37079"/>
    <cellStyle name="Total 2 5 3 10" xfId="37080"/>
    <cellStyle name="Total 2 5 3 2" xfId="37081"/>
    <cellStyle name="Total 2 5 3 2 2" xfId="37082"/>
    <cellStyle name="Total 2 5 3 2 2 2" xfId="37083"/>
    <cellStyle name="Total 2 5 3 2 2 2 2" xfId="37084"/>
    <cellStyle name="Total 2 5 3 2 2 2 3" xfId="37085"/>
    <cellStyle name="Total 2 5 3 2 2 2 4" xfId="37086"/>
    <cellStyle name="Total 2 5 3 2 2 2 5" xfId="37087"/>
    <cellStyle name="Total 2 5 3 2 2 2 6" xfId="37088"/>
    <cellStyle name="Total 2 5 3 2 2 3" xfId="37089"/>
    <cellStyle name="Total 2 5 3 2 2 3 2" xfId="37090"/>
    <cellStyle name="Total 2 5 3 2 2 3 3" xfId="37091"/>
    <cellStyle name="Total 2 5 3 2 2 3 4" xfId="37092"/>
    <cellStyle name="Total 2 5 3 2 2 3 5" xfId="37093"/>
    <cellStyle name="Total 2 5 3 2 2 3 6" xfId="37094"/>
    <cellStyle name="Total 2 5 3 2 2 4" xfId="37095"/>
    <cellStyle name="Total 2 5 3 2 2 5" xfId="37096"/>
    <cellStyle name="Total 2 5 3 2 2 6" xfId="37097"/>
    <cellStyle name="Total 2 5 3 2 2 7" xfId="37098"/>
    <cellStyle name="Total 2 5 3 2 2 8" xfId="37099"/>
    <cellStyle name="Total 2 5 3 2 3" xfId="37100"/>
    <cellStyle name="Total 2 5 3 2 3 2" xfId="37101"/>
    <cellStyle name="Total 2 5 3 2 3 3" xfId="37102"/>
    <cellStyle name="Total 2 5 3 2 3 4" xfId="37103"/>
    <cellStyle name="Total 2 5 3 2 3 5" xfId="37104"/>
    <cellStyle name="Total 2 5 3 2 3 6" xfId="37105"/>
    <cellStyle name="Total 2 5 3 2 4" xfId="37106"/>
    <cellStyle name="Total 2 5 3 2 4 2" xfId="37107"/>
    <cellStyle name="Total 2 5 3 2 4 3" xfId="37108"/>
    <cellStyle name="Total 2 5 3 2 4 4" xfId="37109"/>
    <cellStyle name="Total 2 5 3 2 4 5" xfId="37110"/>
    <cellStyle name="Total 2 5 3 2 4 6" xfId="37111"/>
    <cellStyle name="Total 2 5 3 2 5" xfId="37112"/>
    <cellStyle name="Total 2 5 3 2 6" xfId="37113"/>
    <cellStyle name="Total 2 5 3 2 7" xfId="37114"/>
    <cellStyle name="Total 2 5 3 2 8" xfId="37115"/>
    <cellStyle name="Total 2 5 3 2 9" xfId="37116"/>
    <cellStyle name="Total 2 5 3 3" xfId="37117"/>
    <cellStyle name="Total 2 5 3 3 2" xfId="37118"/>
    <cellStyle name="Total 2 5 3 3 2 2" xfId="37119"/>
    <cellStyle name="Total 2 5 3 3 2 3" xfId="37120"/>
    <cellStyle name="Total 2 5 3 3 2 4" xfId="37121"/>
    <cellStyle name="Total 2 5 3 3 2 5" xfId="37122"/>
    <cellStyle name="Total 2 5 3 3 2 6" xfId="37123"/>
    <cellStyle name="Total 2 5 3 3 3" xfId="37124"/>
    <cellStyle name="Total 2 5 3 3 3 2" xfId="37125"/>
    <cellStyle name="Total 2 5 3 3 3 3" xfId="37126"/>
    <cellStyle name="Total 2 5 3 3 3 4" xfId="37127"/>
    <cellStyle name="Total 2 5 3 3 3 5" xfId="37128"/>
    <cellStyle name="Total 2 5 3 3 3 6" xfId="37129"/>
    <cellStyle name="Total 2 5 3 3 4" xfId="37130"/>
    <cellStyle name="Total 2 5 3 3 5" xfId="37131"/>
    <cellStyle name="Total 2 5 3 3 6" xfId="37132"/>
    <cellStyle name="Total 2 5 3 3 7" xfId="37133"/>
    <cellStyle name="Total 2 5 3 3 8" xfId="37134"/>
    <cellStyle name="Total 2 5 3 4" xfId="37135"/>
    <cellStyle name="Total 2 5 3 4 2" xfId="37136"/>
    <cellStyle name="Total 2 5 3 4 3" xfId="37137"/>
    <cellStyle name="Total 2 5 3 4 4" xfId="37138"/>
    <cellStyle name="Total 2 5 3 4 5" xfId="37139"/>
    <cellStyle name="Total 2 5 3 4 6" xfId="37140"/>
    <cellStyle name="Total 2 5 3 5" xfId="37141"/>
    <cellStyle name="Total 2 5 3 5 2" xfId="37142"/>
    <cellStyle name="Total 2 5 3 5 3" xfId="37143"/>
    <cellStyle name="Total 2 5 3 5 4" xfId="37144"/>
    <cellStyle name="Total 2 5 3 5 5" xfId="37145"/>
    <cellStyle name="Total 2 5 3 5 6" xfId="37146"/>
    <cellStyle name="Total 2 5 3 6" xfId="37147"/>
    <cellStyle name="Total 2 5 3 7" xfId="37148"/>
    <cellStyle name="Total 2 5 3 8" xfId="37149"/>
    <cellStyle name="Total 2 5 3 9" xfId="37150"/>
    <cellStyle name="Total 2 5 4" xfId="37151"/>
    <cellStyle name="Total 2 5 4 2" xfId="37152"/>
    <cellStyle name="Total 2 5 4 2 2" xfId="37153"/>
    <cellStyle name="Total 2 5 4 2 2 2" xfId="37154"/>
    <cellStyle name="Total 2 5 4 2 2 3" xfId="37155"/>
    <cellStyle name="Total 2 5 4 2 2 4" xfId="37156"/>
    <cellStyle name="Total 2 5 4 2 2 5" xfId="37157"/>
    <cellStyle name="Total 2 5 4 2 2 6" xfId="37158"/>
    <cellStyle name="Total 2 5 4 2 3" xfId="37159"/>
    <cellStyle name="Total 2 5 4 2 3 2" xfId="37160"/>
    <cellStyle name="Total 2 5 4 2 3 3" xfId="37161"/>
    <cellStyle name="Total 2 5 4 2 3 4" xfId="37162"/>
    <cellStyle name="Total 2 5 4 2 3 5" xfId="37163"/>
    <cellStyle name="Total 2 5 4 2 3 6" xfId="37164"/>
    <cellStyle name="Total 2 5 4 2 4" xfId="37165"/>
    <cellStyle name="Total 2 5 4 2 5" xfId="37166"/>
    <cellStyle name="Total 2 5 4 2 6" xfId="37167"/>
    <cellStyle name="Total 2 5 4 2 7" xfId="37168"/>
    <cellStyle name="Total 2 5 4 2 8" xfId="37169"/>
    <cellStyle name="Total 2 5 4 3" xfId="37170"/>
    <cellStyle name="Total 2 5 4 3 2" xfId="37171"/>
    <cellStyle name="Total 2 5 4 3 3" xfId="37172"/>
    <cellStyle name="Total 2 5 4 3 4" xfId="37173"/>
    <cellStyle name="Total 2 5 4 3 5" xfId="37174"/>
    <cellStyle name="Total 2 5 4 3 6" xfId="37175"/>
    <cellStyle name="Total 2 5 4 4" xfId="37176"/>
    <cellStyle name="Total 2 5 4 4 2" xfId="37177"/>
    <cellStyle name="Total 2 5 4 4 3" xfId="37178"/>
    <cellStyle name="Total 2 5 4 4 4" xfId="37179"/>
    <cellStyle name="Total 2 5 4 4 5" xfId="37180"/>
    <cellStyle name="Total 2 5 4 4 6" xfId="37181"/>
    <cellStyle name="Total 2 5 4 5" xfId="37182"/>
    <cellStyle name="Total 2 5 4 6" xfId="37183"/>
    <cellStyle name="Total 2 5 4 7" xfId="37184"/>
    <cellStyle name="Total 2 5 4 8" xfId="37185"/>
    <cellStyle name="Total 2 5 4 9" xfId="37186"/>
    <cellStyle name="Total 2 5 5" xfId="37187"/>
    <cellStyle name="Total 2 5 5 2" xfId="37188"/>
    <cellStyle name="Total 2 5 5 2 2" xfId="37189"/>
    <cellStyle name="Total 2 5 5 2 3" xfId="37190"/>
    <cellStyle name="Total 2 5 5 2 4" xfId="37191"/>
    <cellStyle name="Total 2 5 5 2 5" xfId="37192"/>
    <cellStyle name="Total 2 5 5 2 6" xfId="37193"/>
    <cellStyle name="Total 2 5 5 3" xfId="37194"/>
    <cellStyle name="Total 2 5 5 3 2" xfId="37195"/>
    <cellStyle name="Total 2 5 5 3 3" xfId="37196"/>
    <cellStyle name="Total 2 5 5 3 4" xfId="37197"/>
    <cellStyle name="Total 2 5 5 3 5" xfId="37198"/>
    <cellStyle name="Total 2 5 5 3 6" xfId="37199"/>
    <cellStyle name="Total 2 5 5 4" xfId="37200"/>
    <cellStyle name="Total 2 5 5 5" xfId="37201"/>
    <cellStyle name="Total 2 5 5 6" xfId="37202"/>
    <cellStyle name="Total 2 5 5 7" xfId="37203"/>
    <cellStyle name="Total 2 5 5 8" xfId="37204"/>
    <cellStyle name="Total 2 5 6" xfId="37205"/>
    <cellStyle name="Total 2 5 6 2" xfId="37206"/>
    <cellStyle name="Total 2 5 6 3" xfId="37207"/>
    <cellStyle name="Total 2 5 6 4" xfId="37208"/>
    <cellStyle name="Total 2 5 6 5" xfId="37209"/>
    <cellStyle name="Total 2 5 6 6" xfId="37210"/>
    <cellStyle name="Total 2 5 7" xfId="37211"/>
    <cellStyle name="Total 2 5 7 2" xfId="37212"/>
    <cellStyle name="Total 2 5 7 3" xfId="37213"/>
    <cellStyle name="Total 2 5 7 4" xfId="37214"/>
    <cellStyle name="Total 2 5 7 5" xfId="37215"/>
    <cellStyle name="Total 2 5 7 6" xfId="37216"/>
    <cellStyle name="Total 2 5 8" xfId="37217"/>
    <cellStyle name="Total 2 5 9" xfId="37218"/>
    <cellStyle name="Total 2 6" xfId="37219"/>
    <cellStyle name="Total 2 6 10" xfId="37220"/>
    <cellStyle name="Total 2 6 11" xfId="37221"/>
    <cellStyle name="Total 2 6 2" xfId="37222"/>
    <cellStyle name="Total 2 6 2 10" xfId="37223"/>
    <cellStyle name="Total 2 6 2 2" xfId="37224"/>
    <cellStyle name="Total 2 6 2 2 2" xfId="37225"/>
    <cellStyle name="Total 2 6 2 2 2 2" xfId="37226"/>
    <cellStyle name="Total 2 6 2 2 2 2 2" xfId="37227"/>
    <cellStyle name="Total 2 6 2 2 2 2 3" xfId="37228"/>
    <cellStyle name="Total 2 6 2 2 2 2 4" xfId="37229"/>
    <cellStyle name="Total 2 6 2 2 2 2 5" xfId="37230"/>
    <cellStyle name="Total 2 6 2 2 2 2 6" xfId="37231"/>
    <cellStyle name="Total 2 6 2 2 2 3" xfId="37232"/>
    <cellStyle name="Total 2 6 2 2 2 3 2" xfId="37233"/>
    <cellStyle name="Total 2 6 2 2 2 3 3" xfId="37234"/>
    <cellStyle name="Total 2 6 2 2 2 3 4" xfId="37235"/>
    <cellStyle name="Total 2 6 2 2 2 3 5" xfId="37236"/>
    <cellStyle name="Total 2 6 2 2 2 3 6" xfId="37237"/>
    <cellStyle name="Total 2 6 2 2 2 4" xfId="37238"/>
    <cellStyle name="Total 2 6 2 2 2 5" xfId="37239"/>
    <cellStyle name="Total 2 6 2 2 2 6" xfId="37240"/>
    <cellStyle name="Total 2 6 2 2 2 7" xfId="37241"/>
    <cellStyle name="Total 2 6 2 2 2 8" xfId="37242"/>
    <cellStyle name="Total 2 6 2 2 3" xfId="37243"/>
    <cellStyle name="Total 2 6 2 2 3 2" xfId="37244"/>
    <cellStyle name="Total 2 6 2 2 3 3" xfId="37245"/>
    <cellStyle name="Total 2 6 2 2 3 4" xfId="37246"/>
    <cellStyle name="Total 2 6 2 2 3 5" xfId="37247"/>
    <cellStyle name="Total 2 6 2 2 3 6" xfId="37248"/>
    <cellStyle name="Total 2 6 2 2 4" xfId="37249"/>
    <cellStyle name="Total 2 6 2 2 4 2" xfId="37250"/>
    <cellStyle name="Total 2 6 2 2 4 3" xfId="37251"/>
    <cellStyle name="Total 2 6 2 2 4 4" xfId="37252"/>
    <cellStyle name="Total 2 6 2 2 4 5" xfId="37253"/>
    <cellStyle name="Total 2 6 2 2 4 6" xfId="37254"/>
    <cellStyle name="Total 2 6 2 2 5" xfId="37255"/>
    <cellStyle name="Total 2 6 2 2 6" xfId="37256"/>
    <cellStyle name="Total 2 6 2 2 7" xfId="37257"/>
    <cellStyle name="Total 2 6 2 2 8" xfId="37258"/>
    <cellStyle name="Total 2 6 2 2 9" xfId="37259"/>
    <cellStyle name="Total 2 6 2 3" xfId="37260"/>
    <cellStyle name="Total 2 6 2 3 2" xfId="37261"/>
    <cellStyle name="Total 2 6 2 3 2 2" xfId="37262"/>
    <cellStyle name="Total 2 6 2 3 2 3" xfId="37263"/>
    <cellStyle name="Total 2 6 2 3 2 4" xfId="37264"/>
    <cellStyle name="Total 2 6 2 3 2 5" xfId="37265"/>
    <cellStyle name="Total 2 6 2 3 2 6" xfId="37266"/>
    <cellStyle name="Total 2 6 2 3 3" xfId="37267"/>
    <cellStyle name="Total 2 6 2 3 3 2" xfId="37268"/>
    <cellStyle name="Total 2 6 2 3 3 3" xfId="37269"/>
    <cellStyle name="Total 2 6 2 3 3 4" xfId="37270"/>
    <cellStyle name="Total 2 6 2 3 3 5" xfId="37271"/>
    <cellStyle name="Total 2 6 2 3 3 6" xfId="37272"/>
    <cellStyle name="Total 2 6 2 3 4" xfId="37273"/>
    <cellStyle name="Total 2 6 2 3 5" xfId="37274"/>
    <cellStyle name="Total 2 6 2 3 6" xfId="37275"/>
    <cellStyle name="Total 2 6 2 3 7" xfId="37276"/>
    <cellStyle name="Total 2 6 2 3 8" xfId="37277"/>
    <cellStyle name="Total 2 6 2 4" xfId="37278"/>
    <cellStyle name="Total 2 6 2 4 2" xfId="37279"/>
    <cellStyle name="Total 2 6 2 4 3" xfId="37280"/>
    <cellStyle name="Total 2 6 2 4 4" xfId="37281"/>
    <cellStyle name="Total 2 6 2 4 5" xfId="37282"/>
    <cellStyle name="Total 2 6 2 4 6" xfId="37283"/>
    <cellStyle name="Total 2 6 2 5" xfId="37284"/>
    <cellStyle name="Total 2 6 2 5 2" xfId="37285"/>
    <cellStyle name="Total 2 6 2 5 3" xfId="37286"/>
    <cellStyle name="Total 2 6 2 5 4" xfId="37287"/>
    <cellStyle name="Total 2 6 2 5 5" xfId="37288"/>
    <cellStyle name="Total 2 6 2 5 6" xfId="37289"/>
    <cellStyle name="Total 2 6 2 6" xfId="37290"/>
    <cellStyle name="Total 2 6 2 7" xfId="37291"/>
    <cellStyle name="Total 2 6 2 8" xfId="37292"/>
    <cellStyle name="Total 2 6 2 9" xfId="37293"/>
    <cellStyle name="Total 2 6 3" xfId="37294"/>
    <cellStyle name="Total 2 6 3 2" xfId="37295"/>
    <cellStyle name="Total 2 6 3 2 2" xfId="37296"/>
    <cellStyle name="Total 2 6 3 2 2 2" xfId="37297"/>
    <cellStyle name="Total 2 6 3 2 2 3" xfId="37298"/>
    <cellStyle name="Total 2 6 3 2 2 4" xfId="37299"/>
    <cellStyle name="Total 2 6 3 2 2 5" xfId="37300"/>
    <cellStyle name="Total 2 6 3 2 2 6" xfId="37301"/>
    <cellStyle name="Total 2 6 3 2 3" xfId="37302"/>
    <cellStyle name="Total 2 6 3 2 3 2" xfId="37303"/>
    <cellStyle name="Total 2 6 3 2 3 3" xfId="37304"/>
    <cellStyle name="Total 2 6 3 2 3 4" xfId="37305"/>
    <cellStyle name="Total 2 6 3 2 3 5" xfId="37306"/>
    <cellStyle name="Total 2 6 3 2 3 6" xfId="37307"/>
    <cellStyle name="Total 2 6 3 2 4" xfId="37308"/>
    <cellStyle name="Total 2 6 3 2 5" xfId="37309"/>
    <cellStyle name="Total 2 6 3 2 6" xfId="37310"/>
    <cellStyle name="Total 2 6 3 2 7" xfId="37311"/>
    <cellStyle name="Total 2 6 3 2 8" xfId="37312"/>
    <cellStyle name="Total 2 6 3 3" xfId="37313"/>
    <cellStyle name="Total 2 6 3 3 2" xfId="37314"/>
    <cellStyle name="Total 2 6 3 3 3" xfId="37315"/>
    <cellStyle name="Total 2 6 3 3 4" xfId="37316"/>
    <cellStyle name="Total 2 6 3 3 5" xfId="37317"/>
    <cellStyle name="Total 2 6 3 3 6" xfId="37318"/>
    <cellStyle name="Total 2 6 3 4" xfId="37319"/>
    <cellStyle name="Total 2 6 3 4 2" xfId="37320"/>
    <cellStyle name="Total 2 6 3 4 3" xfId="37321"/>
    <cellStyle name="Total 2 6 3 4 4" xfId="37322"/>
    <cellStyle name="Total 2 6 3 4 5" xfId="37323"/>
    <cellStyle name="Total 2 6 3 4 6" xfId="37324"/>
    <cellStyle name="Total 2 6 3 5" xfId="37325"/>
    <cellStyle name="Total 2 6 3 6" xfId="37326"/>
    <cellStyle name="Total 2 6 3 7" xfId="37327"/>
    <cellStyle name="Total 2 6 3 8" xfId="37328"/>
    <cellStyle name="Total 2 6 3 9" xfId="37329"/>
    <cellStyle name="Total 2 6 4" xfId="37330"/>
    <cellStyle name="Total 2 6 4 2" xfId="37331"/>
    <cellStyle name="Total 2 6 4 2 2" xfId="37332"/>
    <cellStyle name="Total 2 6 4 2 3" xfId="37333"/>
    <cellStyle name="Total 2 6 4 2 4" xfId="37334"/>
    <cellStyle name="Total 2 6 4 2 5" xfId="37335"/>
    <cellStyle name="Total 2 6 4 2 6" xfId="37336"/>
    <cellStyle name="Total 2 6 4 3" xfId="37337"/>
    <cellStyle name="Total 2 6 4 3 2" xfId="37338"/>
    <cellStyle name="Total 2 6 4 3 3" xfId="37339"/>
    <cellStyle name="Total 2 6 4 3 4" xfId="37340"/>
    <cellStyle name="Total 2 6 4 3 5" xfId="37341"/>
    <cellStyle name="Total 2 6 4 3 6" xfId="37342"/>
    <cellStyle name="Total 2 6 4 4" xfId="37343"/>
    <cellStyle name="Total 2 6 4 5" xfId="37344"/>
    <cellStyle name="Total 2 6 4 6" xfId="37345"/>
    <cellStyle name="Total 2 6 4 7" xfId="37346"/>
    <cellStyle name="Total 2 6 4 8" xfId="37347"/>
    <cellStyle name="Total 2 6 5" xfId="37348"/>
    <cellStyle name="Total 2 6 5 2" xfId="37349"/>
    <cellStyle name="Total 2 6 5 3" xfId="37350"/>
    <cellStyle name="Total 2 6 5 4" xfId="37351"/>
    <cellStyle name="Total 2 6 5 5" xfId="37352"/>
    <cellStyle name="Total 2 6 5 6" xfId="37353"/>
    <cellStyle name="Total 2 6 6" xfId="37354"/>
    <cellStyle name="Total 2 6 6 2" xfId="37355"/>
    <cellStyle name="Total 2 6 6 3" xfId="37356"/>
    <cellStyle name="Total 2 6 6 4" xfId="37357"/>
    <cellStyle name="Total 2 6 6 5" xfId="37358"/>
    <cellStyle name="Total 2 6 6 6" xfId="37359"/>
    <cellStyle name="Total 2 6 7" xfId="37360"/>
    <cellStyle name="Total 2 6 8" xfId="37361"/>
    <cellStyle name="Total 2 6 9" xfId="37362"/>
    <cellStyle name="Total 2 7" xfId="37363"/>
    <cellStyle name="Total 2 7 10" xfId="37364"/>
    <cellStyle name="Total 2 7 2" xfId="37365"/>
    <cellStyle name="Total 2 7 2 2" xfId="37366"/>
    <cellStyle name="Total 2 7 2 2 2" xfId="37367"/>
    <cellStyle name="Total 2 7 2 2 2 2" xfId="37368"/>
    <cellStyle name="Total 2 7 2 2 2 3" xfId="37369"/>
    <cellStyle name="Total 2 7 2 2 2 4" xfId="37370"/>
    <cellStyle name="Total 2 7 2 2 2 5" xfId="37371"/>
    <cellStyle name="Total 2 7 2 2 2 6" xfId="37372"/>
    <cellStyle name="Total 2 7 2 2 3" xfId="37373"/>
    <cellStyle name="Total 2 7 2 2 3 2" xfId="37374"/>
    <cellStyle name="Total 2 7 2 2 3 3" xfId="37375"/>
    <cellStyle name="Total 2 7 2 2 3 4" xfId="37376"/>
    <cellStyle name="Total 2 7 2 2 3 5" xfId="37377"/>
    <cellStyle name="Total 2 7 2 2 3 6" xfId="37378"/>
    <cellStyle name="Total 2 7 2 2 4" xfId="37379"/>
    <cellStyle name="Total 2 7 2 2 5" xfId="37380"/>
    <cellStyle name="Total 2 7 2 2 6" xfId="37381"/>
    <cellStyle name="Total 2 7 2 2 7" xfId="37382"/>
    <cellStyle name="Total 2 7 2 2 8" xfId="37383"/>
    <cellStyle name="Total 2 7 2 3" xfId="37384"/>
    <cellStyle name="Total 2 7 2 3 2" xfId="37385"/>
    <cellStyle name="Total 2 7 2 3 3" xfId="37386"/>
    <cellStyle name="Total 2 7 2 3 4" xfId="37387"/>
    <cellStyle name="Total 2 7 2 3 5" xfId="37388"/>
    <cellStyle name="Total 2 7 2 3 6" xfId="37389"/>
    <cellStyle name="Total 2 7 2 4" xfId="37390"/>
    <cellStyle name="Total 2 7 2 4 2" xfId="37391"/>
    <cellStyle name="Total 2 7 2 4 3" xfId="37392"/>
    <cellStyle name="Total 2 7 2 4 4" xfId="37393"/>
    <cellStyle name="Total 2 7 2 4 5" xfId="37394"/>
    <cellStyle name="Total 2 7 2 4 6" xfId="37395"/>
    <cellStyle name="Total 2 7 2 5" xfId="37396"/>
    <cellStyle name="Total 2 7 2 6" xfId="37397"/>
    <cellStyle name="Total 2 7 2 7" xfId="37398"/>
    <cellStyle name="Total 2 7 2 8" xfId="37399"/>
    <cellStyle name="Total 2 7 2 9" xfId="37400"/>
    <cellStyle name="Total 2 7 3" xfId="37401"/>
    <cellStyle name="Total 2 7 3 2" xfId="37402"/>
    <cellStyle name="Total 2 7 3 2 2" xfId="37403"/>
    <cellStyle name="Total 2 7 3 2 3" xfId="37404"/>
    <cellStyle name="Total 2 7 3 2 4" xfId="37405"/>
    <cellStyle name="Total 2 7 3 2 5" xfId="37406"/>
    <cellStyle name="Total 2 7 3 2 6" xfId="37407"/>
    <cellStyle name="Total 2 7 3 3" xfId="37408"/>
    <cellStyle name="Total 2 7 3 3 2" xfId="37409"/>
    <cellStyle name="Total 2 7 3 3 3" xfId="37410"/>
    <cellStyle name="Total 2 7 3 3 4" xfId="37411"/>
    <cellStyle name="Total 2 7 3 3 5" xfId="37412"/>
    <cellStyle name="Total 2 7 3 3 6" xfId="37413"/>
    <cellStyle name="Total 2 7 3 4" xfId="37414"/>
    <cellStyle name="Total 2 7 3 5" xfId="37415"/>
    <cellStyle name="Total 2 7 3 6" xfId="37416"/>
    <cellStyle name="Total 2 7 3 7" xfId="37417"/>
    <cellStyle name="Total 2 7 3 8" xfId="37418"/>
    <cellStyle name="Total 2 7 4" xfId="37419"/>
    <cellStyle name="Total 2 7 4 2" xfId="37420"/>
    <cellStyle name="Total 2 7 4 3" xfId="37421"/>
    <cellStyle name="Total 2 7 4 4" xfId="37422"/>
    <cellStyle name="Total 2 7 4 5" xfId="37423"/>
    <cellStyle name="Total 2 7 4 6" xfId="37424"/>
    <cellStyle name="Total 2 7 5" xfId="37425"/>
    <cellStyle name="Total 2 7 5 2" xfId="37426"/>
    <cellStyle name="Total 2 7 5 3" xfId="37427"/>
    <cellStyle name="Total 2 7 5 4" xfId="37428"/>
    <cellStyle name="Total 2 7 5 5" xfId="37429"/>
    <cellStyle name="Total 2 7 5 6" xfId="37430"/>
    <cellStyle name="Total 2 7 6" xfId="37431"/>
    <cellStyle name="Total 2 7 7" xfId="37432"/>
    <cellStyle name="Total 2 7 8" xfId="37433"/>
    <cellStyle name="Total 2 7 9" xfId="37434"/>
    <cellStyle name="Total 2 8" xfId="37435"/>
    <cellStyle name="Total 2 8 2" xfId="37436"/>
    <cellStyle name="Total 2 8 2 2" xfId="37437"/>
    <cellStyle name="Total 2 8 2 2 2" xfId="37438"/>
    <cellStyle name="Total 2 8 2 2 3" xfId="37439"/>
    <cellStyle name="Total 2 8 2 2 4" xfId="37440"/>
    <cellStyle name="Total 2 8 2 2 5" xfId="37441"/>
    <cellStyle name="Total 2 8 2 2 6" xfId="37442"/>
    <cellStyle name="Total 2 8 2 3" xfId="37443"/>
    <cellStyle name="Total 2 8 2 3 2" xfId="37444"/>
    <cellStyle name="Total 2 8 2 3 3" xfId="37445"/>
    <cellStyle name="Total 2 8 2 3 4" xfId="37446"/>
    <cellStyle name="Total 2 8 2 3 5" xfId="37447"/>
    <cellStyle name="Total 2 8 2 3 6" xfId="37448"/>
    <cellStyle name="Total 2 8 2 4" xfId="37449"/>
    <cellStyle name="Total 2 8 2 5" xfId="37450"/>
    <cellStyle name="Total 2 8 2 6" xfId="37451"/>
    <cellStyle name="Total 2 8 2 7" xfId="37452"/>
    <cellStyle name="Total 2 8 2 8" xfId="37453"/>
    <cellStyle name="Total 2 8 3" xfId="37454"/>
    <cellStyle name="Total 2 8 3 2" xfId="37455"/>
    <cellStyle name="Total 2 8 3 3" xfId="37456"/>
    <cellStyle name="Total 2 8 3 4" xfId="37457"/>
    <cellStyle name="Total 2 8 3 5" xfId="37458"/>
    <cellStyle name="Total 2 8 3 6" xfId="37459"/>
    <cellStyle name="Total 2 8 4" xfId="37460"/>
    <cellStyle name="Total 2 8 4 2" xfId="37461"/>
    <cellStyle name="Total 2 8 4 3" xfId="37462"/>
    <cellStyle name="Total 2 8 4 4" xfId="37463"/>
    <cellStyle name="Total 2 8 4 5" xfId="37464"/>
    <cellStyle name="Total 2 8 4 6" xfId="37465"/>
    <cellStyle name="Total 2 8 5" xfId="37466"/>
    <cellStyle name="Total 2 8 6" xfId="37467"/>
    <cellStyle name="Total 2 8 7" xfId="37468"/>
    <cellStyle name="Total 2 8 8" xfId="37469"/>
    <cellStyle name="Total 2 8 9" xfId="37470"/>
    <cellStyle name="Total 2 9" xfId="37471"/>
    <cellStyle name="Total 2 9 2" xfId="37472"/>
    <cellStyle name="Total 2 9 2 2" xfId="37473"/>
    <cellStyle name="Total 2 9 2 3" xfId="37474"/>
    <cellStyle name="Total 2 9 2 4" xfId="37475"/>
    <cellStyle name="Total 2 9 2 5" xfId="37476"/>
    <cellStyle name="Total 2 9 2 6" xfId="37477"/>
    <cellStyle name="Total 2 9 3" xfId="37478"/>
    <cellStyle name="Total 2 9 3 2" xfId="37479"/>
    <cellStyle name="Total 2 9 3 3" xfId="37480"/>
    <cellStyle name="Total 2 9 3 4" xfId="37481"/>
    <cellStyle name="Total 2 9 3 5" xfId="37482"/>
    <cellStyle name="Total 2 9 3 6" xfId="37483"/>
    <cellStyle name="Total 2 9 4" xfId="37484"/>
    <cellStyle name="Total 2 9 5" xfId="37485"/>
    <cellStyle name="Total 2 9 6" xfId="37486"/>
    <cellStyle name="Total 2 9 7" xfId="37487"/>
    <cellStyle name="Total 2 9 8" xfId="37488"/>
    <cellStyle name="Total 3" xfId="37489"/>
    <cellStyle name="Total 3 2" xfId="37490"/>
    <cellStyle name="Total 3 2 10" xfId="37491"/>
    <cellStyle name="Total 3 2 11" xfId="37492"/>
    <cellStyle name="Total 3 2 12" xfId="37493"/>
    <cellStyle name="Total 3 2 13" xfId="37494"/>
    <cellStyle name="Total 3 2 14" xfId="37495"/>
    <cellStyle name="Total 3 2 2" xfId="37496"/>
    <cellStyle name="Total 3 2 2 10" xfId="37497"/>
    <cellStyle name="Total 3 2 2 11" xfId="37498"/>
    <cellStyle name="Total 3 2 2 12" xfId="37499"/>
    <cellStyle name="Total 3 2 2 13" xfId="37500"/>
    <cellStyle name="Total 3 2 2 2" xfId="37501"/>
    <cellStyle name="Total 3 2 2 2 10" xfId="37502"/>
    <cellStyle name="Total 3 2 2 2 11" xfId="37503"/>
    <cellStyle name="Total 3 2 2 2 12" xfId="37504"/>
    <cellStyle name="Total 3 2 2 2 2" xfId="37505"/>
    <cellStyle name="Total 3 2 2 2 2 10" xfId="37506"/>
    <cellStyle name="Total 3 2 2 2 2 11" xfId="37507"/>
    <cellStyle name="Total 3 2 2 2 2 2" xfId="37508"/>
    <cellStyle name="Total 3 2 2 2 2 2 10" xfId="37509"/>
    <cellStyle name="Total 3 2 2 2 2 2 2" xfId="37510"/>
    <cellStyle name="Total 3 2 2 2 2 2 2 2" xfId="37511"/>
    <cellStyle name="Total 3 2 2 2 2 2 2 2 2" xfId="37512"/>
    <cellStyle name="Total 3 2 2 2 2 2 2 2 2 2" xfId="37513"/>
    <cellStyle name="Total 3 2 2 2 2 2 2 2 2 3" xfId="37514"/>
    <cellStyle name="Total 3 2 2 2 2 2 2 2 2 4" xfId="37515"/>
    <cellStyle name="Total 3 2 2 2 2 2 2 2 2 5" xfId="37516"/>
    <cellStyle name="Total 3 2 2 2 2 2 2 2 2 6" xfId="37517"/>
    <cellStyle name="Total 3 2 2 2 2 2 2 2 3" xfId="37518"/>
    <cellStyle name="Total 3 2 2 2 2 2 2 2 3 2" xfId="37519"/>
    <cellStyle name="Total 3 2 2 2 2 2 2 2 3 3" xfId="37520"/>
    <cellStyle name="Total 3 2 2 2 2 2 2 2 3 4" xfId="37521"/>
    <cellStyle name="Total 3 2 2 2 2 2 2 2 3 5" xfId="37522"/>
    <cellStyle name="Total 3 2 2 2 2 2 2 2 3 6" xfId="37523"/>
    <cellStyle name="Total 3 2 2 2 2 2 2 2 4" xfId="37524"/>
    <cellStyle name="Total 3 2 2 2 2 2 2 2 5" xfId="37525"/>
    <cellStyle name="Total 3 2 2 2 2 2 2 2 6" xfId="37526"/>
    <cellStyle name="Total 3 2 2 2 2 2 2 2 7" xfId="37527"/>
    <cellStyle name="Total 3 2 2 2 2 2 2 2 8" xfId="37528"/>
    <cellStyle name="Total 3 2 2 2 2 2 2 3" xfId="37529"/>
    <cellStyle name="Total 3 2 2 2 2 2 2 3 2" xfId="37530"/>
    <cellStyle name="Total 3 2 2 2 2 2 2 3 3" xfId="37531"/>
    <cellStyle name="Total 3 2 2 2 2 2 2 3 4" xfId="37532"/>
    <cellStyle name="Total 3 2 2 2 2 2 2 3 5" xfId="37533"/>
    <cellStyle name="Total 3 2 2 2 2 2 2 3 6" xfId="37534"/>
    <cellStyle name="Total 3 2 2 2 2 2 2 4" xfId="37535"/>
    <cellStyle name="Total 3 2 2 2 2 2 2 4 2" xfId="37536"/>
    <cellStyle name="Total 3 2 2 2 2 2 2 4 3" xfId="37537"/>
    <cellStyle name="Total 3 2 2 2 2 2 2 4 4" xfId="37538"/>
    <cellStyle name="Total 3 2 2 2 2 2 2 4 5" xfId="37539"/>
    <cellStyle name="Total 3 2 2 2 2 2 2 4 6" xfId="37540"/>
    <cellStyle name="Total 3 2 2 2 2 2 2 5" xfId="37541"/>
    <cellStyle name="Total 3 2 2 2 2 2 2 6" xfId="37542"/>
    <cellStyle name="Total 3 2 2 2 2 2 2 7" xfId="37543"/>
    <cellStyle name="Total 3 2 2 2 2 2 2 8" xfId="37544"/>
    <cellStyle name="Total 3 2 2 2 2 2 2 9" xfId="37545"/>
    <cellStyle name="Total 3 2 2 2 2 2 3" xfId="37546"/>
    <cellStyle name="Total 3 2 2 2 2 2 3 2" xfId="37547"/>
    <cellStyle name="Total 3 2 2 2 2 2 3 2 2" xfId="37548"/>
    <cellStyle name="Total 3 2 2 2 2 2 3 2 3" xfId="37549"/>
    <cellStyle name="Total 3 2 2 2 2 2 3 2 4" xfId="37550"/>
    <cellStyle name="Total 3 2 2 2 2 2 3 2 5" xfId="37551"/>
    <cellStyle name="Total 3 2 2 2 2 2 3 2 6" xfId="37552"/>
    <cellStyle name="Total 3 2 2 2 2 2 3 3" xfId="37553"/>
    <cellStyle name="Total 3 2 2 2 2 2 3 3 2" xfId="37554"/>
    <cellStyle name="Total 3 2 2 2 2 2 3 3 3" xfId="37555"/>
    <cellStyle name="Total 3 2 2 2 2 2 3 3 4" xfId="37556"/>
    <cellStyle name="Total 3 2 2 2 2 2 3 3 5" xfId="37557"/>
    <cellStyle name="Total 3 2 2 2 2 2 3 3 6" xfId="37558"/>
    <cellStyle name="Total 3 2 2 2 2 2 3 4" xfId="37559"/>
    <cellStyle name="Total 3 2 2 2 2 2 3 5" xfId="37560"/>
    <cellStyle name="Total 3 2 2 2 2 2 3 6" xfId="37561"/>
    <cellStyle name="Total 3 2 2 2 2 2 3 7" xfId="37562"/>
    <cellStyle name="Total 3 2 2 2 2 2 3 8" xfId="37563"/>
    <cellStyle name="Total 3 2 2 2 2 2 4" xfId="37564"/>
    <cellStyle name="Total 3 2 2 2 2 2 4 2" xfId="37565"/>
    <cellStyle name="Total 3 2 2 2 2 2 4 3" xfId="37566"/>
    <cellStyle name="Total 3 2 2 2 2 2 4 4" xfId="37567"/>
    <cellStyle name="Total 3 2 2 2 2 2 4 5" xfId="37568"/>
    <cellStyle name="Total 3 2 2 2 2 2 4 6" xfId="37569"/>
    <cellStyle name="Total 3 2 2 2 2 2 5" xfId="37570"/>
    <cellStyle name="Total 3 2 2 2 2 2 5 2" xfId="37571"/>
    <cellStyle name="Total 3 2 2 2 2 2 5 3" xfId="37572"/>
    <cellStyle name="Total 3 2 2 2 2 2 5 4" xfId="37573"/>
    <cellStyle name="Total 3 2 2 2 2 2 5 5" xfId="37574"/>
    <cellStyle name="Total 3 2 2 2 2 2 5 6" xfId="37575"/>
    <cellStyle name="Total 3 2 2 2 2 2 6" xfId="37576"/>
    <cellStyle name="Total 3 2 2 2 2 2 7" xfId="37577"/>
    <cellStyle name="Total 3 2 2 2 2 2 8" xfId="37578"/>
    <cellStyle name="Total 3 2 2 2 2 2 9" xfId="37579"/>
    <cellStyle name="Total 3 2 2 2 2 3" xfId="37580"/>
    <cellStyle name="Total 3 2 2 2 2 3 2" xfId="37581"/>
    <cellStyle name="Total 3 2 2 2 2 3 2 2" xfId="37582"/>
    <cellStyle name="Total 3 2 2 2 2 3 2 2 2" xfId="37583"/>
    <cellStyle name="Total 3 2 2 2 2 3 2 2 3" xfId="37584"/>
    <cellStyle name="Total 3 2 2 2 2 3 2 2 4" xfId="37585"/>
    <cellStyle name="Total 3 2 2 2 2 3 2 2 5" xfId="37586"/>
    <cellStyle name="Total 3 2 2 2 2 3 2 2 6" xfId="37587"/>
    <cellStyle name="Total 3 2 2 2 2 3 2 3" xfId="37588"/>
    <cellStyle name="Total 3 2 2 2 2 3 2 3 2" xfId="37589"/>
    <cellStyle name="Total 3 2 2 2 2 3 2 3 3" xfId="37590"/>
    <cellStyle name="Total 3 2 2 2 2 3 2 3 4" xfId="37591"/>
    <cellStyle name="Total 3 2 2 2 2 3 2 3 5" xfId="37592"/>
    <cellStyle name="Total 3 2 2 2 2 3 2 3 6" xfId="37593"/>
    <cellStyle name="Total 3 2 2 2 2 3 2 4" xfId="37594"/>
    <cellStyle name="Total 3 2 2 2 2 3 2 5" xfId="37595"/>
    <cellStyle name="Total 3 2 2 2 2 3 2 6" xfId="37596"/>
    <cellStyle name="Total 3 2 2 2 2 3 2 7" xfId="37597"/>
    <cellStyle name="Total 3 2 2 2 2 3 2 8" xfId="37598"/>
    <cellStyle name="Total 3 2 2 2 2 3 3" xfId="37599"/>
    <cellStyle name="Total 3 2 2 2 2 3 3 2" xfId="37600"/>
    <cellStyle name="Total 3 2 2 2 2 3 3 3" xfId="37601"/>
    <cellStyle name="Total 3 2 2 2 2 3 3 4" xfId="37602"/>
    <cellStyle name="Total 3 2 2 2 2 3 3 5" xfId="37603"/>
    <cellStyle name="Total 3 2 2 2 2 3 3 6" xfId="37604"/>
    <cellStyle name="Total 3 2 2 2 2 3 4" xfId="37605"/>
    <cellStyle name="Total 3 2 2 2 2 3 4 2" xfId="37606"/>
    <cellStyle name="Total 3 2 2 2 2 3 4 3" xfId="37607"/>
    <cellStyle name="Total 3 2 2 2 2 3 4 4" xfId="37608"/>
    <cellStyle name="Total 3 2 2 2 2 3 4 5" xfId="37609"/>
    <cellStyle name="Total 3 2 2 2 2 3 4 6" xfId="37610"/>
    <cellStyle name="Total 3 2 2 2 2 3 5" xfId="37611"/>
    <cellStyle name="Total 3 2 2 2 2 3 6" xfId="37612"/>
    <cellStyle name="Total 3 2 2 2 2 3 7" xfId="37613"/>
    <cellStyle name="Total 3 2 2 2 2 3 8" xfId="37614"/>
    <cellStyle name="Total 3 2 2 2 2 3 9" xfId="37615"/>
    <cellStyle name="Total 3 2 2 2 2 4" xfId="37616"/>
    <cellStyle name="Total 3 2 2 2 2 4 2" xfId="37617"/>
    <cellStyle name="Total 3 2 2 2 2 4 2 2" xfId="37618"/>
    <cellStyle name="Total 3 2 2 2 2 4 2 3" xfId="37619"/>
    <cellStyle name="Total 3 2 2 2 2 4 2 4" xfId="37620"/>
    <cellStyle name="Total 3 2 2 2 2 4 2 5" xfId="37621"/>
    <cellStyle name="Total 3 2 2 2 2 4 2 6" xfId="37622"/>
    <cellStyle name="Total 3 2 2 2 2 4 3" xfId="37623"/>
    <cellStyle name="Total 3 2 2 2 2 4 3 2" xfId="37624"/>
    <cellStyle name="Total 3 2 2 2 2 4 3 3" xfId="37625"/>
    <cellStyle name="Total 3 2 2 2 2 4 3 4" xfId="37626"/>
    <cellStyle name="Total 3 2 2 2 2 4 3 5" xfId="37627"/>
    <cellStyle name="Total 3 2 2 2 2 4 3 6" xfId="37628"/>
    <cellStyle name="Total 3 2 2 2 2 4 4" xfId="37629"/>
    <cellStyle name="Total 3 2 2 2 2 4 5" xfId="37630"/>
    <cellStyle name="Total 3 2 2 2 2 4 6" xfId="37631"/>
    <cellStyle name="Total 3 2 2 2 2 4 7" xfId="37632"/>
    <cellStyle name="Total 3 2 2 2 2 4 8" xfId="37633"/>
    <cellStyle name="Total 3 2 2 2 2 5" xfId="37634"/>
    <cellStyle name="Total 3 2 2 2 2 5 2" xfId="37635"/>
    <cellStyle name="Total 3 2 2 2 2 5 3" xfId="37636"/>
    <cellStyle name="Total 3 2 2 2 2 5 4" xfId="37637"/>
    <cellStyle name="Total 3 2 2 2 2 5 5" xfId="37638"/>
    <cellStyle name="Total 3 2 2 2 2 5 6" xfId="37639"/>
    <cellStyle name="Total 3 2 2 2 2 6" xfId="37640"/>
    <cellStyle name="Total 3 2 2 2 2 6 2" xfId="37641"/>
    <cellStyle name="Total 3 2 2 2 2 6 3" xfId="37642"/>
    <cellStyle name="Total 3 2 2 2 2 6 4" xfId="37643"/>
    <cellStyle name="Total 3 2 2 2 2 6 5" xfId="37644"/>
    <cellStyle name="Total 3 2 2 2 2 6 6" xfId="37645"/>
    <cellStyle name="Total 3 2 2 2 2 7" xfId="37646"/>
    <cellStyle name="Total 3 2 2 2 2 8" xfId="37647"/>
    <cellStyle name="Total 3 2 2 2 2 9" xfId="37648"/>
    <cellStyle name="Total 3 2 2 2 3" xfId="37649"/>
    <cellStyle name="Total 3 2 2 2 3 10" xfId="37650"/>
    <cellStyle name="Total 3 2 2 2 3 2" xfId="37651"/>
    <cellStyle name="Total 3 2 2 2 3 2 2" xfId="37652"/>
    <cellStyle name="Total 3 2 2 2 3 2 2 2" xfId="37653"/>
    <cellStyle name="Total 3 2 2 2 3 2 2 2 2" xfId="37654"/>
    <cellStyle name="Total 3 2 2 2 3 2 2 2 3" xfId="37655"/>
    <cellStyle name="Total 3 2 2 2 3 2 2 2 4" xfId="37656"/>
    <cellStyle name="Total 3 2 2 2 3 2 2 2 5" xfId="37657"/>
    <cellStyle name="Total 3 2 2 2 3 2 2 2 6" xfId="37658"/>
    <cellStyle name="Total 3 2 2 2 3 2 2 3" xfId="37659"/>
    <cellStyle name="Total 3 2 2 2 3 2 2 3 2" xfId="37660"/>
    <cellStyle name="Total 3 2 2 2 3 2 2 3 3" xfId="37661"/>
    <cellStyle name="Total 3 2 2 2 3 2 2 3 4" xfId="37662"/>
    <cellStyle name="Total 3 2 2 2 3 2 2 3 5" xfId="37663"/>
    <cellStyle name="Total 3 2 2 2 3 2 2 3 6" xfId="37664"/>
    <cellStyle name="Total 3 2 2 2 3 2 2 4" xfId="37665"/>
    <cellStyle name="Total 3 2 2 2 3 2 2 5" xfId="37666"/>
    <cellStyle name="Total 3 2 2 2 3 2 2 6" xfId="37667"/>
    <cellStyle name="Total 3 2 2 2 3 2 2 7" xfId="37668"/>
    <cellStyle name="Total 3 2 2 2 3 2 2 8" xfId="37669"/>
    <cellStyle name="Total 3 2 2 2 3 2 3" xfId="37670"/>
    <cellStyle name="Total 3 2 2 2 3 2 3 2" xfId="37671"/>
    <cellStyle name="Total 3 2 2 2 3 2 3 3" xfId="37672"/>
    <cellStyle name="Total 3 2 2 2 3 2 3 4" xfId="37673"/>
    <cellStyle name="Total 3 2 2 2 3 2 3 5" xfId="37674"/>
    <cellStyle name="Total 3 2 2 2 3 2 3 6" xfId="37675"/>
    <cellStyle name="Total 3 2 2 2 3 2 4" xfId="37676"/>
    <cellStyle name="Total 3 2 2 2 3 2 4 2" xfId="37677"/>
    <cellStyle name="Total 3 2 2 2 3 2 4 3" xfId="37678"/>
    <cellStyle name="Total 3 2 2 2 3 2 4 4" xfId="37679"/>
    <cellStyle name="Total 3 2 2 2 3 2 4 5" xfId="37680"/>
    <cellStyle name="Total 3 2 2 2 3 2 4 6" xfId="37681"/>
    <cellStyle name="Total 3 2 2 2 3 2 5" xfId="37682"/>
    <cellStyle name="Total 3 2 2 2 3 2 6" xfId="37683"/>
    <cellStyle name="Total 3 2 2 2 3 2 7" xfId="37684"/>
    <cellStyle name="Total 3 2 2 2 3 2 8" xfId="37685"/>
    <cellStyle name="Total 3 2 2 2 3 2 9" xfId="37686"/>
    <cellStyle name="Total 3 2 2 2 3 3" xfId="37687"/>
    <cellStyle name="Total 3 2 2 2 3 3 2" xfId="37688"/>
    <cellStyle name="Total 3 2 2 2 3 3 2 2" xfId="37689"/>
    <cellStyle name="Total 3 2 2 2 3 3 2 3" xfId="37690"/>
    <cellStyle name="Total 3 2 2 2 3 3 2 4" xfId="37691"/>
    <cellStyle name="Total 3 2 2 2 3 3 2 5" xfId="37692"/>
    <cellStyle name="Total 3 2 2 2 3 3 2 6" xfId="37693"/>
    <cellStyle name="Total 3 2 2 2 3 3 3" xfId="37694"/>
    <cellStyle name="Total 3 2 2 2 3 3 3 2" xfId="37695"/>
    <cellStyle name="Total 3 2 2 2 3 3 3 3" xfId="37696"/>
    <cellStyle name="Total 3 2 2 2 3 3 3 4" xfId="37697"/>
    <cellStyle name="Total 3 2 2 2 3 3 3 5" xfId="37698"/>
    <cellStyle name="Total 3 2 2 2 3 3 3 6" xfId="37699"/>
    <cellStyle name="Total 3 2 2 2 3 3 4" xfId="37700"/>
    <cellStyle name="Total 3 2 2 2 3 3 5" xfId="37701"/>
    <cellStyle name="Total 3 2 2 2 3 3 6" xfId="37702"/>
    <cellStyle name="Total 3 2 2 2 3 3 7" xfId="37703"/>
    <cellStyle name="Total 3 2 2 2 3 3 8" xfId="37704"/>
    <cellStyle name="Total 3 2 2 2 3 4" xfId="37705"/>
    <cellStyle name="Total 3 2 2 2 3 4 2" xfId="37706"/>
    <cellStyle name="Total 3 2 2 2 3 4 3" xfId="37707"/>
    <cellStyle name="Total 3 2 2 2 3 4 4" xfId="37708"/>
    <cellStyle name="Total 3 2 2 2 3 4 5" xfId="37709"/>
    <cellStyle name="Total 3 2 2 2 3 4 6" xfId="37710"/>
    <cellStyle name="Total 3 2 2 2 3 5" xfId="37711"/>
    <cellStyle name="Total 3 2 2 2 3 5 2" xfId="37712"/>
    <cellStyle name="Total 3 2 2 2 3 5 3" xfId="37713"/>
    <cellStyle name="Total 3 2 2 2 3 5 4" xfId="37714"/>
    <cellStyle name="Total 3 2 2 2 3 5 5" xfId="37715"/>
    <cellStyle name="Total 3 2 2 2 3 5 6" xfId="37716"/>
    <cellStyle name="Total 3 2 2 2 3 6" xfId="37717"/>
    <cellStyle name="Total 3 2 2 2 3 7" xfId="37718"/>
    <cellStyle name="Total 3 2 2 2 3 8" xfId="37719"/>
    <cellStyle name="Total 3 2 2 2 3 9" xfId="37720"/>
    <cellStyle name="Total 3 2 2 2 4" xfId="37721"/>
    <cellStyle name="Total 3 2 2 2 4 2" xfId="37722"/>
    <cellStyle name="Total 3 2 2 2 4 2 2" xfId="37723"/>
    <cellStyle name="Total 3 2 2 2 4 2 2 2" xfId="37724"/>
    <cellStyle name="Total 3 2 2 2 4 2 2 3" xfId="37725"/>
    <cellStyle name="Total 3 2 2 2 4 2 2 4" xfId="37726"/>
    <cellStyle name="Total 3 2 2 2 4 2 2 5" xfId="37727"/>
    <cellStyle name="Total 3 2 2 2 4 2 2 6" xfId="37728"/>
    <cellStyle name="Total 3 2 2 2 4 2 3" xfId="37729"/>
    <cellStyle name="Total 3 2 2 2 4 2 3 2" xfId="37730"/>
    <cellStyle name="Total 3 2 2 2 4 2 3 3" xfId="37731"/>
    <cellStyle name="Total 3 2 2 2 4 2 3 4" xfId="37732"/>
    <cellStyle name="Total 3 2 2 2 4 2 3 5" xfId="37733"/>
    <cellStyle name="Total 3 2 2 2 4 2 3 6" xfId="37734"/>
    <cellStyle name="Total 3 2 2 2 4 2 4" xfId="37735"/>
    <cellStyle name="Total 3 2 2 2 4 2 5" xfId="37736"/>
    <cellStyle name="Total 3 2 2 2 4 2 6" xfId="37737"/>
    <cellStyle name="Total 3 2 2 2 4 2 7" xfId="37738"/>
    <cellStyle name="Total 3 2 2 2 4 2 8" xfId="37739"/>
    <cellStyle name="Total 3 2 2 2 4 3" xfId="37740"/>
    <cellStyle name="Total 3 2 2 2 4 3 2" xfId="37741"/>
    <cellStyle name="Total 3 2 2 2 4 3 3" xfId="37742"/>
    <cellStyle name="Total 3 2 2 2 4 3 4" xfId="37743"/>
    <cellStyle name="Total 3 2 2 2 4 3 5" xfId="37744"/>
    <cellStyle name="Total 3 2 2 2 4 3 6" xfId="37745"/>
    <cellStyle name="Total 3 2 2 2 4 4" xfId="37746"/>
    <cellStyle name="Total 3 2 2 2 4 4 2" xfId="37747"/>
    <cellStyle name="Total 3 2 2 2 4 4 3" xfId="37748"/>
    <cellStyle name="Total 3 2 2 2 4 4 4" xfId="37749"/>
    <cellStyle name="Total 3 2 2 2 4 4 5" xfId="37750"/>
    <cellStyle name="Total 3 2 2 2 4 4 6" xfId="37751"/>
    <cellStyle name="Total 3 2 2 2 4 5" xfId="37752"/>
    <cellStyle name="Total 3 2 2 2 4 6" xfId="37753"/>
    <cellStyle name="Total 3 2 2 2 4 7" xfId="37754"/>
    <cellStyle name="Total 3 2 2 2 4 8" xfId="37755"/>
    <cellStyle name="Total 3 2 2 2 4 9" xfId="37756"/>
    <cellStyle name="Total 3 2 2 2 5" xfId="37757"/>
    <cellStyle name="Total 3 2 2 2 5 2" xfId="37758"/>
    <cellStyle name="Total 3 2 2 2 5 2 2" xfId="37759"/>
    <cellStyle name="Total 3 2 2 2 5 2 3" xfId="37760"/>
    <cellStyle name="Total 3 2 2 2 5 2 4" xfId="37761"/>
    <cellStyle name="Total 3 2 2 2 5 2 5" xfId="37762"/>
    <cellStyle name="Total 3 2 2 2 5 2 6" xfId="37763"/>
    <cellStyle name="Total 3 2 2 2 5 3" xfId="37764"/>
    <cellStyle name="Total 3 2 2 2 5 3 2" xfId="37765"/>
    <cellStyle name="Total 3 2 2 2 5 3 3" xfId="37766"/>
    <cellStyle name="Total 3 2 2 2 5 3 4" xfId="37767"/>
    <cellStyle name="Total 3 2 2 2 5 3 5" xfId="37768"/>
    <cellStyle name="Total 3 2 2 2 5 3 6" xfId="37769"/>
    <cellStyle name="Total 3 2 2 2 5 4" xfId="37770"/>
    <cellStyle name="Total 3 2 2 2 5 5" xfId="37771"/>
    <cellStyle name="Total 3 2 2 2 5 6" xfId="37772"/>
    <cellStyle name="Total 3 2 2 2 5 7" xfId="37773"/>
    <cellStyle name="Total 3 2 2 2 5 8" xfId="37774"/>
    <cellStyle name="Total 3 2 2 2 6" xfId="37775"/>
    <cellStyle name="Total 3 2 2 2 6 2" xfId="37776"/>
    <cellStyle name="Total 3 2 2 2 6 3" xfId="37777"/>
    <cellStyle name="Total 3 2 2 2 6 4" xfId="37778"/>
    <cellStyle name="Total 3 2 2 2 6 5" xfId="37779"/>
    <cellStyle name="Total 3 2 2 2 6 6" xfId="37780"/>
    <cellStyle name="Total 3 2 2 2 7" xfId="37781"/>
    <cellStyle name="Total 3 2 2 2 7 2" xfId="37782"/>
    <cellStyle name="Total 3 2 2 2 7 3" xfId="37783"/>
    <cellStyle name="Total 3 2 2 2 7 4" xfId="37784"/>
    <cellStyle name="Total 3 2 2 2 7 5" xfId="37785"/>
    <cellStyle name="Total 3 2 2 2 7 6" xfId="37786"/>
    <cellStyle name="Total 3 2 2 2 8" xfId="37787"/>
    <cellStyle name="Total 3 2 2 2 9" xfId="37788"/>
    <cellStyle name="Total 3 2 2 3" xfId="37789"/>
    <cellStyle name="Total 3 2 2 3 10" xfId="37790"/>
    <cellStyle name="Total 3 2 2 3 11" xfId="37791"/>
    <cellStyle name="Total 3 2 2 3 2" xfId="37792"/>
    <cellStyle name="Total 3 2 2 3 2 10" xfId="37793"/>
    <cellStyle name="Total 3 2 2 3 2 2" xfId="37794"/>
    <cellStyle name="Total 3 2 2 3 2 2 2" xfId="37795"/>
    <cellStyle name="Total 3 2 2 3 2 2 2 2" xfId="37796"/>
    <cellStyle name="Total 3 2 2 3 2 2 2 2 2" xfId="37797"/>
    <cellStyle name="Total 3 2 2 3 2 2 2 2 3" xfId="37798"/>
    <cellStyle name="Total 3 2 2 3 2 2 2 2 4" xfId="37799"/>
    <cellStyle name="Total 3 2 2 3 2 2 2 2 5" xfId="37800"/>
    <cellStyle name="Total 3 2 2 3 2 2 2 2 6" xfId="37801"/>
    <cellStyle name="Total 3 2 2 3 2 2 2 3" xfId="37802"/>
    <cellStyle name="Total 3 2 2 3 2 2 2 3 2" xfId="37803"/>
    <cellStyle name="Total 3 2 2 3 2 2 2 3 3" xfId="37804"/>
    <cellStyle name="Total 3 2 2 3 2 2 2 3 4" xfId="37805"/>
    <cellStyle name="Total 3 2 2 3 2 2 2 3 5" xfId="37806"/>
    <cellStyle name="Total 3 2 2 3 2 2 2 3 6" xfId="37807"/>
    <cellStyle name="Total 3 2 2 3 2 2 2 4" xfId="37808"/>
    <cellStyle name="Total 3 2 2 3 2 2 2 5" xfId="37809"/>
    <cellStyle name="Total 3 2 2 3 2 2 2 6" xfId="37810"/>
    <cellStyle name="Total 3 2 2 3 2 2 2 7" xfId="37811"/>
    <cellStyle name="Total 3 2 2 3 2 2 2 8" xfId="37812"/>
    <cellStyle name="Total 3 2 2 3 2 2 3" xfId="37813"/>
    <cellStyle name="Total 3 2 2 3 2 2 3 2" xfId="37814"/>
    <cellStyle name="Total 3 2 2 3 2 2 3 3" xfId="37815"/>
    <cellStyle name="Total 3 2 2 3 2 2 3 4" xfId="37816"/>
    <cellStyle name="Total 3 2 2 3 2 2 3 5" xfId="37817"/>
    <cellStyle name="Total 3 2 2 3 2 2 3 6" xfId="37818"/>
    <cellStyle name="Total 3 2 2 3 2 2 4" xfId="37819"/>
    <cellStyle name="Total 3 2 2 3 2 2 4 2" xfId="37820"/>
    <cellStyle name="Total 3 2 2 3 2 2 4 3" xfId="37821"/>
    <cellStyle name="Total 3 2 2 3 2 2 4 4" xfId="37822"/>
    <cellStyle name="Total 3 2 2 3 2 2 4 5" xfId="37823"/>
    <cellStyle name="Total 3 2 2 3 2 2 4 6" xfId="37824"/>
    <cellStyle name="Total 3 2 2 3 2 2 5" xfId="37825"/>
    <cellStyle name="Total 3 2 2 3 2 2 6" xfId="37826"/>
    <cellStyle name="Total 3 2 2 3 2 2 7" xfId="37827"/>
    <cellStyle name="Total 3 2 2 3 2 2 8" xfId="37828"/>
    <cellStyle name="Total 3 2 2 3 2 2 9" xfId="37829"/>
    <cellStyle name="Total 3 2 2 3 2 3" xfId="37830"/>
    <cellStyle name="Total 3 2 2 3 2 3 2" xfId="37831"/>
    <cellStyle name="Total 3 2 2 3 2 3 2 2" xfId="37832"/>
    <cellStyle name="Total 3 2 2 3 2 3 2 3" xfId="37833"/>
    <cellStyle name="Total 3 2 2 3 2 3 2 4" xfId="37834"/>
    <cellStyle name="Total 3 2 2 3 2 3 2 5" xfId="37835"/>
    <cellStyle name="Total 3 2 2 3 2 3 2 6" xfId="37836"/>
    <cellStyle name="Total 3 2 2 3 2 3 3" xfId="37837"/>
    <cellStyle name="Total 3 2 2 3 2 3 3 2" xfId="37838"/>
    <cellStyle name="Total 3 2 2 3 2 3 3 3" xfId="37839"/>
    <cellStyle name="Total 3 2 2 3 2 3 3 4" xfId="37840"/>
    <cellStyle name="Total 3 2 2 3 2 3 3 5" xfId="37841"/>
    <cellStyle name="Total 3 2 2 3 2 3 3 6" xfId="37842"/>
    <cellStyle name="Total 3 2 2 3 2 3 4" xfId="37843"/>
    <cellStyle name="Total 3 2 2 3 2 3 5" xfId="37844"/>
    <cellStyle name="Total 3 2 2 3 2 3 6" xfId="37845"/>
    <cellStyle name="Total 3 2 2 3 2 3 7" xfId="37846"/>
    <cellStyle name="Total 3 2 2 3 2 3 8" xfId="37847"/>
    <cellStyle name="Total 3 2 2 3 2 4" xfId="37848"/>
    <cellStyle name="Total 3 2 2 3 2 4 2" xfId="37849"/>
    <cellStyle name="Total 3 2 2 3 2 4 3" xfId="37850"/>
    <cellStyle name="Total 3 2 2 3 2 4 4" xfId="37851"/>
    <cellStyle name="Total 3 2 2 3 2 4 5" xfId="37852"/>
    <cellStyle name="Total 3 2 2 3 2 4 6" xfId="37853"/>
    <cellStyle name="Total 3 2 2 3 2 5" xfId="37854"/>
    <cellStyle name="Total 3 2 2 3 2 5 2" xfId="37855"/>
    <cellStyle name="Total 3 2 2 3 2 5 3" xfId="37856"/>
    <cellStyle name="Total 3 2 2 3 2 5 4" xfId="37857"/>
    <cellStyle name="Total 3 2 2 3 2 5 5" xfId="37858"/>
    <cellStyle name="Total 3 2 2 3 2 5 6" xfId="37859"/>
    <cellStyle name="Total 3 2 2 3 2 6" xfId="37860"/>
    <cellStyle name="Total 3 2 2 3 2 7" xfId="37861"/>
    <cellStyle name="Total 3 2 2 3 2 8" xfId="37862"/>
    <cellStyle name="Total 3 2 2 3 2 9" xfId="37863"/>
    <cellStyle name="Total 3 2 2 3 3" xfId="37864"/>
    <cellStyle name="Total 3 2 2 3 3 2" xfId="37865"/>
    <cellStyle name="Total 3 2 2 3 3 2 2" xfId="37866"/>
    <cellStyle name="Total 3 2 2 3 3 2 2 2" xfId="37867"/>
    <cellStyle name="Total 3 2 2 3 3 2 2 3" xfId="37868"/>
    <cellStyle name="Total 3 2 2 3 3 2 2 4" xfId="37869"/>
    <cellStyle name="Total 3 2 2 3 3 2 2 5" xfId="37870"/>
    <cellStyle name="Total 3 2 2 3 3 2 2 6" xfId="37871"/>
    <cellStyle name="Total 3 2 2 3 3 2 3" xfId="37872"/>
    <cellStyle name="Total 3 2 2 3 3 2 3 2" xfId="37873"/>
    <cellStyle name="Total 3 2 2 3 3 2 3 3" xfId="37874"/>
    <cellStyle name="Total 3 2 2 3 3 2 3 4" xfId="37875"/>
    <cellStyle name="Total 3 2 2 3 3 2 3 5" xfId="37876"/>
    <cellStyle name="Total 3 2 2 3 3 2 3 6" xfId="37877"/>
    <cellStyle name="Total 3 2 2 3 3 2 4" xfId="37878"/>
    <cellStyle name="Total 3 2 2 3 3 2 5" xfId="37879"/>
    <cellStyle name="Total 3 2 2 3 3 2 6" xfId="37880"/>
    <cellStyle name="Total 3 2 2 3 3 2 7" xfId="37881"/>
    <cellStyle name="Total 3 2 2 3 3 2 8" xfId="37882"/>
    <cellStyle name="Total 3 2 2 3 3 3" xfId="37883"/>
    <cellStyle name="Total 3 2 2 3 3 3 2" xfId="37884"/>
    <cellStyle name="Total 3 2 2 3 3 3 3" xfId="37885"/>
    <cellStyle name="Total 3 2 2 3 3 3 4" xfId="37886"/>
    <cellStyle name="Total 3 2 2 3 3 3 5" xfId="37887"/>
    <cellStyle name="Total 3 2 2 3 3 3 6" xfId="37888"/>
    <cellStyle name="Total 3 2 2 3 3 4" xfId="37889"/>
    <cellStyle name="Total 3 2 2 3 3 4 2" xfId="37890"/>
    <cellStyle name="Total 3 2 2 3 3 4 3" xfId="37891"/>
    <cellStyle name="Total 3 2 2 3 3 4 4" xfId="37892"/>
    <cellStyle name="Total 3 2 2 3 3 4 5" xfId="37893"/>
    <cellStyle name="Total 3 2 2 3 3 4 6" xfId="37894"/>
    <cellStyle name="Total 3 2 2 3 3 5" xfId="37895"/>
    <cellStyle name="Total 3 2 2 3 3 6" xfId="37896"/>
    <cellStyle name="Total 3 2 2 3 3 7" xfId="37897"/>
    <cellStyle name="Total 3 2 2 3 3 8" xfId="37898"/>
    <cellStyle name="Total 3 2 2 3 3 9" xfId="37899"/>
    <cellStyle name="Total 3 2 2 3 4" xfId="37900"/>
    <cellStyle name="Total 3 2 2 3 4 2" xfId="37901"/>
    <cellStyle name="Total 3 2 2 3 4 2 2" xfId="37902"/>
    <cellStyle name="Total 3 2 2 3 4 2 3" xfId="37903"/>
    <cellStyle name="Total 3 2 2 3 4 2 4" xfId="37904"/>
    <cellStyle name="Total 3 2 2 3 4 2 5" xfId="37905"/>
    <cellStyle name="Total 3 2 2 3 4 2 6" xfId="37906"/>
    <cellStyle name="Total 3 2 2 3 4 3" xfId="37907"/>
    <cellStyle name="Total 3 2 2 3 4 3 2" xfId="37908"/>
    <cellStyle name="Total 3 2 2 3 4 3 3" xfId="37909"/>
    <cellStyle name="Total 3 2 2 3 4 3 4" xfId="37910"/>
    <cellStyle name="Total 3 2 2 3 4 3 5" xfId="37911"/>
    <cellStyle name="Total 3 2 2 3 4 3 6" xfId="37912"/>
    <cellStyle name="Total 3 2 2 3 4 4" xfId="37913"/>
    <cellStyle name="Total 3 2 2 3 4 5" xfId="37914"/>
    <cellStyle name="Total 3 2 2 3 4 6" xfId="37915"/>
    <cellStyle name="Total 3 2 2 3 4 7" xfId="37916"/>
    <cellStyle name="Total 3 2 2 3 4 8" xfId="37917"/>
    <cellStyle name="Total 3 2 2 3 5" xfId="37918"/>
    <cellStyle name="Total 3 2 2 3 5 2" xfId="37919"/>
    <cellStyle name="Total 3 2 2 3 5 3" xfId="37920"/>
    <cellStyle name="Total 3 2 2 3 5 4" xfId="37921"/>
    <cellStyle name="Total 3 2 2 3 5 5" xfId="37922"/>
    <cellStyle name="Total 3 2 2 3 5 6" xfId="37923"/>
    <cellStyle name="Total 3 2 2 3 6" xfId="37924"/>
    <cellStyle name="Total 3 2 2 3 6 2" xfId="37925"/>
    <cellStyle name="Total 3 2 2 3 6 3" xfId="37926"/>
    <cellStyle name="Total 3 2 2 3 6 4" xfId="37927"/>
    <cellStyle name="Total 3 2 2 3 6 5" xfId="37928"/>
    <cellStyle name="Total 3 2 2 3 6 6" xfId="37929"/>
    <cellStyle name="Total 3 2 2 3 7" xfId="37930"/>
    <cellStyle name="Total 3 2 2 3 8" xfId="37931"/>
    <cellStyle name="Total 3 2 2 3 9" xfId="37932"/>
    <cellStyle name="Total 3 2 2 4" xfId="37933"/>
    <cellStyle name="Total 3 2 2 4 10" xfId="37934"/>
    <cellStyle name="Total 3 2 2 4 2" xfId="37935"/>
    <cellStyle name="Total 3 2 2 4 2 2" xfId="37936"/>
    <cellStyle name="Total 3 2 2 4 2 2 2" xfId="37937"/>
    <cellStyle name="Total 3 2 2 4 2 2 2 2" xfId="37938"/>
    <cellStyle name="Total 3 2 2 4 2 2 2 3" xfId="37939"/>
    <cellStyle name="Total 3 2 2 4 2 2 2 4" xfId="37940"/>
    <cellStyle name="Total 3 2 2 4 2 2 2 5" xfId="37941"/>
    <cellStyle name="Total 3 2 2 4 2 2 2 6" xfId="37942"/>
    <cellStyle name="Total 3 2 2 4 2 2 3" xfId="37943"/>
    <cellStyle name="Total 3 2 2 4 2 2 3 2" xfId="37944"/>
    <cellStyle name="Total 3 2 2 4 2 2 3 3" xfId="37945"/>
    <cellStyle name="Total 3 2 2 4 2 2 3 4" xfId="37946"/>
    <cellStyle name="Total 3 2 2 4 2 2 3 5" xfId="37947"/>
    <cellStyle name="Total 3 2 2 4 2 2 3 6" xfId="37948"/>
    <cellStyle name="Total 3 2 2 4 2 2 4" xfId="37949"/>
    <cellStyle name="Total 3 2 2 4 2 2 5" xfId="37950"/>
    <cellStyle name="Total 3 2 2 4 2 2 6" xfId="37951"/>
    <cellStyle name="Total 3 2 2 4 2 2 7" xfId="37952"/>
    <cellStyle name="Total 3 2 2 4 2 2 8" xfId="37953"/>
    <cellStyle name="Total 3 2 2 4 2 3" xfId="37954"/>
    <cellStyle name="Total 3 2 2 4 2 3 2" xfId="37955"/>
    <cellStyle name="Total 3 2 2 4 2 3 3" xfId="37956"/>
    <cellStyle name="Total 3 2 2 4 2 3 4" xfId="37957"/>
    <cellStyle name="Total 3 2 2 4 2 3 5" xfId="37958"/>
    <cellStyle name="Total 3 2 2 4 2 3 6" xfId="37959"/>
    <cellStyle name="Total 3 2 2 4 2 4" xfId="37960"/>
    <cellStyle name="Total 3 2 2 4 2 4 2" xfId="37961"/>
    <cellStyle name="Total 3 2 2 4 2 4 3" xfId="37962"/>
    <cellStyle name="Total 3 2 2 4 2 4 4" xfId="37963"/>
    <cellStyle name="Total 3 2 2 4 2 4 5" xfId="37964"/>
    <cellStyle name="Total 3 2 2 4 2 4 6" xfId="37965"/>
    <cellStyle name="Total 3 2 2 4 2 5" xfId="37966"/>
    <cellStyle name="Total 3 2 2 4 2 6" xfId="37967"/>
    <cellStyle name="Total 3 2 2 4 2 7" xfId="37968"/>
    <cellStyle name="Total 3 2 2 4 2 8" xfId="37969"/>
    <cellStyle name="Total 3 2 2 4 2 9" xfId="37970"/>
    <cellStyle name="Total 3 2 2 4 3" xfId="37971"/>
    <cellStyle name="Total 3 2 2 4 3 2" xfId="37972"/>
    <cellStyle name="Total 3 2 2 4 3 2 2" xfId="37973"/>
    <cellStyle name="Total 3 2 2 4 3 2 3" xfId="37974"/>
    <cellStyle name="Total 3 2 2 4 3 2 4" xfId="37975"/>
    <cellStyle name="Total 3 2 2 4 3 2 5" xfId="37976"/>
    <cellStyle name="Total 3 2 2 4 3 2 6" xfId="37977"/>
    <cellStyle name="Total 3 2 2 4 3 3" xfId="37978"/>
    <cellStyle name="Total 3 2 2 4 3 3 2" xfId="37979"/>
    <cellStyle name="Total 3 2 2 4 3 3 3" xfId="37980"/>
    <cellStyle name="Total 3 2 2 4 3 3 4" xfId="37981"/>
    <cellStyle name="Total 3 2 2 4 3 3 5" xfId="37982"/>
    <cellStyle name="Total 3 2 2 4 3 3 6" xfId="37983"/>
    <cellStyle name="Total 3 2 2 4 3 4" xfId="37984"/>
    <cellStyle name="Total 3 2 2 4 3 5" xfId="37985"/>
    <cellStyle name="Total 3 2 2 4 3 6" xfId="37986"/>
    <cellStyle name="Total 3 2 2 4 3 7" xfId="37987"/>
    <cellStyle name="Total 3 2 2 4 3 8" xfId="37988"/>
    <cellStyle name="Total 3 2 2 4 4" xfId="37989"/>
    <cellStyle name="Total 3 2 2 4 4 2" xfId="37990"/>
    <cellStyle name="Total 3 2 2 4 4 3" xfId="37991"/>
    <cellStyle name="Total 3 2 2 4 4 4" xfId="37992"/>
    <cellStyle name="Total 3 2 2 4 4 5" xfId="37993"/>
    <cellStyle name="Total 3 2 2 4 4 6" xfId="37994"/>
    <cellStyle name="Total 3 2 2 4 5" xfId="37995"/>
    <cellStyle name="Total 3 2 2 4 5 2" xfId="37996"/>
    <cellStyle name="Total 3 2 2 4 5 3" xfId="37997"/>
    <cellStyle name="Total 3 2 2 4 5 4" xfId="37998"/>
    <cellStyle name="Total 3 2 2 4 5 5" xfId="37999"/>
    <cellStyle name="Total 3 2 2 4 5 6" xfId="38000"/>
    <cellStyle name="Total 3 2 2 4 6" xfId="38001"/>
    <cellStyle name="Total 3 2 2 4 7" xfId="38002"/>
    <cellStyle name="Total 3 2 2 4 8" xfId="38003"/>
    <cellStyle name="Total 3 2 2 4 9" xfId="38004"/>
    <cellStyle name="Total 3 2 2 5" xfId="38005"/>
    <cellStyle name="Total 3 2 2 5 2" xfId="38006"/>
    <cellStyle name="Total 3 2 2 5 2 2" xfId="38007"/>
    <cellStyle name="Total 3 2 2 5 2 2 2" xfId="38008"/>
    <cellStyle name="Total 3 2 2 5 2 2 3" xfId="38009"/>
    <cellStyle name="Total 3 2 2 5 2 2 4" xfId="38010"/>
    <cellStyle name="Total 3 2 2 5 2 2 5" xfId="38011"/>
    <cellStyle name="Total 3 2 2 5 2 2 6" xfId="38012"/>
    <cellStyle name="Total 3 2 2 5 2 3" xfId="38013"/>
    <cellStyle name="Total 3 2 2 5 2 3 2" xfId="38014"/>
    <cellStyle name="Total 3 2 2 5 2 3 3" xfId="38015"/>
    <cellStyle name="Total 3 2 2 5 2 3 4" xfId="38016"/>
    <cellStyle name="Total 3 2 2 5 2 3 5" xfId="38017"/>
    <cellStyle name="Total 3 2 2 5 2 3 6" xfId="38018"/>
    <cellStyle name="Total 3 2 2 5 2 4" xfId="38019"/>
    <cellStyle name="Total 3 2 2 5 2 5" xfId="38020"/>
    <cellStyle name="Total 3 2 2 5 2 6" xfId="38021"/>
    <cellStyle name="Total 3 2 2 5 2 7" xfId="38022"/>
    <cellStyle name="Total 3 2 2 5 2 8" xfId="38023"/>
    <cellStyle name="Total 3 2 2 5 3" xfId="38024"/>
    <cellStyle name="Total 3 2 2 5 3 2" xfId="38025"/>
    <cellStyle name="Total 3 2 2 5 3 3" xfId="38026"/>
    <cellStyle name="Total 3 2 2 5 3 4" xfId="38027"/>
    <cellStyle name="Total 3 2 2 5 3 5" xfId="38028"/>
    <cellStyle name="Total 3 2 2 5 3 6" xfId="38029"/>
    <cellStyle name="Total 3 2 2 5 4" xfId="38030"/>
    <cellStyle name="Total 3 2 2 5 4 2" xfId="38031"/>
    <cellStyle name="Total 3 2 2 5 4 3" xfId="38032"/>
    <cellStyle name="Total 3 2 2 5 4 4" xfId="38033"/>
    <cellStyle name="Total 3 2 2 5 4 5" xfId="38034"/>
    <cellStyle name="Total 3 2 2 5 4 6" xfId="38035"/>
    <cellStyle name="Total 3 2 2 5 5" xfId="38036"/>
    <cellStyle name="Total 3 2 2 5 6" xfId="38037"/>
    <cellStyle name="Total 3 2 2 5 7" xfId="38038"/>
    <cellStyle name="Total 3 2 2 5 8" xfId="38039"/>
    <cellStyle name="Total 3 2 2 5 9" xfId="38040"/>
    <cellStyle name="Total 3 2 2 6" xfId="38041"/>
    <cellStyle name="Total 3 2 2 6 2" xfId="38042"/>
    <cellStyle name="Total 3 2 2 6 2 2" xfId="38043"/>
    <cellStyle name="Total 3 2 2 6 2 3" xfId="38044"/>
    <cellStyle name="Total 3 2 2 6 2 4" xfId="38045"/>
    <cellStyle name="Total 3 2 2 6 2 5" xfId="38046"/>
    <cellStyle name="Total 3 2 2 6 2 6" xfId="38047"/>
    <cellStyle name="Total 3 2 2 6 3" xfId="38048"/>
    <cellStyle name="Total 3 2 2 6 3 2" xfId="38049"/>
    <cellStyle name="Total 3 2 2 6 3 3" xfId="38050"/>
    <cellStyle name="Total 3 2 2 6 3 4" xfId="38051"/>
    <cellStyle name="Total 3 2 2 6 3 5" xfId="38052"/>
    <cellStyle name="Total 3 2 2 6 3 6" xfId="38053"/>
    <cellStyle name="Total 3 2 2 6 4" xfId="38054"/>
    <cellStyle name="Total 3 2 2 6 5" xfId="38055"/>
    <cellStyle name="Total 3 2 2 6 6" xfId="38056"/>
    <cellStyle name="Total 3 2 2 6 7" xfId="38057"/>
    <cellStyle name="Total 3 2 2 6 8" xfId="38058"/>
    <cellStyle name="Total 3 2 2 7" xfId="38059"/>
    <cellStyle name="Total 3 2 2 7 2" xfId="38060"/>
    <cellStyle name="Total 3 2 2 7 3" xfId="38061"/>
    <cellStyle name="Total 3 2 2 7 4" xfId="38062"/>
    <cellStyle name="Total 3 2 2 7 5" xfId="38063"/>
    <cellStyle name="Total 3 2 2 7 6" xfId="38064"/>
    <cellStyle name="Total 3 2 2 8" xfId="38065"/>
    <cellStyle name="Total 3 2 2 8 2" xfId="38066"/>
    <cellStyle name="Total 3 2 2 8 3" xfId="38067"/>
    <cellStyle name="Total 3 2 2 8 4" xfId="38068"/>
    <cellStyle name="Total 3 2 2 8 5" xfId="38069"/>
    <cellStyle name="Total 3 2 2 8 6" xfId="38070"/>
    <cellStyle name="Total 3 2 2 9" xfId="38071"/>
    <cellStyle name="Total 3 2 3" xfId="38072"/>
    <cellStyle name="Total 3 2 3 10" xfId="38073"/>
    <cellStyle name="Total 3 2 3 11" xfId="38074"/>
    <cellStyle name="Total 3 2 3 12" xfId="38075"/>
    <cellStyle name="Total 3 2 3 2" xfId="38076"/>
    <cellStyle name="Total 3 2 3 2 10" xfId="38077"/>
    <cellStyle name="Total 3 2 3 2 11" xfId="38078"/>
    <cellStyle name="Total 3 2 3 2 2" xfId="38079"/>
    <cellStyle name="Total 3 2 3 2 2 10" xfId="38080"/>
    <cellStyle name="Total 3 2 3 2 2 2" xfId="38081"/>
    <cellStyle name="Total 3 2 3 2 2 2 2" xfId="38082"/>
    <cellStyle name="Total 3 2 3 2 2 2 2 2" xfId="38083"/>
    <cellStyle name="Total 3 2 3 2 2 2 2 2 2" xfId="38084"/>
    <cellStyle name="Total 3 2 3 2 2 2 2 2 3" xfId="38085"/>
    <cellStyle name="Total 3 2 3 2 2 2 2 2 4" xfId="38086"/>
    <cellStyle name="Total 3 2 3 2 2 2 2 2 5" xfId="38087"/>
    <cellStyle name="Total 3 2 3 2 2 2 2 2 6" xfId="38088"/>
    <cellStyle name="Total 3 2 3 2 2 2 2 3" xfId="38089"/>
    <cellStyle name="Total 3 2 3 2 2 2 2 3 2" xfId="38090"/>
    <cellStyle name="Total 3 2 3 2 2 2 2 3 3" xfId="38091"/>
    <cellStyle name="Total 3 2 3 2 2 2 2 3 4" xfId="38092"/>
    <cellStyle name="Total 3 2 3 2 2 2 2 3 5" xfId="38093"/>
    <cellStyle name="Total 3 2 3 2 2 2 2 3 6" xfId="38094"/>
    <cellStyle name="Total 3 2 3 2 2 2 2 4" xfId="38095"/>
    <cellStyle name="Total 3 2 3 2 2 2 2 5" xfId="38096"/>
    <cellStyle name="Total 3 2 3 2 2 2 2 6" xfId="38097"/>
    <cellStyle name="Total 3 2 3 2 2 2 2 7" xfId="38098"/>
    <cellStyle name="Total 3 2 3 2 2 2 2 8" xfId="38099"/>
    <cellStyle name="Total 3 2 3 2 2 2 3" xfId="38100"/>
    <cellStyle name="Total 3 2 3 2 2 2 3 2" xfId="38101"/>
    <cellStyle name="Total 3 2 3 2 2 2 3 3" xfId="38102"/>
    <cellStyle name="Total 3 2 3 2 2 2 3 4" xfId="38103"/>
    <cellStyle name="Total 3 2 3 2 2 2 3 5" xfId="38104"/>
    <cellStyle name="Total 3 2 3 2 2 2 3 6" xfId="38105"/>
    <cellStyle name="Total 3 2 3 2 2 2 4" xfId="38106"/>
    <cellStyle name="Total 3 2 3 2 2 2 4 2" xfId="38107"/>
    <cellStyle name="Total 3 2 3 2 2 2 4 3" xfId="38108"/>
    <cellStyle name="Total 3 2 3 2 2 2 4 4" xfId="38109"/>
    <cellStyle name="Total 3 2 3 2 2 2 4 5" xfId="38110"/>
    <cellStyle name="Total 3 2 3 2 2 2 4 6" xfId="38111"/>
    <cellStyle name="Total 3 2 3 2 2 2 5" xfId="38112"/>
    <cellStyle name="Total 3 2 3 2 2 2 6" xfId="38113"/>
    <cellStyle name="Total 3 2 3 2 2 2 7" xfId="38114"/>
    <cellStyle name="Total 3 2 3 2 2 2 8" xfId="38115"/>
    <cellStyle name="Total 3 2 3 2 2 2 9" xfId="38116"/>
    <cellStyle name="Total 3 2 3 2 2 3" xfId="38117"/>
    <cellStyle name="Total 3 2 3 2 2 3 2" xfId="38118"/>
    <cellStyle name="Total 3 2 3 2 2 3 2 2" xfId="38119"/>
    <cellStyle name="Total 3 2 3 2 2 3 2 3" xfId="38120"/>
    <cellStyle name="Total 3 2 3 2 2 3 2 4" xfId="38121"/>
    <cellStyle name="Total 3 2 3 2 2 3 2 5" xfId="38122"/>
    <cellStyle name="Total 3 2 3 2 2 3 2 6" xfId="38123"/>
    <cellStyle name="Total 3 2 3 2 2 3 3" xfId="38124"/>
    <cellStyle name="Total 3 2 3 2 2 3 3 2" xfId="38125"/>
    <cellStyle name="Total 3 2 3 2 2 3 3 3" xfId="38126"/>
    <cellStyle name="Total 3 2 3 2 2 3 3 4" xfId="38127"/>
    <cellStyle name="Total 3 2 3 2 2 3 3 5" xfId="38128"/>
    <cellStyle name="Total 3 2 3 2 2 3 3 6" xfId="38129"/>
    <cellStyle name="Total 3 2 3 2 2 3 4" xfId="38130"/>
    <cellStyle name="Total 3 2 3 2 2 3 5" xfId="38131"/>
    <cellStyle name="Total 3 2 3 2 2 3 6" xfId="38132"/>
    <cellStyle name="Total 3 2 3 2 2 3 7" xfId="38133"/>
    <cellStyle name="Total 3 2 3 2 2 3 8" xfId="38134"/>
    <cellStyle name="Total 3 2 3 2 2 4" xfId="38135"/>
    <cellStyle name="Total 3 2 3 2 2 4 2" xfId="38136"/>
    <cellStyle name="Total 3 2 3 2 2 4 3" xfId="38137"/>
    <cellStyle name="Total 3 2 3 2 2 4 4" xfId="38138"/>
    <cellStyle name="Total 3 2 3 2 2 4 5" xfId="38139"/>
    <cellStyle name="Total 3 2 3 2 2 4 6" xfId="38140"/>
    <cellStyle name="Total 3 2 3 2 2 5" xfId="38141"/>
    <cellStyle name="Total 3 2 3 2 2 5 2" xfId="38142"/>
    <cellStyle name="Total 3 2 3 2 2 5 3" xfId="38143"/>
    <cellStyle name="Total 3 2 3 2 2 5 4" xfId="38144"/>
    <cellStyle name="Total 3 2 3 2 2 5 5" xfId="38145"/>
    <cellStyle name="Total 3 2 3 2 2 5 6" xfId="38146"/>
    <cellStyle name="Total 3 2 3 2 2 6" xfId="38147"/>
    <cellStyle name="Total 3 2 3 2 2 7" xfId="38148"/>
    <cellStyle name="Total 3 2 3 2 2 8" xfId="38149"/>
    <cellStyle name="Total 3 2 3 2 2 9" xfId="38150"/>
    <cellStyle name="Total 3 2 3 2 3" xfId="38151"/>
    <cellStyle name="Total 3 2 3 2 3 2" xfId="38152"/>
    <cellStyle name="Total 3 2 3 2 3 2 2" xfId="38153"/>
    <cellStyle name="Total 3 2 3 2 3 2 2 2" xfId="38154"/>
    <cellStyle name="Total 3 2 3 2 3 2 2 3" xfId="38155"/>
    <cellStyle name="Total 3 2 3 2 3 2 2 4" xfId="38156"/>
    <cellStyle name="Total 3 2 3 2 3 2 2 5" xfId="38157"/>
    <cellStyle name="Total 3 2 3 2 3 2 2 6" xfId="38158"/>
    <cellStyle name="Total 3 2 3 2 3 2 3" xfId="38159"/>
    <cellStyle name="Total 3 2 3 2 3 2 3 2" xfId="38160"/>
    <cellStyle name="Total 3 2 3 2 3 2 3 3" xfId="38161"/>
    <cellStyle name="Total 3 2 3 2 3 2 3 4" xfId="38162"/>
    <cellStyle name="Total 3 2 3 2 3 2 3 5" xfId="38163"/>
    <cellStyle name="Total 3 2 3 2 3 2 3 6" xfId="38164"/>
    <cellStyle name="Total 3 2 3 2 3 2 4" xfId="38165"/>
    <cellStyle name="Total 3 2 3 2 3 2 5" xfId="38166"/>
    <cellStyle name="Total 3 2 3 2 3 2 6" xfId="38167"/>
    <cellStyle name="Total 3 2 3 2 3 2 7" xfId="38168"/>
    <cellStyle name="Total 3 2 3 2 3 2 8" xfId="38169"/>
    <cellStyle name="Total 3 2 3 2 3 3" xfId="38170"/>
    <cellStyle name="Total 3 2 3 2 3 3 2" xfId="38171"/>
    <cellStyle name="Total 3 2 3 2 3 3 3" xfId="38172"/>
    <cellStyle name="Total 3 2 3 2 3 3 4" xfId="38173"/>
    <cellStyle name="Total 3 2 3 2 3 3 5" xfId="38174"/>
    <cellStyle name="Total 3 2 3 2 3 3 6" xfId="38175"/>
    <cellStyle name="Total 3 2 3 2 3 4" xfId="38176"/>
    <cellStyle name="Total 3 2 3 2 3 4 2" xfId="38177"/>
    <cellStyle name="Total 3 2 3 2 3 4 3" xfId="38178"/>
    <cellStyle name="Total 3 2 3 2 3 4 4" xfId="38179"/>
    <cellStyle name="Total 3 2 3 2 3 4 5" xfId="38180"/>
    <cellStyle name="Total 3 2 3 2 3 4 6" xfId="38181"/>
    <cellStyle name="Total 3 2 3 2 3 5" xfId="38182"/>
    <cellStyle name="Total 3 2 3 2 3 6" xfId="38183"/>
    <cellStyle name="Total 3 2 3 2 3 7" xfId="38184"/>
    <cellStyle name="Total 3 2 3 2 3 8" xfId="38185"/>
    <cellStyle name="Total 3 2 3 2 3 9" xfId="38186"/>
    <cellStyle name="Total 3 2 3 2 4" xfId="38187"/>
    <cellStyle name="Total 3 2 3 2 4 2" xfId="38188"/>
    <cellStyle name="Total 3 2 3 2 4 2 2" xfId="38189"/>
    <cellStyle name="Total 3 2 3 2 4 2 3" xfId="38190"/>
    <cellStyle name="Total 3 2 3 2 4 2 4" xfId="38191"/>
    <cellStyle name="Total 3 2 3 2 4 2 5" xfId="38192"/>
    <cellStyle name="Total 3 2 3 2 4 2 6" xfId="38193"/>
    <cellStyle name="Total 3 2 3 2 4 3" xfId="38194"/>
    <cellStyle name="Total 3 2 3 2 4 3 2" xfId="38195"/>
    <cellStyle name="Total 3 2 3 2 4 3 3" xfId="38196"/>
    <cellStyle name="Total 3 2 3 2 4 3 4" xfId="38197"/>
    <cellStyle name="Total 3 2 3 2 4 3 5" xfId="38198"/>
    <cellStyle name="Total 3 2 3 2 4 3 6" xfId="38199"/>
    <cellStyle name="Total 3 2 3 2 4 4" xfId="38200"/>
    <cellStyle name="Total 3 2 3 2 4 5" xfId="38201"/>
    <cellStyle name="Total 3 2 3 2 4 6" xfId="38202"/>
    <cellStyle name="Total 3 2 3 2 4 7" xfId="38203"/>
    <cellStyle name="Total 3 2 3 2 4 8" xfId="38204"/>
    <cellStyle name="Total 3 2 3 2 5" xfId="38205"/>
    <cellStyle name="Total 3 2 3 2 5 2" xfId="38206"/>
    <cellStyle name="Total 3 2 3 2 5 3" xfId="38207"/>
    <cellStyle name="Total 3 2 3 2 5 4" xfId="38208"/>
    <cellStyle name="Total 3 2 3 2 5 5" xfId="38209"/>
    <cellStyle name="Total 3 2 3 2 5 6" xfId="38210"/>
    <cellStyle name="Total 3 2 3 2 6" xfId="38211"/>
    <cellStyle name="Total 3 2 3 2 6 2" xfId="38212"/>
    <cellStyle name="Total 3 2 3 2 6 3" xfId="38213"/>
    <cellStyle name="Total 3 2 3 2 6 4" xfId="38214"/>
    <cellStyle name="Total 3 2 3 2 6 5" xfId="38215"/>
    <cellStyle name="Total 3 2 3 2 6 6" xfId="38216"/>
    <cellStyle name="Total 3 2 3 2 7" xfId="38217"/>
    <cellStyle name="Total 3 2 3 2 8" xfId="38218"/>
    <cellStyle name="Total 3 2 3 2 9" xfId="38219"/>
    <cellStyle name="Total 3 2 3 3" xfId="38220"/>
    <cellStyle name="Total 3 2 3 3 10" xfId="38221"/>
    <cellStyle name="Total 3 2 3 3 2" xfId="38222"/>
    <cellStyle name="Total 3 2 3 3 2 2" xfId="38223"/>
    <cellStyle name="Total 3 2 3 3 2 2 2" xfId="38224"/>
    <cellStyle name="Total 3 2 3 3 2 2 2 2" xfId="38225"/>
    <cellStyle name="Total 3 2 3 3 2 2 2 3" xfId="38226"/>
    <cellStyle name="Total 3 2 3 3 2 2 2 4" xfId="38227"/>
    <cellStyle name="Total 3 2 3 3 2 2 2 5" xfId="38228"/>
    <cellStyle name="Total 3 2 3 3 2 2 2 6" xfId="38229"/>
    <cellStyle name="Total 3 2 3 3 2 2 3" xfId="38230"/>
    <cellStyle name="Total 3 2 3 3 2 2 3 2" xfId="38231"/>
    <cellStyle name="Total 3 2 3 3 2 2 3 3" xfId="38232"/>
    <cellStyle name="Total 3 2 3 3 2 2 3 4" xfId="38233"/>
    <cellStyle name="Total 3 2 3 3 2 2 3 5" xfId="38234"/>
    <cellStyle name="Total 3 2 3 3 2 2 3 6" xfId="38235"/>
    <cellStyle name="Total 3 2 3 3 2 2 4" xfId="38236"/>
    <cellStyle name="Total 3 2 3 3 2 2 5" xfId="38237"/>
    <cellStyle name="Total 3 2 3 3 2 2 6" xfId="38238"/>
    <cellStyle name="Total 3 2 3 3 2 2 7" xfId="38239"/>
    <cellStyle name="Total 3 2 3 3 2 2 8" xfId="38240"/>
    <cellStyle name="Total 3 2 3 3 2 3" xfId="38241"/>
    <cellStyle name="Total 3 2 3 3 2 3 2" xfId="38242"/>
    <cellStyle name="Total 3 2 3 3 2 3 3" xfId="38243"/>
    <cellStyle name="Total 3 2 3 3 2 3 4" xfId="38244"/>
    <cellStyle name="Total 3 2 3 3 2 3 5" xfId="38245"/>
    <cellStyle name="Total 3 2 3 3 2 3 6" xfId="38246"/>
    <cellStyle name="Total 3 2 3 3 2 4" xfId="38247"/>
    <cellStyle name="Total 3 2 3 3 2 4 2" xfId="38248"/>
    <cellStyle name="Total 3 2 3 3 2 4 3" xfId="38249"/>
    <cellStyle name="Total 3 2 3 3 2 4 4" xfId="38250"/>
    <cellStyle name="Total 3 2 3 3 2 4 5" xfId="38251"/>
    <cellStyle name="Total 3 2 3 3 2 4 6" xfId="38252"/>
    <cellStyle name="Total 3 2 3 3 2 5" xfId="38253"/>
    <cellStyle name="Total 3 2 3 3 2 6" xfId="38254"/>
    <cellStyle name="Total 3 2 3 3 2 7" xfId="38255"/>
    <cellStyle name="Total 3 2 3 3 2 8" xfId="38256"/>
    <cellStyle name="Total 3 2 3 3 2 9" xfId="38257"/>
    <cellStyle name="Total 3 2 3 3 3" xfId="38258"/>
    <cellStyle name="Total 3 2 3 3 3 2" xfId="38259"/>
    <cellStyle name="Total 3 2 3 3 3 2 2" xfId="38260"/>
    <cellStyle name="Total 3 2 3 3 3 2 3" xfId="38261"/>
    <cellStyle name="Total 3 2 3 3 3 2 4" xfId="38262"/>
    <cellStyle name="Total 3 2 3 3 3 2 5" xfId="38263"/>
    <cellStyle name="Total 3 2 3 3 3 2 6" xfId="38264"/>
    <cellStyle name="Total 3 2 3 3 3 3" xfId="38265"/>
    <cellStyle name="Total 3 2 3 3 3 3 2" xfId="38266"/>
    <cellStyle name="Total 3 2 3 3 3 3 3" xfId="38267"/>
    <cellStyle name="Total 3 2 3 3 3 3 4" xfId="38268"/>
    <cellStyle name="Total 3 2 3 3 3 3 5" xfId="38269"/>
    <cellStyle name="Total 3 2 3 3 3 3 6" xfId="38270"/>
    <cellStyle name="Total 3 2 3 3 3 4" xfId="38271"/>
    <cellStyle name="Total 3 2 3 3 3 5" xfId="38272"/>
    <cellStyle name="Total 3 2 3 3 3 6" xfId="38273"/>
    <cellStyle name="Total 3 2 3 3 3 7" xfId="38274"/>
    <cellStyle name="Total 3 2 3 3 3 8" xfId="38275"/>
    <cellStyle name="Total 3 2 3 3 4" xfId="38276"/>
    <cellStyle name="Total 3 2 3 3 4 2" xfId="38277"/>
    <cellStyle name="Total 3 2 3 3 4 3" xfId="38278"/>
    <cellStyle name="Total 3 2 3 3 4 4" xfId="38279"/>
    <cellStyle name="Total 3 2 3 3 4 5" xfId="38280"/>
    <cellStyle name="Total 3 2 3 3 4 6" xfId="38281"/>
    <cellStyle name="Total 3 2 3 3 5" xfId="38282"/>
    <cellStyle name="Total 3 2 3 3 5 2" xfId="38283"/>
    <cellStyle name="Total 3 2 3 3 5 3" xfId="38284"/>
    <cellStyle name="Total 3 2 3 3 5 4" xfId="38285"/>
    <cellStyle name="Total 3 2 3 3 5 5" xfId="38286"/>
    <cellStyle name="Total 3 2 3 3 5 6" xfId="38287"/>
    <cellStyle name="Total 3 2 3 3 6" xfId="38288"/>
    <cellStyle name="Total 3 2 3 3 7" xfId="38289"/>
    <cellStyle name="Total 3 2 3 3 8" xfId="38290"/>
    <cellStyle name="Total 3 2 3 3 9" xfId="38291"/>
    <cellStyle name="Total 3 2 3 4" xfId="38292"/>
    <cellStyle name="Total 3 2 3 4 2" xfId="38293"/>
    <cellStyle name="Total 3 2 3 4 2 2" xfId="38294"/>
    <cellStyle name="Total 3 2 3 4 2 2 2" xfId="38295"/>
    <cellStyle name="Total 3 2 3 4 2 2 3" xfId="38296"/>
    <cellStyle name="Total 3 2 3 4 2 2 4" xfId="38297"/>
    <cellStyle name="Total 3 2 3 4 2 2 5" xfId="38298"/>
    <cellStyle name="Total 3 2 3 4 2 2 6" xfId="38299"/>
    <cellStyle name="Total 3 2 3 4 2 3" xfId="38300"/>
    <cellStyle name="Total 3 2 3 4 2 3 2" xfId="38301"/>
    <cellStyle name="Total 3 2 3 4 2 3 3" xfId="38302"/>
    <cellStyle name="Total 3 2 3 4 2 3 4" xfId="38303"/>
    <cellStyle name="Total 3 2 3 4 2 3 5" xfId="38304"/>
    <cellStyle name="Total 3 2 3 4 2 3 6" xfId="38305"/>
    <cellStyle name="Total 3 2 3 4 2 4" xfId="38306"/>
    <cellStyle name="Total 3 2 3 4 2 5" xfId="38307"/>
    <cellStyle name="Total 3 2 3 4 2 6" xfId="38308"/>
    <cellStyle name="Total 3 2 3 4 2 7" xfId="38309"/>
    <cellStyle name="Total 3 2 3 4 2 8" xfId="38310"/>
    <cellStyle name="Total 3 2 3 4 3" xfId="38311"/>
    <cellStyle name="Total 3 2 3 4 3 2" xfId="38312"/>
    <cellStyle name="Total 3 2 3 4 3 3" xfId="38313"/>
    <cellStyle name="Total 3 2 3 4 3 4" xfId="38314"/>
    <cellStyle name="Total 3 2 3 4 3 5" xfId="38315"/>
    <cellStyle name="Total 3 2 3 4 3 6" xfId="38316"/>
    <cellStyle name="Total 3 2 3 4 4" xfId="38317"/>
    <cellStyle name="Total 3 2 3 4 4 2" xfId="38318"/>
    <cellStyle name="Total 3 2 3 4 4 3" xfId="38319"/>
    <cellStyle name="Total 3 2 3 4 4 4" xfId="38320"/>
    <cellStyle name="Total 3 2 3 4 4 5" xfId="38321"/>
    <cellStyle name="Total 3 2 3 4 4 6" xfId="38322"/>
    <cellStyle name="Total 3 2 3 4 5" xfId="38323"/>
    <cellStyle name="Total 3 2 3 4 6" xfId="38324"/>
    <cellStyle name="Total 3 2 3 4 7" xfId="38325"/>
    <cellStyle name="Total 3 2 3 4 8" xfId="38326"/>
    <cellStyle name="Total 3 2 3 4 9" xfId="38327"/>
    <cellStyle name="Total 3 2 3 5" xfId="38328"/>
    <cellStyle name="Total 3 2 3 5 2" xfId="38329"/>
    <cellStyle name="Total 3 2 3 5 2 2" xfId="38330"/>
    <cellStyle name="Total 3 2 3 5 2 3" xfId="38331"/>
    <cellStyle name="Total 3 2 3 5 2 4" xfId="38332"/>
    <cellStyle name="Total 3 2 3 5 2 5" xfId="38333"/>
    <cellStyle name="Total 3 2 3 5 2 6" xfId="38334"/>
    <cellStyle name="Total 3 2 3 5 3" xfId="38335"/>
    <cellStyle name="Total 3 2 3 5 3 2" xfId="38336"/>
    <cellStyle name="Total 3 2 3 5 3 3" xfId="38337"/>
    <cellStyle name="Total 3 2 3 5 3 4" xfId="38338"/>
    <cellStyle name="Total 3 2 3 5 3 5" xfId="38339"/>
    <cellStyle name="Total 3 2 3 5 3 6" xfId="38340"/>
    <cellStyle name="Total 3 2 3 5 4" xfId="38341"/>
    <cellStyle name="Total 3 2 3 5 5" xfId="38342"/>
    <cellStyle name="Total 3 2 3 5 6" xfId="38343"/>
    <cellStyle name="Total 3 2 3 5 7" xfId="38344"/>
    <cellStyle name="Total 3 2 3 5 8" xfId="38345"/>
    <cellStyle name="Total 3 2 3 6" xfId="38346"/>
    <cellStyle name="Total 3 2 3 6 2" xfId="38347"/>
    <cellStyle name="Total 3 2 3 6 3" xfId="38348"/>
    <cellStyle name="Total 3 2 3 6 4" xfId="38349"/>
    <cellStyle name="Total 3 2 3 6 5" xfId="38350"/>
    <cellStyle name="Total 3 2 3 6 6" xfId="38351"/>
    <cellStyle name="Total 3 2 3 7" xfId="38352"/>
    <cellStyle name="Total 3 2 3 7 2" xfId="38353"/>
    <cellStyle name="Total 3 2 3 7 3" xfId="38354"/>
    <cellStyle name="Total 3 2 3 7 4" xfId="38355"/>
    <cellStyle name="Total 3 2 3 7 5" xfId="38356"/>
    <cellStyle name="Total 3 2 3 7 6" xfId="38357"/>
    <cellStyle name="Total 3 2 3 8" xfId="38358"/>
    <cellStyle name="Total 3 2 3 9" xfId="38359"/>
    <cellStyle name="Total 3 2 4" xfId="38360"/>
    <cellStyle name="Total 3 2 4 10" xfId="38361"/>
    <cellStyle name="Total 3 2 4 11" xfId="38362"/>
    <cellStyle name="Total 3 2 4 2" xfId="38363"/>
    <cellStyle name="Total 3 2 4 2 10" xfId="38364"/>
    <cellStyle name="Total 3 2 4 2 2" xfId="38365"/>
    <cellStyle name="Total 3 2 4 2 2 2" xfId="38366"/>
    <cellStyle name="Total 3 2 4 2 2 2 2" xfId="38367"/>
    <cellStyle name="Total 3 2 4 2 2 2 2 2" xfId="38368"/>
    <cellStyle name="Total 3 2 4 2 2 2 2 3" xfId="38369"/>
    <cellStyle name="Total 3 2 4 2 2 2 2 4" xfId="38370"/>
    <cellStyle name="Total 3 2 4 2 2 2 2 5" xfId="38371"/>
    <cellStyle name="Total 3 2 4 2 2 2 2 6" xfId="38372"/>
    <cellStyle name="Total 3 2 4 2 2 2 3" xfId="38373"/>
    <cellStyle name="Total 3 2 4 2 2 2 3 2" xfId="38374"/>
    <cellStyle name="Total 3 2 4 2 2 2 3 3" xfId="38375"/>
    <cellStyle name="Total 3 2 4 2 2 2 3 4" xfId="38376"/>
    <cellStyle name="Total 3 2 4 2 2 2 3 5" xfId="38377"/>
    <cellStyle name="Total 3 2 4 2 2 2 3 6" xfId="38378"/>
    <cellStyle name="Total 3 2 4 2 2 2 4" xfId="38379"/>
    <cellStyle name="Total 3 2 4 2 2 2 5" xfId="38380"/>
    <cellStyle name="Total 3 2 4 2 2 2 6" xfId="38381"/>
    <cellStyle name="Total 3 2 4 2 2 2 7" xfId="38382"/>
    <cellStyle name="Total 3 2 4 2 2 2 8" xfId="38383"/>
    <cellStyle name="Total 3 2 4 2 2 3" xfId="38384"/>
    <cellStyle name="Total 3 2 4 2 2 3 2" xfId="38385"/>
    <cellStyle name="Total 3 2 4 2 2 3 3" xfId="38386"/>
    <cellStyle name="Total 3 2 4 2 2 3 4" xfId="38387"/>
    <cellStyle name="Total 3 2 4 2 2 3 5" xfId="38388"/>
    <cellStyle name="Total 3 2 4 2 2 3 6" xfId="38389"/>
    <cellStyle name="Total 3 2 4 2 2 4" xfId="38390"/>
    <cellStyle name="Total 3 2 4 2 2 4 2" xfId="38391"/>
    <cellStyle name="Total 3 2 4 2 2 4 3" xfId="38392"/>
    <cellStyle name="Total 3 2 4 2 2 4 4" xfId="38393"/>
    <cellStyle name="Total 3 2 4 2 2 4 5" xfId="38394"/>
    <cellStyle name="Total 3 2 4 2 2 4 6" xfId="38395"/>
    <cellStyle name="Total 3 2 4 2 2 5" xfId="38396"/>
    <cellStyle name="Total 3 2 4 2 2 6" xfId="38397"/>
    <cellStyle name="Total 3 2 4 2 2 7" xfId="38398"/>
    <cellStyle name="Total 3 2 4 2 2 8" xfId="38399"/>
    <cellStyle name="Total 3 2 4 2 2 9" xfId="38400"/>
    <cellStyle name="Total 3 2 4 2 3" xfId="38401"/>
    <cellStyle name="Total 3 2 4 2 3 2" xfId="38402"/>
    <cellStyle name="Total 3 2 4 2 3 2 2" xfId="38403"/>
    <cellStyle name="Total 3 2 4 2 3 2 3" xfId="38404"/>
    <cellStyle name="Total 3 2 4 2 3 2 4" xfId="38405"/>
    <cellStyle name="Total 3 2 4 2 3 2 5" xfId="38406"/>
    <cellStyle name="Total 3 2 4 2 3 2 6" xfId="38407"/>
    <cellStyle name="Total 3 2 4 2 3 3" xfId="38408"/>
    <cellStyle name="Total 3 2 4 2 3 3 2" xfId="38409"/>
    <cellStyle name="Total 3 2 4 2 3 3 3" xfId="38410"/>
    <cellStyle name="Total 3 2 4 2 3 3 4" xfId="38411"/>
    <cellStyle name="Total 3 2 4 2 3 3 5" xfId="38412"/>
    <cellStyle name="Total 3 2 4 2 3 3 6" xfId="38413"/>
    <cellStyle name="Total 3 2 4 2 3 4" xfId="38414"/>
    <cellStyle name="Total 3 2 4 2 3 5" xfId="38415"/>
    <cellStyle name="Total 3 2 4 2 3 6" xfId="38416"/>
    <cellStyle name="Total 3 2 4 2 3 7" xfId="38417"/>
    <cellStyle name="Total 3 2 4 2 3 8" xfId="38418"/>
    <cellStyle name="Total 3 2 4 2 4" xfId="38419"/>
    <cellStyle name="Total 3 2 4 2 4 2" xfId="38420"/>
    <cellStyle name="Total 3 2 4 2 4 3" xfId="38421"/>
    <cellStyle name="Total 3 2 4 2 4 4" xfId="38422"/>
    <cellStyle name="Total 3 2 4 2 4 5" xfId="38423"/>
    <cellStyle name="Total 3 2 4 2 4 6" xfId="38424"/>
    <cellStyle name="Total 3 2 4 2 5" xfId="38425"/>
    <cellStyle name="Total 3 2 4 2 5 2" xfId="38426"/>
    <cellStyle name="Total 3 2 4 2 5 3" xfId="38427"/>
    <cellStyle name="Total 3 2 4 2 5 4" xfId="38428"/>
    <cellStyle name="Total 3 2 4 2 5 5" xfId="38429"/>
    <cellStyle name="Total 3 2 4 2 5 6" xfId="38430"/>
    <cellStyle name="Total 3 2 4 2 6" xfId="38431"/>
    <cellStyle name="Total 3 2 4 2 7" xfId="38432"/>
    <cellStyle name="Total 3 2 4 2 8" xfId="38433"/>
    <cellStyle name="Total 3 2 4 2 9" xfId="38434"/>
    <cellStyle name="Total 3 2 4 3" xfId="38435"/>
    <cellStyle name="Total 3 2 4 3 2" xfId="38436"/>
    <cellStyle name="Total 3 2 4 3 2 2" xfId="38437"/>
    <cellStyle name="Total 3 2 4 3 2 2 2" xfId="38438"/>
    <cellStyle name="Total 3 2 4 3 2 2 3" xfId="38439"/>
    <cellStyle name="Total 3 2 4 3 2 2 4" xfId="38440"/>
    <cellStyle name="Total 3 2 4 3 2 2 5" xfId="38441"/>
    <cellStyle name="Total 3 2 4 3 2 2 6" xfId="38442"/>
    <cellStyle name="Total 3 2 4 3 2 3" xfId="38443"/>
    <cellStyle name="Total 3 2 4 3 2 3 2" xfId="38444"/>
    <cellStyle name="Total 3 2 4 3 2 3 3" xfId="38445"/>
    <cellStyle name="Total 3 2 4 3 2 3 4" xfId="38446"/>
    <cellStyle name="Total 3 2 4 3 2 3 5" xfId="38447"/>
    <cellStyle name="Total 3 2 4 3 2 3 6" xfId="38448"/>
    <cellStyle name="Total 3 2 4 3 2 4" xfId="38449"/>
    <cellStyle name="Total 3 2 4 3 2 5" xfId="38450"/>
    <cellStyle name="Total 3 2 4 3 2 6" xfId="38451"/>
    <cellStyle name="Total 3 2 4 3 2 7" xfId="38452"/>
    <cellStyle name="Total 3 2 4 3 2 8" xfId="38453"/>
    <cellStyle name="Total 3 2 4 3 3" xfId="38454"/>
    <cellStyle name="Total 3 2 4 3 3 2" xfId="38455"/>
    <cellStyle name="Total 3 2 4 3 3 3" xfId="38456"/>
    <cellStyle name="Total 3 2 4 3 3 4" xfId="38457"/>
    <cellStyle name="Total 3 2 4 3 3 5" xfId="38458"/>
    <cellStyle name="Total 3 2 4 3 3 6" xfId="38459"/>
    <cellStyle name="Total 3 2 4 3 4" xfId="38460"/>
    <cellStyle name="Total 3 2 4 3 4 2" xfId="38461"/>
    <cellStyle name="Total 3 2 4 3 4 3" xfId="38462"/>
    <cellStyle name="Total 3 2 4 3 4 4" xfId="38463"/>
    <cellStyle name="Total 3 2 4 3 4 5" xfId="38464"/>
    <cellStyle name="Total 3 2 4 3 4 6" xfId="38465"/>
    <cellStyle name="Total 3 2 4 3 5" xfId="38466"/>
    <cellStyle name="Total 3 2 4 3 6" xfId="38467"/>
    <cellStyle name="Total 3 2 4 3 7" xfId="38468"/>
    <cellStyle name="Total 3 2 4 3 8" xfId="38469"/>
    <cellStyle name="Total 3 2 4 3 9" xfId="38470"/>
    <cellStyle name="Total 3 2 4 4" xfId="38471"/>
    <cellStyle name="Total 3 2 4 4 2" xfId="38472"/>
    <cellStyle name="Total 3 2 4 4 2 2" xfId="38473"/>
    <cellStyle name="Total 3 2 4 4 2 3" xfId="38474"/>
    <cellStyle name="Total 3 2 4 4 2 4" xfId="38475"/>
    <cellStyle name="Total 3 2 4 4 2 5" xfId="38476"/>
    <cellStyle name="Total 3 2 4 4 2 6" xfId="38477"/>
    <cellStyle name="Total 3 2 4 4 3" xfId="38478"/>
    <cellStyle name="Total 3 2 4 4 3 2" xfId="38479"/>
    <cellStyle name="Total 3 2 4 4 3 3" xfId="38480"/>
    <cellStyle name="Total 3 2 4 4 3 4" xfId="38481"/>
    <cellStyle name="Total 3 2 4 4 3 5" xfId="38482"/>
    <cellStyle name="Total 3 2 4 4 3 6" xfId="38483"/>
    <cellStyle name="Total 3 2 4 4 4" xfId="38484"/>
    <cellStyle name="Total 3 2 4 4 5" xfId="38485"/>
    <cellStyle name="Total 3 2 4 4 6" xfId="38486"/>
    <cellStyle name="Total 3 2 4 4 7" xfId="38487"/>
    <cellStyle name="Total 3 2 4 4 8" xfId="38488"/>
    <cellStyle name="Total 3 2 4 5" xfId="38489"/>
    <cellStyle name="Total 3 2 4 5 2" xfId="38490"/>
    <cellStyle name="Total 3 2 4 5 3" xfId="38491"/>
    <cellStyle name="Total 3 2 4 5 4" xfId="38492"/>
    <cellStyle name="Total 3 2 4 5 5" xfId="38493"/>
    <cellStyle name="Total 3 2 4 5 6" xfId="38494"/>
    <cellStyle name="Total 3 2 4 6" xfId="38495"/>
    <cellStyle name="Total 3 2 4 6 2" xfId="38496"/>
    <cellStyle name="Total 3 2 4 6 3" xfId="38497"/>
    <cellStyle name="Total 3 2 4 6 4" xfId="38498"/>
    <cellStyle name="Total 3 2 4 6 5" xfId="38499"/>
    <cellStyle name="Total 3 2 4 6 6" xfId="38500"/>
    <cellStyle name="Total 3 2 4 7" xfId="38501"/>
    <cellStyle name="Total 3 2 4 8" xfId="38502"/>
    <cellStyle name="Total 3 2 4 9" xfId="38503"/>
    <cellStyle name="Total 3 2 5" xfId="38504"/>
    <cellStyle name="Total 3 2 5 10" xfId="38505"/>
    <cellStyle name="Total 3 2 5 2" xfId="38506"/>
    <cellStyle name="Total 3 2 5 2 2" xfId="38507"/>
    <cellStyle name="Total 3 2 5 2 2 2" xfId="38508"/>
    <cellStyle name="Total 3 2 5 2 2 2 2" xfId="38509"/>
    <cellStyle name="Total 3 2 5 2 2 2 3" xfId="38510"/>
    <cellStyle name="Total 3 2 5 2 2 2 4" xfId="38511"/>
    <cellStyle name="Total 3 2 5 2 2 2 5" xfId="38512"/>
    <cellStyle name="Total 3 2 5 2 2 2 6" xfId="38513"/>
    <cellStyle name="Total 3 2 5 2 2 3" xfId="38514"/>
    <cellStyle name="Total 3 2 5 2 2 3 2" xfId="38515"/>
    <cellStyle name="Total 3 2 5 2 2 3 3" xfId="38516"/>
    <cellStyle name="Total 3 2 5 2 2 3 4" xfId="38517"/>
    <cellStyle name="Total 3 2 5 2 2 3 5" xfId="38518"/>
    <cellStyle name="Total 3 2 5 2 2 3 6" xfId="38519"/>
    <cellStyle name="Total 3 2 5 2 2 4" xfId="38520"/>
    <cellStyle name="Total 3 2 5 2 2 5" xfId="38521"/>
    <cellStyle name="Total 3 2 5 2 2 6" xfId="38522"/>
    <cellStyle name="Total 3 2 5 2 2 7" xfId="38523"/>
    <cellStyle name="Total 3 2 5 2 2 8" xfId="38524"/>
    <cellStyle name="Total 3 2 5 2 3" xfId="38525"/>
    <cellStyle name="Total 3 2 5 2 3 2" xfId="38526"/>
    <cellStyle name="Total 3 2 5 2 3 3" xfId="38527"/>
    <cellStyle name="Total 3 2 5 2 3 4" xfId="38528"/>
    <cellStyle name="Total 3 2 5 2 3 5" xfId="38529"/>
    <cellStyle name="Total 3 2 5 2 3 6" xfId="38530"/>
    <cellStyle name="Total 3 2 5 2 4" xfId="38531"/>
    <cellStyle name="Total 3 2 5 2 4 2" xfId="38532"/>
    <cellStyle name="Total 3 2 5 2 4 3" xfId="38533"/>
    <cellStyle name="Total 3 2 5 2 4 4" xfId="38534"/>
    <cellStyle name="Total 3 2 5 2 4 5" xfId="38535"/>
    <cellStyle name="Total 3 2 5 2 4 6" xfId="38536"/>
    <cellStyle name="Total 3 2 5 2 5" xfId="38537"/>
    <cellStyle name="Total 3 2 5 2 6" xfId="38538"/>
    <cellStyle name="Total 3 2 5 2 7" xfId="38539"/>
    <cellStyle name="Total 3 2 5 2 8" xfId="38540"/>
    <cellStyle name="Total 3 2 5 2 9" xfId="38541"/>
    <cellStyle name="Total 3 2 5 3" xfId="38542"/>
    <cellStyle name="Total 3 2 5 3 2" xfId="38543"/>
    <cellStyle name="Total 3 2 5 3 2 2" xfId="38544"/>
    <cellStyle name="Total 3 2 5 3 2 3" xfId="38545"/>
    <cellStyle name="Total 3 2 5 3 2 4" xfId="38546"/>
    <cellStyle name="Total 3 2 5 3 2 5" xfId="38547"/>
    <cellStyle name="Total 3 2 5 3 2 6" xfId="38548"/>
    <cellStyle name="Total 3 2 5 3 3" xfId="38549"/>
    <cellStyle name="Total 3 2 5 3 3 2" xfId="38550"/>
    <cellStyle name="Total 3 2 5 3 3 3" xfId="38551"/>
    <cellStyle name="Total 3 2 5 3 3 4" xfId="38552"/>
    <cellStyle name="Total 3 2 5 3 3 5" xfId="38553"/>
    <cellStyle name="Total 3 2 5 3 3 6" xfId="38554"/>
    <cellStyle name="Total 3 2 5 3 4" xfId="38555"/>
    <cellStyle name="Total 3 2 5 3 5" xfId="38556"/>
    <cellStyle name="Total 3 2 5 3 6" xfId="38557"/>
    <cellStyle name="Total 3 2 5 3 7" xfId="38558"/>
    <cellStyle name="Total 3 2 5 3 8" xfId="38559"/>
    <cellStyle name="Total 3 2 5 4" xfId="38560"/>
    <cellStyle name="Total 3 2 5 4 2" xfId="38561"/>
    <cellStyle name="Total 3 2 5 4 3" xfId="38562"/>
    <cellStyle name="Total 3 2 5 4 4" xfId="38563"/>
    <cellStyle name="Total 3 2 5 4 5" xfId="38564"/>
    <cellStyle name="Total 3 2 5 4 6" xfId="38565"/>
    <cellStyle name="Total 3 2 5 5" xfId="38566"/>
    <cellStyle name="Total 3 2 5 5 2" xfId="38567"/>
    <cellStyle name="Total 3 2 5 5 3" xfId="38568"/>
    <cellStyle name="Total 3 2 5 5 4" xfId="38569"/>
    <cellStyle name="Total 3 2 5 5 5" xfId="38570"/>
    <cellStyle name="Total 3 2 5 5 6" xfId="38571"/>
    <cellStyle name="Total 3 2 5 6" xfId="38572"/>
    <cellStyle name="Total 3 2 5 7" xfId="38573"/>
    <cellStyle name="Total 3 2 5 8" xfId="38574"/>
    <cellStyle name="Total 3 2 5 9" xfId="38575"/>
    <cellStyle name="Total 3 2 6" xfId="38576"/>
    <cellStyle name="Total 3 2 6 2" xfId="38577"/>
    <cellStyle name="Total 3 2 6 2 2" xfId="38578"/>
    <cellStyle name="Total 3 2 6 2 2 2" xfId="38579"/>
    <cellStyle name="Total 3 2 6 2 2 3" xfId="38580"/>
    <cellStyle name="Total 3 2 6 2 2 4" xfId="38581"/>
    <cellStyle name="Total 3 2 6 2 2 5" xfId="38582"/>
    <cellStyle name="Total 3 2 6 2 2 6" xfId="38583"/>
    <cellStyle name="Total 3 2 6 2 3" xfId="38584"/>
    <cellStyle name="Total 3 2 6 2 3 2" xfId="38585"/>
    <cellStyle name="Total 3 2 6 2 3 3" xfId="38586"/>
    <cellStyle name="Total 3 2 6 2 3 4" xfId="38587"/>
    <cellStyle name="Total 3 2 6 2 3 5" xfId="38588"/>
    <cellStyle name="Total 3 2 6 2 3 6" xfId="38589"/>
    <cellStyle name="Total 3 2 6 2 4" xfId="38590"/>
    <cellStyle name="Total 3 2 6 2 5" xfId="38591"/>
    <cellStyle name="Total 3 2 6 2 6" xfId="38592"/>
    <cellStyle name="Total 3 2 6 2 7" xfId="38593"/>
    <cellStyle name="Total 3 2 6 2 8" xfId="38594"/>
    <cellStyle name="Total 3 2 6 3" xfId="38595"/>
    <cellStyle name="Total 3 2 6 3 2" xfId="38596"/>
    <cellStyle name="Total 3 2 6 3 3" xfId="38597"/>
    <cellStyle name="Total 3 2 6 3 4" xfId="38598"/>
    <cellStyle name="Total 3 2 6 3 5" xfId="38599"/>
    <cellStyle name="Total 3 2 6 3 6" xfId="38600"/>
    <cellStyle name="Total 3 2 6 4" xfId="38601"/>
    <cellStyle name="Total 3 2 6 4 2" xfId="38602"/>
    <cellStyle name="Total 3 2 6 4 3" xfId="38603"/>
    <cellStyle name="Total 3 2 6 4 4" xfId="38604"/>
    <cellStyle name="Total 3 2 6 4 5" xfId="38605"/>
    <cellStyle name="Total 3 2 6 4 6" xfId="38606"/>
    <cellStyle name="Total 3 2 6 5" xfId="38607"/>
    <cellStyle name="Total 3 2 6 6" xfId="38608"/>
    <cellStyle name="Total 3 2 6 7" xfId="38609"/>
    <cellStyle name="Total 3 2 6 8" xfId="38610"/>
    <cellStyle name="Total 3 2 6 9" xfId="38611"/>
    <cellStyle name="Total 3 2 7" xfId="38612"/>
    <cellStyle name="Total 3 2 7 2" xfId="38613"/>
    <cellStyle name="Total 3 2 7 2 2" xfId="38614"/>
    <cellStyle name="Total 3 2 7 2 3" xfId="38615"/>
    <cellStyle name="Total 3 2 7 2 4" xfId="38616"/>
    <cellStyle name="Total 3 2 7 2 5" xfId="38617"/>
    <cellStyle name="Total 3 2 7 2 6" xfId="38618"/>
    <cellStyle name="Total 3 2 7 3" xfId="38619"/>
    <cellStyle name="Total 3 2 7 3 2" xfId="38620"/>
    <cellStyle name="Total 3 2 7 3 3" xfId="38621"/>
    <cellStyle name="Total 3 2 7 3 4" xfId="38622"/>
    <cellStyle name="Total 3 2 7 3 5" xfId="38623"/>
    <cellStyle name="Total 3 2 7 3 6" xfId="38624"/>
    <cellStyle name="Total 3 2 7 4" xfId="38625"/>
    <cellStyle name="Total 3 2 7 5" xfId="38626"/>
    <cellStyle name="Total 3 2 7 6" xfId="38627"/>
    <cellStyle name="Total 3 2 7 7" xfId="38628"/>
    <cellStyle name="Total 3 2 7 8" xfId="38629"/>
    <cellStyle name="Total 3 2 8" xfId="38630"/>
    <cellStyle name="Total 3 2 8 2" xfId="38631"/>
    <cellStyle name="Total 3 2 8 3" xfId="38632"/>
    <cellStyle name="Total 3 2 8 4" xfId="38633"/>
    <cellStyle name="Total 3 2 8 5" xfId="38634"/>
    <cellStyle name="Total 3 2 8 6" xfId="38635"/>
    <cellStyle name="Total 3 2 9" xfId="38636"/>
    <cellStyle name="Total 3 2 9 2" xfId="38637"/>
    <cellStyle name="Total 3 2 9 3" xfId="38638"/>
    <cellStyle name="Total 3 2 9 4" xfId="38639"/>
    <cellStyle name="Total 3 2 9 5" xfId="38640"/>
    <cellStyle name="Total 3 2 9 6" xfId="38641"/>
    <cellStyle name="Total 3 3" xfId="38642"/>
    <cellStyle name="Total 3 3 10" xfId="38643"/>
    <cellStyle name="Total 3 3 11" xfId="38644"/>
    <cellStyle name="Total 3 3 12" xfId="38645"/>
    <cellStyle name="Total 3 3 13" xfId="38646"/>
    <cellStyle name="Total 3 3 14" xfId="38647"/>
    <cellStyle name="Total 3 3 2" xfId="38648"/>
    <cellStyle name="Total 3 3 2 10" xfId="38649"/>
    <cellStyle name="Total 3 3 2 11" xfId="38650"/>
    <cellStyle name="Total 3 3 2 12" xfId="38651"/>
    <cellStyle name="Total 3 3 2 13" xfId="38652"/>
    <cellStyle name="Total 3 3 2 2" xfId="38653"/>
    <cellStyle name="Total 3 3 2 2 10" xfId="38654"/>
    <cellStyle name="Total 3 3 2 2 11" xfId="38655"/>
    <cellStyle name="Total 3 3 2 2 12" xfId="38656"/>
    <cellStyle name="Total 3 3 2 2 2" xfId="38657"/>
    <cellStyle name="Total 3 3 2 2 2 10" xfId="38658"/>
    <cellStyle name="Total 3 3 2 2 2 11" xfId="38659"/>
    <cellStyle name="Total 3 3 2 2 2 2" xfId="38660"/>
    <cellStyle name="Total 3 3 2 2 2 2 10" xfId="38661"/>
    <cellStyle name="Total 3 3 2 2 2 2 2" xfId="38662"/>
    <cellStyle name="Total 3 3 2 2 2 2 2 2" xfId="38663"/>
    <cellStyle name="Total 3 3 2 2 2 2 2 2 2" xfId="38664"/>
    <cellStyle name="Total 3 3 2 2 2 2 2 2 2 2" xfId="38665"/>
    <cellStyle name="Total 3 3 2 2 2 2 2 2 2 3" xfId="38666"/>
    <cellStyle name="Total 3 3 2 2 2 2 2 2 2 4" xfId="38667"/>
    <cellStyle name="Total 3 3 2 2 2 2 2 2 2 5" xfId="38668"/>
    <cellStyle name="Total 3 3 2 2 2 2 2 2 2 6" xfId="38669"/>
    <cellStyle name="Total 3 3 2 2 2 2 2 2 3" xfId="38670"/>
    <cellStyle name="Total 3 3 2 2 2 2 2 2 3 2" xfId="38671"/>
    <cellStyle name="Total 3 3 2 2 2 2 2 2 3 3" xfId="38672"/>
    <cellStyle name="Total 3 3 2 2 2 2 2 2 3 4" xfId="38673"/>
    <cellStyle name="Total 3 3 2 2 2 2 2 2 3 5" xfId="38674"/>
    <cellStyle name="Total 3 3 2 2 2 2 2 2 3 6" xfId="38675"/>
    <cellStyle name="Total 3 3 2 2 2 2 2 2 4" xfId="38676"/>
    <cellStyle name="Total 3 3 2 2 2 2 2 2 5" xfId="38677"/>
    <cellStyle name="Total 3 3 2 2 2 2 2 2 6" xfId="38678"/>
    <cellStyle name="Total 3 3 2 2 2 2 2 2 7" xfId="38679"/>
    <cellStyle name="Total 3 3 2 2 2 2 2 2 8" xfId="38680"/>
    <cellStyle name="Total 3 3 2 2 2 2 2 3" xfId="38681"/>
    <cellStyle name="Total 3 3 2 2 2 2 2 3 2" xfId="38682"/>
    <cellStyle name="Total 3 3 2 2 2 2 2 3 3" xfId="38683"/>
    <cellStyle name="Total 3 3 2 2 2 2 2 3 4" xfId="38684"/>
    <cellStyle name="Total 3 3 2 2 2 2 2 3 5" xfId="38685"/>
    <cellStyle name="Total 3 3 2 2 2 2 2 3 6" xfId="38686"/>
    <cellStyle name="Total 3 3 2 2 2 2 2 4" xfId="38687"/>
    <cellStyle name="Total 3 3 2 2 2 2 2 4 2" xfId="38688"/>
    <cellStyle name="Total 3 3 2 2 2 2 2 4 3" xfId="38689"/>
    <cellStyle name="Total 3 3 2 2 2 2 2 4 4" xfId="38690"/>
    <cellStyle name="Total 3 3 2 2 2 2 2 4 5" xfId="38691"/>
    <cellStyle name="Total 3 3 2 2 2 2 2 4 6" xfId="38692"/>
    <cellStyle name="Total 3 3 2 2 2 2 2 5" xfId="38693"/>
    <cellStyle name="Total 3 3 2 2 2 2 2 6" xfId="38694"/>
    <cellStyle name="Total 3 3 2 2 2 2 2 7" xfId="38695"/>
    <cellStyle name="Total 3 3 2 2 2 2 2 8" xfId="38696"/>
    <cellStyle name="Total 3 3 2 2 2 2 2 9" xfId="38697"/>
    <cellStyle name="Total 3 3 2 2 2 2 3" xfId="38698"/>
    <cellStyle name="Total 3 3 2 2 2 2 3 2" xfId="38699"/>
    <cellStyle name="Total 3 3 2 2 2 2 3 2 2" xfId="38700"/>
    <cellStyle name="Total 3 3 2 2 2 2 3 2 3" xfId="38701"/>
    <cellStyle name="Total 3 3 2 2 2 2 3 2 4" xfId="38702"/>
    <cellStyle name="Total 3 3 2 2 2 2 3 2 5" xfId="38703"/>
    <cellStyle name="Total 3 3 2 2 2 2 3 2 6" xfId="38704"/>
    <cellStyle name="Total 3 3 2 2 2 2 3 3" xfId="38705"/>
    <cellStyle name="Total 3 3 2 2 2 2 3 3 2" xfId="38706"/>
    <cellStyle name="Total 3 3 2 2 2 2 3 3 3" xfId="38707"/>
    <cellStyle name="Total 3 3 2 2 2 2 3 3 4" xfId="38708"/>
    <cellStyle name="Total 3 3 2 2 2 2 3 3 5" xfId="38709"/>
    <cellStyle name="Total 3 3 2 2 2 2 3 3 6" xfId="38710"/>
    <cellStyle name="Total 3 3 2 2 2 2 3 4" xfId="38711"/>
    <cellStyle name="Total 3 3 2 2 2 2 3 5" xfId="38712"/>
    <cellStyle name="Total 3 3 2 2 2 2 3 6" xfId="38713"/>
    <cellStyle name="Total 3 3 2 2 2 2 3 7" xfId="38714"/>
    <cellStyle name="Total 3 3 2 2 2 2 3 8" xfId="38715"/>
    <cellStyle name="Total 3 3 2 2 2 2 4" xfId="38716"/>
    <cellStyle name="Total 3 3 2 2 2 2 4 2" xfId="38717"/>
    <cellStyle name="Total 3 3 2 2 2 2 4 3" xfId="38718"/>
    <cellStyle name="Total 3 3 2 2 2 2 4 4" xfId="38719"/>
    <cellStyle name="Total 3 3 2 2 2 2 4 5" xfId="38720"/>
    <cellStyle name="Total 3 3 2 2 2 2 4 6" xfId="38721"/>
    <cellStyle name="Total 3 3 2 2 2 2 5" xfId="38722"/>
    <cellStyle name="Total 3 3 2 2 2 2 5 2" xfId="38723"/>
    <cellStyle name="Total 3 3 2 2 2 2 5 3" xfId="38724"/>
    <cellStyle name="Total 3 3 2 2 2 2 5 4" xfId="38725"/>
    <cellStyle name="Total 3 3 2 2 2 2 5 5" xfId="38726"/>
    <cellStyle name="Total 3 3 2 2 2 2 5 6" xfId="38727"/>
    <cellStyle name="Total 3 3 2 2 2 2 6" xfId="38728"/>
    <cellStyle name="Total 3 3 2 2 2 2 7" xfId="38729"/>
    <cellStyle name="Total 3 3 2 2 2 2 8" xfId="38730"/>
    <cellStyle name="Total 3 3 2 2 2 2 9" xfId="38731"/>
    <cellStyle name="Total 3 3 2 2 2 3" xfId="38732"/>
    <cellStyle name="Total 3 3 2 2 2 3 2" xfId="38733"/>
    <cellStyle name="Total 3 3 2 2 2 3 2 2" xfId="38734"/>
    <cellStyle name="Total 3 3 2 2 2 3 2 2 2" xfId="38735"/>
    <cellStyle name="Total 3 3 2 2 2 3 2 2 3" xfId="38736"/>
    <cellStyle name="Total 3 3 2 2 2 3 2 2 4" xfId="38737"/>
    <cellStyle name="Total 3 3 2 2 2 3 2 2 5" xfId="38738"/>
    <cellStyle name="Total 3 3 2 2 2 3 2 2 6" xfId="38739"/>
    <cellStyle name="Total 3 3 2 2 2 3 2 3" xfId="38740"/>
    <cellStyle name="Total 3 3 2 2 2 3 2 3 2" xfId="38741"/>
    <cellStyle name="Total 3 3 2 2 2 3 2 3 3" xfId="38742"/>
    <cellStyle name="Total 3 3 2 2 2 3 2 3 4" xfId="38743"/>
    <cellStyle name="Total 3 3 2 2 2 3 2 3 5" xfId="38744"/>
    <cellStyle name="Total 3 3 2 2 2 3 2 3 6" xfId="38745"/>
    <cellStyle name="Total 3 3 2 2 2 3 2 4" xfId="38746"/>
    <cellStyle name="Total 3 3 2 2 2 3 2 5" xfId="38747"/>
    <cellStyle name="Total 3 3 2 2 2 3 2 6" xfId="38748"/>
    <cellStyle name="Total 3 3 2 2 2 3 2 7" xfId="38749"/>
    <cellStyle name="Total 3 3 2 2 2 3 2 8" xfId="38750"/>
    <cellStyle name="Total 3 3 2 2 2 3 3" xfId="38751"/>
    <cellStyle name="Total 3 3 2 2 2 3 3 2" xfId="38752"/>
    <cellStyle name="Total 3 3 2 2 2 3 3 3" xfId="38753"/>
    <cellStyle name="Total 3 3 2 2 2 3 3 4" xfId="38754"/>
    <cellStyle name="Total 3 3 2 2 2 3 3 5" xfId="38755"/>
    <cellStyle name="Total 3 3 2 2 2 3 3 6" xfId="38756"/>
    <cellStyle name="Total 3 3 2 2 2 3 4" xfId="38757"/>
    <cellStyle name="Total 3 3 2 2 2 3 4 2" xfId="38758"/>
    <cellStyle name="Total 3 3 2 2 2 3 4 3" xfId="38759"/>
    <cellStyle name="Total 3 3 2 2 2 3 4 4" xfId="38760"/>
    <cellStyle name="Total 3 3 2 2 2 3 4 5" xfId="38761"/>
    <cellStyle name="Total 3 3 2 2 2 3 4 6" xfId="38762"/>
    <cellStyle name="Total 3 3 2 2 2 3 5" xfId="38763"/>
    <cellStyle name="Total 3 3 2 2 2 3 6" xfId="38764"/>
    <cellStyle name="Total 3 3 2 2 2 3 7" xfId="38765"/>
    <cellStyle name="Total 3 3 2 2 2 3 8" xfId="38766"/>
    <cellStyle name="Total 3 3 2 2 2 3 9" xfId="38767"/>
    <cellStyle name="Total 3 3 2 2 2 4" xfId="38768"/>
    <cellStyle name="Total 3 3 2 2 2 4 2" xfId="38769"/>
    <cellStyle name="Total 3 3 2 2 2 4 2 2" xfId="38770"/>
    <cellStyle name="Total 3 3 2 2 2 4 2 3" xfId="38771"/>
    <cellStyle name="Total 3 3 2 2 2 4 2 4" xfId="38772"/>
    <cellStyle name="Total 3 3 2 2 2 4 2 5" xfId="38773"/>
    <cellStyle name="Total 3 3 2 2 2 4 2 6" xfId="38774"/>
    <cellStyle name="Total 3 3 2 2 2 4 3" xfId="38775"/>
    <cellStyle name="Total 3 3 2 2 2 4 3 2" xfId="38776"/>
    <cellStyle name="Total 3 3 2 2 2 4 3 3" xfId="38777"/>
    <cellStyle name="Total 3 3 2 2 2 4 3 4" xfId="38778"/>
    <cellStyle name="Total 3 3 2 2 2 4 3 5" xfId="38779"/>
    <cellStyle name="Total 3 3 2 2 2 4 3 6" xfId="38780"/>
    <cellStyle name="Total 3 3 2 2 2 4 4" xfId="38781"/>
    <cellStyle name="Total 3 3 2 2 2 4 5" xfId="38782"/>
    <cellStyle name="Total 3 3 2 2 2 4 6" xfId="38783"/>
    <cellStyle name="Total 3 3 2 2 2 4 7" xfId="38784"/>
    <cellStyle name="Total 3 3 2 2 2 4 8" xfId="38785"/>
    <cellStyle name="Total 3 3 2 2 2 5" xfId="38786"/>
    <cellStyle name="Total 3 3 2 2 2 5 2" xfId="38787"/>
    <cellStyle name="Total 3 3 2 2 2 5 3" xfId="38788"/>
    <cellStyle name="Total 3 3 2 2 2 5 4" xfId="38789"/>
    <cellStyle name="Total 3 3 2 2 2 5 5" xfId="38790"/>
    <cellStyle name="Total 3 3 2 2 2 5 6" xfId="38791"/>
    <cellStyle name="Total 3 3 2 2 2 6" xfId="38792"/>
    <cellStyle name="Total 3 3 2 2 2 6 2" xfId="38793"/>
    <cellStyle name="Total 3 3 2 2 2 6 3" xfId="38794"/>
    <cellStyle name="Total 3 3 2 2 2 6 4" xfId="38795"/>
    <cellStyle name="Total 3 3 2 2 2 6 5" xfId="38796"/>
    <cellStyle name="Total 3 3 2 2 2 6 6" xfId="38797"/>
    <cellStyle name="Total 3 3 2 2 2 7" xfId="38798"/>
    <cellStyle name="Total 3 3 2 2 2 8" xfId="38799"/>
    <cellStyle name="Total 3 3 2 2 2 9" xfId="38800"/>
    <cellStyle name="Total 3 3 2 2 3" xfId="38801"/>
    <cellStyle name="Total 3 3 2 2 3 10" xfId="38802"/>
    <cellStyle name="Total 3 3 2 2 3 2" xfId="38803"/>
    <cellStyle name="Total 3 3 2 2 3 2 2" xfId="38804"/>
    <cellStyle name="Total 3 3 2 2 3 2 2 2" xfId="38805"/>
    <cellStyle name="Total 3 3 2 2 3 2 2 2 2" xfId="38806"/>
    <cellStyle name="Total 3 3 2 2 3 2 2 2 3" xfId="38807"/>
    <cellStyle name="Total 3 3 2 2 3 2 2 2 4" xfId="38808"/>
    <cellStyle name="Total 3 3 2 2 3 2 2 2 5" xfId="38809"/>
    <cellStyle name="Total 3 3 2 2 3 2 2 2 6" xfId="38810"/>
    <cellStyle name="Total 3 3 2 2 3 2 2 3" xfId="38811"/>
    <cellStyle name="Total 3 3 2 2 3 2 2 3 2" xfId="38812"/>
    <cellStyle name="Total 3 3 2 2 3 2 2 3 3" xfId="38813"/>
    <cellStyle name="Total 3 3 2 2 3 2 2 3 4" xfId="38814"/>
    <cellStyle name="Total 3 3 2 2 3 2 2 3 5" xfId="38815"/>
    <cellStyle name="Total 3 3 2 2 3 2 2 3 6" xfId="38816"/>
    <cellStyle name="Total 3 3 2 2 3 2 2 4" xfId="38817"/>
    <cellStyle name="Total 3 3 2 2 3 2 2 5" xfId="38818"/>
    <cellStyle name="Total 3 3 2 2 3 2 2 6" xfId="38819"/>
    <cellStyle name="Total 3 3 2 2 3 2 2 7" xfId="38820"/>
    <cellStyle name="Total 3 3 2 2 3 2 2 8" xfId="38821"/>
    <cellStyle name="Total 3 3 2 2 3 2 3" xfId="38822"/>
    <cellStyle name="Total 3 3 2 2 3 2 3 2" xfId="38823"/>
    <cellStyle name="Total 3 3 2 2 3 2 3 3" xfId="38824"/>
    <cellStyle name="Total 3 3 2 2 3 2 3 4" xfId="38825"/>
    <cellStyle name="Total 3 3 2 2 3 2 3 5" xfId="38826"/>
    <cellStyle name="Total 3 3 2 2 3 2 3 6" xfId="38827"/>
    <cellStyle name="Total 3 3 2 2 3 2 4" xfId="38828"/>
    <cellStyle name="Total 3 3 2 2 3 2 4 2" xfId="38829"/>
    <cellStyle name="Total 3 3 2 2 3 2 4 3" xfId="38830"/>
    <cellStyle name="Total 3 3 2 2 3 2 4 4" xfId="38831"/>
    <cellStyle name="Total 3 3 2 2 3 2 4 5" xfId="38832"/>
    <cellStyle name="Total 3 3 2 2 3 2 4 6" xfId="38833"/>
    <cellStyle name="Total 3 3 2 2 3 2 5" xfId="38834"/>
    <cellStyle name="Total 3 3 2 2 3 2 6" xfId="38835"/>
    <cellStyle name="Total 3 3 2 2 3 2 7" xfId="38836"/>
    <cellStyle name="Total 3 3 2 2 3 2 8" xfId="38837"/>
    <cellStyle name="Total 3 3 2 2 3 2 9" xfId="38838"/>
    <cellStyle name="Total 3 3 2 2 3 3" xfId="38839"/>
    <cellStyle name="Total 3 3 2 2 3 3 2" xfId="38840"/>
    <cellStyle name="Total 3 3 2 2 3 3 2 2" xfId="38841"/>
    <cellStyle name="Total 3 3 2 2 3 3 2 3" xfId="38842"/>
    <cellStyle name="Total 3 3 2 2 3 3 2 4" xfId="38843"/>
    <cellStyle name="Total 3 3 2 2 3 3 2 5" xfId="38844"/>
    <cellStyle name="Total 3 3 2 2 3 3 2 6" xfId="38845"/>
    <cellStyle name="Total 3 3 2 2 3 3 3" xfId="38846"/>
    <cellStyle name="Total 3 3 2 2 3 3 3 2" xfId="38847"/>
    <cellStyle name="Total 3 3 2 2 3 3 3 3" xfId="38848"/>
    <cellStyle name="Total 3 3 2 2 3 3 3 4" xfId="38849"/>
    <cellStyle name="Total 3 3 2 2 3 3 3 5" xfId="38850"/>
    <cellStyle name="Total 3 3 2 2 3 3 3 6" xfId="38851"/>
    <cellStyle name="Total 3 3 2 2 3 3 4" xfId="38852"/>
    <cellStyle name="Total 3 3 2 2 3 3 5" xfId="38853"/>
    <cellStyle name="Total 3 3 2 2 3 3 6" xfId="38854"/>
    <cellStyle name="Total 3 3 2 2 3 3 7" xfId="38855"/>
    <cellStyle name="Total 3 3 2 2 3 3 8" xfId="38856"/>
    <cellStyle name="Total 3 3 2 2 3 4" xfId="38857"/>
    <cellStyle name="Total 3 3 2 2 3 4 2" xfId="38858"/>
    <cellStyle name="Total 3 3 2 2 3 4 3" xfId="38859"/>
    <cellStyle name="Total 3 3 2 2 3 4 4" xfId="38860"/>
    <cellStyle name="Total 3 3 2 2 3 4 5" xfId="38861"/>
    <cellStyle name="Total 3 3 2 2 3 4 6" xfId="38862"/>
    <cellStyle name="Total 3 3 2 2 3 5" xfId="38863"/>
    <cellStyle name="Total 3 3 2 2 3 5 2" xfId="38864"/>
    <cellStyle name="Total 3 3 2 2 3 5 3" xfId="38865"/>
    <cellStyle name="Total 3 3 2 2 3 5 4" xfId="38866"/>
    <cellStyle name="Total 3 3 2 2 3 5 5" xfId="38867"/>
    <cellStyle name="Total 3 3 2 2 3 5 6" xfId="38868"/>
    <cellStyle name="Total 3 3 2 2 3 6" xfId="38869"/>
    <cellStyle name="Total 3 3 2 2 3 7" xfId="38870"/>
    <cellStyle name="Total 3 3 2 2 3 8" xfId="38871"/>
    <cellStyle name="Total 3 3 2 2 3 9" xfId="38872"/>
    <cellStyle name="Total 3 3 2 2 4" xfId="38873"/>
    <cellStyle name="Total 3 3 2 2 4 2" xfId="38874"/>
    <cellStyle name="Total 3 3 2 2 4 2 2" xfId="38875"/>
    <cellStyle name="Total 3 3 2 2 4 2 2 2" xfId="38876"/>
    <cellStyle name="Total 3 3 2 2 4 2 2 3" xfId="38877"/>
    <cellStyle name="Total 3 3 2 2 4 2 2 4" xfId="38878"/>
    <cellStyle name="Total 3 3 2 2 4 2 2 5" xfId="38879"/>
    <cellStyle name="Total 3 3 2 2 4 2 2 6" xfId="38880"/>
    <cellStyle name="Total 3 3 2 2 4 2 3" xfId="38881"/>
    <cellStyle name="Total 3 3 2 2 4 2 3 2" xfId="38882"/>
    <cellStyle name="Total 3 3 2 2 4 2 3 3" xfId="38883"/>
    <cellStyle name="Total 3 3 2 2 4 2 3 4" xfId="38884"/>
    <cellStyle name="Total 3 3 2 2 4 2 3 5" xfId="38885"/>
    <cellStyle name="Total 3 3 2 2 4 2 3 6" xfId="38886"/>
    <cellStyle name="Total 3 3 2 2 4 2 4" xfId="38887"/>
    <cellStyle name="Total 3 3 2 2 4 2 5" xfId="38888"/>
    <cellStyle name="Total 3 3 2 2 4 2 6" xfId="38889"/>
    <cellStyle name="Total 3 3 2 2 4 2 7" xfId="38890"/>
    <cellStyle name="Total 3 3 2 2 4 2 8" xfId="38891"/>
    <cellStyle name="Total 3 3 2 2 4 3" xfId="38892"/>
    <cellStyle name="Total 3 3 2 2 4 3 2" xfId="38893"/>
    <cellStyle name="Total 3 3 2 2 4 3 3" xfId="38894"/>
    <cellStyle name="Total 3 3 2 2 4 3 4" xfId="38895"/>
    <cellStyle name="Total 3 3 2 2 4 3 5" xfId="38896"/>
    <cellStyle name="Total 3 3 2 2 4 3 6" xfId="38897"/>
    <cellStyle name="Total 3 3 2 2 4 4" xfId="38898"/>
    <cellStyle name="Total 3 3 2 2 4 4 2" xfId="38899"/>
    <cellStyle name="Total 3 3 2 2 4 4 3" xfId="38900"/>
    <cellStyle name="Total 3 3 2 2 4 4 4" xfId="38901"/>
    <cellStyle name="Total 3 3 2 2 4 4 5" xfId="38902"/>
    <cellStyle name="Total 3 3 2 2 4 4 6" xfId="38903"/>
    <cellStyle name="Total 3 3 2 2 4 5" xfId="38904"/>
    <cellStyle name="Total 3 3 2 2 4 6" xfId="38905"/>
    <cellStyle name="Total 3 3 2 2 4 7" xfId="38906"/>
    <cellStyle name="Total 3 3 2 2 4 8" xfId="38907"/>
    <cellStyle name="Total 3 3 2 2 4 9" xfId="38908"/>
    <cellStyle name="Total 3 3 2 2 5" xfId="38909"/>
    <cellStyle name="Total 3 3 2 2 5 2" xfId="38910"/>
    <cellStyle name="Total 3 3 2 2 5 2 2" xfId="38911"/>
    <cellStyle name="Total 3 3 2 2 5 2 3" xfId="38912"/>
    <cellStyle name="Total 3 3 2 2 5 2 4" xfId="38913"/>
    <cellStyle name="Total 3 3 2 2 5 2 5" xfId="38914"/>
    <cellStyle name="Total 3 3 2 2 5 2 6" xfId="38915"/>
    <cellStyle name="Total 3 3 2 2 5 3" xfId="38916"/>
    <cellStyle name="Total 3 3 2 2 5 3 2" xfId="38917"/>
    <cellStyle name="Total 3 3 2 2 5 3 3" xfId="38918"/>
    <cellStyle name="Total 3 3 2 2 5 3 4" xfId="38919"/>
    <cellStyle name="Total 3 3 2 2 5 3 5" xfId="38920"/>
    <cellStyle name="Total 3 3 2 2 5 3 6" xfId="38921"/>
    <cellStyle name="Total 3 3 2 2 5 4" xfId="38922"/>
    <cellStyle name="Total 3 3 2 2 5 5" xfId="38923"/>
    <cellStyle name="Total 3 3 2 2 5 6" xfId="38924"/>
    <cellStyle name="Total 3 3 2 2 5 7" xfId="38925"/>
    <cellStyle name="Total 3 3 2 2 5 8" xfId="38926"/>
    <cellStyle name="Total 3 3 2 2 6" xfId="38927"/>
    <cellStyle name="Total 3 3 2 2 6 2" xfId="38928"/>
    <cellStyle name="Total 3 3 2 2 6 3" xfId="38929"/>
    <cellStyle name="Total 3 3 2 2 6 4" xfId="38930"/>
    <cellStyle name="Total 3 3 2 2 6 5" xfId="38931"/>
    <cellStyle name="Total 3 3 2 2 6 6" xfId="38932"/>
    <cellStyle name="Total 3 3 2 2 7" xfId="38933"/>
    <cellStyle name="Total 3 3 2 2 7 2" xfId="38934"/>
    <cellStyle name="Total 3 3 2 2 7 3" xfId="38935"/>
    <cellStyle name="Total 3 3 2 2 7 4" xfId="38936"/>
    <cellStyle name="Total 3 3 2 2 7 5" xfId="38937"/>
    <cellStyle name="Total 3 3 2 2 7 6" xfId="38938"/>
    <cellStyle name="Total 3 3 2 2 8" xfId="38939"/>
    <cellStyle name="Total 3 3 2 2 9" xfId="38940"/>
    <cellStyle name="Total 3 3 2 3" xfId="38941"/>
    <cellStyle name="Total 3 3 2 3 10" xfId="38942"/>
    <cellStyle name="Total 3 3 2 3 11" xfId="38943"/>
    <cellStyle name="Total 3 3 2 3 2" xfId="38944"/>
    <cellStyle name="Total 3 3 2 3 2 10" xfId="38945"/>
    <cellStyle name="Total 3 3 2 3 2 2" xfId="38946"/>
    <cellStyle name="Total 3 3 2 3 2 2 2" xfId="38947"/>
    <cellStyle name="Total 3 3 2 3 2 2 2 2" xfId="38948"/>
    <cellStyle name="Total 3 3 2 3 2 2 2 2 2" xfId="38949"/>
    <cellStyle name="Total 3 3 2 3 2 2 2 2 3" xfId="38950"/>
    <cellStyle name="Total 3 3 2 3 2 2 2 2 4" xfId="38951"/>
    <cellStyle name="Total 3 3 2 3 2 2 2 2 5" xfId="38952"/>
    <cellStyle name="Total 3 3 2 3 2 2 2 2 6" xfId="38953"/>
    <cellStyle name="Total 3 3 2 3 2 2 2 3" xfId="38954"/>
    <cellStyle name="Total 3 3 2 3 2 2 2 3 2" xfId="38955"/>
    <cellStyle name="Total 3 3 2 3 2 2 2 3 3" xfId="38956"/>
    <cellStyle name="Total 3 3 2 3 2 2 2 3 4" xfId="38957"/>
    <cellStyle name="Total 3 3 2 3 2 2 2 3 5" xfId="38958"/>
    <cellStyle name="Total 3 3 2 3 2 2 2 3 6" xfId="38959"/>
    <cellStyle name="Total 3 3 2 3 2 2 2 4" xfId="38960"/>
    <cellStyle name="Total 3 3 2 3 2 2 2 5" xfId="38961"/>
    <cellStyle name="Total 3 3 2 3 2 2 2 6" xfId="38962"/>
    <cellStyle name="Total 3 3 2 3 2 2 2 7" xfId="38963"/>
    <cellStyle name="Total 3 3 2 3 2 2 2 8" xfId="38964"/>
    <cellStyle name="Total 3 3 2 3 2 2 3" xfId="38965"/>
    <cellStyle name="Total 3 3 2 3 2 2 3 2" xfId="38966"/>
    <cellStyle name="Total 3 3 2 3 2 2 3 3" xfId="38967"/>
    <cellStyle name="Total 3 3 2 3 2 2 3 4" xfId="38968"/>
    <cellStyle name="Total 3 3 2 3 2 2 3 5" xfId="38969"/>
    <cellStyle name="Total 3 3 2 3 2 2 3 6" xfId="38970"/>
    <cellStyle name="Total 3 3 2 3 2 2 4" xfId="38971"/>
    <cellStyle name="Total 3 3 2 3 2 2 4 2" xfId="38972"/>
    <cellStyle name="Total 3 3 2 3 2 2 4 3" xfId="38973"/>
    <cellStyle name="Total 3 3 2 3 2 2 4 4" xfId="38974"/>
    <cellStyle name="Total 3 3 2 3 2 2 4 5" xfId="38975"/>
    <cellStyle name="Total 3 3 2 3 2 2 4 6" xfId="38976"/>
    <cellStyle name="Total 3 3 2 3 2 2 5" xfId="38977"/>
    <cellStyle name="Total 3 3 2 3 2 2 6" xfId="38978"/>
    <cellStyle name="Total 3 3 2 3 2 2 7" xfId="38979"/>
    <cellStyle name="Total 3 3 2 3 2 2 8" xfId="38980"/>
    <cellStyle name="Total 3 3 2 3 2 2 9" xfId="38981"/>
    <cellStyle name="Total 3 3 2 3 2 3" xfId="38982"/>
    <cellStyle name="Total 3 3 2 3 2 3 2" xfId="38983"/>
    <cellStyle name="Total 3 3 2 3 2 3 2 2" xfId="38984"/>
    <cellStyle name="Total 3 3 2 3 2 3 2 3" xfId="38985"/>
    <cellStyle name="Total 3 3 2 3 2 3 2 4" xfId="38986"/>
    <cellStyle name="Total 3 3 2 3 2 3 2 5" xfId="38987"/>
    <cellStyle name="Total 3 3 2 3 2 3 2 6" xfId="38988"/>
    <cellStyle name="Total 3 3 2 3 2 3 3" xfId="38989"/>
    <cellStyle name="Total 3 3 2 3 2 3 3 2" xfId="38990"/>
    <cellStyle name="Total 3 3 2 3 2 3 3 3" xfId="38991"/>
    <cellStyle name="Total 3 3 2 3 2 3 3 4" xfId="38992"/>
    <cellStyle name="Total 3 3 2 3 2 3 3 5" xfId="38993"/>
    <cellStyle name="Total 3 3 2 3 2 3 3 6" xfId="38994"/>
    <cellStyle name="Total 3 3 2 3 2 3 4" xfId="38995"/>
    <cellStyle name="Total 3 3 2 3 2 3 5" xfId="38996"/>
    <cellStyle name="Total 3 3 2 3 2 3 6" xfId="38997"/>
    <cellStyle name="Total 3 3 2 3 2 3 7" xfId="38998"/>
    <cellStyle name="Total 3 3 2 3 2 3 8" xfId="38999"/>
    <cellStyle name="Total 3 3 2 3 2 4" xfId="39000"/>
    <cellStyle name="Total 3 3 2 3 2 4 2" xfId="39001"/>
    <cellStyle name="Total 3 3 2 3 2 4 3" xfId="39002"/>
    <cellStyle name="Total 3 3 2 3 2 4 4" xfId="39003"/>
    <cellStyle name="Total 3 3 2 3 2 4 5" xfId="39004"/>
    <cellStyle name="Total 3 3 2 3 2 4 6" xfId="39005"/>
    <cellStyle name="Total 3 3 2 3 2 5" xfId="39006"/>
    <cellStyle name="Total 3 3 2 3 2 5 2" xfId="39007"/>
    <cellStyle name="Total 3 3 2 3 2 5 3" xfId="39008"/>
    <cellStyle name="Total 3 3 2 3 2 5 4" xfId="39009"/>
    <cellStyle name="Total 3 3 2 3 2 5 5" xfId="39010"/>
    <cellStyle name="Total 3 3 2 3 2 5 6" xfId="39011"/>
    <cellStyle name="Total 3 3 2 3 2 6" xfId="39012"/>
    <cellStyle name="Total 3 3 2 3 2 7" xfId="39013"/>
    <cellStyle name="Total 3 3 2 3 2 8" xfId="39014"/>
    <cellStyle name="Total 3 3 2 3 2 9" xfId="39015"/>
    <cellStyle name="Total 3 3 2 3 3" xfId="39016"/>
    <cellStyle name="Total 3 3 2 3 3 2" xfId="39017"/>
    <cellStyle name="Total 3 3 2 3 3 2 2" xfId="39018"/>
    <cellStyle name="Total 3 3 2 3 3 2 2 2" xfId="39019"/>
    <cellStyle name="Total 3 3 2 3 3 2 2 3" xfId="39020"/>
    <cellStyle name="Total 3 3 2 3 3 2 2 4" xfId="39021"/>
    <cellStyle name="Total 3 3 2 3 3 2 2 5" xfId="39022"/>
    <cellStyle name="Total 3 3 2 3 3 2 2 6" xfId="39023"/>
    <cellStyle name="Total 3 3 2 3 3 2 3" xfId="39024"/>
    <cellStyle name="Total 3 3 2 3 3 2 3 2" xfId="39025"/>
    <cellStyle name="Total 3 3 2 3 3 2 3 3" xfId="39026"/>
    <cellStyle name="Total 3 3 2 3 3 2 3 4" xfId="39027"/>
    <cellStyle name="Total 3 3 2 3 3 2 3 5" xfId="39028"/>
    <cellStyle name="Total 3 3 2 3 3 2 3 6" xfId="39029"/>
    <cellStyle name="Total 3 3 2 3 3 2 4" xfId="39030"/>
    <cellStyle name="Total 3 3 2 3 3 2 5" xfId="39031"/>
    <cellStyle name="Total 3 3 2 3 3 2 6" xfId="39032"/>
    <cellStyle name="Total 3 3 2 3 3 2 7" xfId="39033"/>
    <cellStyle name="Total 3 3 2 3 3 2 8" xfId="39034"/>
    <cellStyle name="Total 3 3 2 3 3 3" xfId="39035"/>
    <cellStyle name="Total 3 3 2 3 3 3 2" xfId="39036"/>
    <cellStyle name="Total 3 3 2 3 3 3 3" xfId="39037"/>
    <cellStyle name="Total 3 3 2 3 3 3 4" xfId="39038"/>
    <cellStyle name="Total 3 3 2 3 3 3 5" xfId="39039"/>
    <cellStyle name="Total 3 3 2 3 3 3 6" xfId="39040"/>
    <cellStyle name="Total 3 3 2 3 3 4" xfId="39041"/>
    <cellStyle name="Total 3 3 2 3 3 4 2" xfId="39042"/>
    <cellStyle name="Total 3 3 2 3 3 4 3" xfId="39043"/>
    <cellStyle name="Total 3 3 2 3 3 4 4" xfId="39044"/>
    <cellStyle name="Total 3 3 2 3 3 4 5" xfId="39045"/>
    <cellStyle name="Total 3 3 2 3 3 4 6" xfId="39046"/>
    <cellStyle name="Total 3 3 2 3 3 5" xfId="39047"/>
    <cellStyle name="Total 3 3 2 3 3 6" xfId="39048"/>
    <cellStyle name="Total 3 3 2 3 3 7" xfId="39049"/>
    <cellStyle name="Total 3 3 2 3 3 8" xfId="39050"/>
    <cellStyle name="Total 3 3 2 3 3 9" xfId="39051"/>
    <cellStyle name="Total 3 3 2 3 4" xfId="39052"/>
    <cellStyle name="Total 3 3 2 3 4 2" xfId="39053"/>
    <cellStyle name="Total 3 3 2 3 4 2 2" xfId="39054"/>
    <cellStyle name="Total 3 3 2 3 4 2 3" xfId="39055"/>
    <cellStyle name="Total 3 3 2 3 4 2 4" xfId="39056"/>
    <cellStyle name="Total 3 3 2 3 4 2 5" xfId="39057"/>
    <cellStyle name="Total 3 3 2 3 4 2 6" xfId="39058"/>
    <cellStyle name="Total 3 3 2 3 4 3" xfId="39059"/>
    <cellStyle name="Total 3 3 2 3 4 3 2" xfId="39060"/>
    <cellStyle name="Total 3 3 2 3 4 3 3" xfId="39061"/>
    <cellStyle name="Total 3 3 2 3 4 3 4" xfId="39062"/>
    <cellStyle name="Total 3 3 2 3 4 3 5" xfId="39063"/>
    <cellStyle name="Total 3 3 2 3 4 3 6" xfId="39064"/>
    <cellStyle name="Total 3 3 2 3 4 4" xfId="39065"/>
    <cellStyle name="Total 3 3 2 3 4 5" xfId="39066"/>
    <cellStyle name="Total 3 3 2 3 4 6" xfId="39067"/>
    <cellStyle name="Total 3 3 2 3 4 7" xfId="39068"/>
    <cellStyle name="Total 3 3 2 3 4 8" xfId="39069"/>
    <cellStyle name="Total 3 3 2 3 5" xfId="39070"/>
    <cellStyle name="Total 3 3 2 3 5 2" xfId="39071"/>
    <cellStyle name="Total 3 3 2 3 5 3" xfId="39072"/>
    <cellStyle name="Total 3 3 2 3 5 4" xfId="39073"/>
    <cellStyle name="Total 3 3 2 3 5 5" xfId="39074"/>
    <cellStyle name="Total 3 3 2 3 5 6" xfId="39075"/>
    <cellStyle name="Total 3 3 2 3 6" xfId="39076"/>
    <cellStyle name="Total 3 3 2 3 6 2" xfId="39077"/>
    <cellStyle name="Total 3 3 2 3 6 3" xfId="39078"/>
    <cellStyle name="Total 3 3 2 3 6 4" xfId="39079"/>
    <cellStyle name="Total 3 3 2 3 6 5" xfId="39080"/>
    <cellStyle name="Total 3 3 2 3 6 6" xfId="39081"/>
    <cellStyle name="Total 3 3 2 3 7" xfId="39082"/>
    <cellStyle name="Total 3 3 2 3 8" xfId="39083"/>
    <cellStyle name="Total 3 3 2 3 9" xfId="39084"/>
    <cellStyle name="Total 3 3 2 4" xfId="39085"/>
    <cellStyle name="Total 3 3 2 4 10" xfId="39086"/>
    <cellStyle name="Total 3 3 2 4 2" xfId="39087"/>
    <cellStyle name="Total 3 3 2 4 2 2" xfId="39088"/>
    <cellStyle name="Total 3 3 2 4 2 2 2" xfId="39089"/>
    <cellStyle name="Total 3 3 2 4 2 2 2 2" xfId="39090"/>
    <cellStyle name="Total 3 3 2 4 2 2 2 3" xfId="39091"/>
    <cellStyle name="Total 3 3 2 4 2 2 2 4" xfId="39092"/>
    <cellStyle name="Total 3 3 2 4 2 2 2 5" xfId="39093"/>
    <cellStyle name="Total 3 3 2 4 2 2 2 6" xfId="39094"/>
    <cellStyle name="Total 3 3 2 4 2 2 3" xfId="39095"/>
    <cellStyle name="Total 3 3 2 4 2 2 3 2" xfId="39096"/>
    <cellStyle name="Total 3 3 2 4 2 2 3 3" xfId="39097"/>
    <cellStyle name="Total 3 3 2 4 2 2 3 4" xfId="39098"/>
    <cellStyle name="Total 3 3 2 4 2 2 3 5" xfId="39099"/>
    <cellStyle name="Total 3 3 2 4 2 2 3 6" xfId="39100"/>
    <cellStyle name="Total 3 3 2 4 2 2 4" xfId="39101"/>
    <cellStyle name="Total 3 3 2 4 2 2 5" xfId="39102"/>
    <cellStyle name="Total 3 3 2 4 2 2 6" xfId="39103"/>
    <cellStyle name="Total 3 3 2 4 2 2 7" xfId="39104"/>
    <cellStyle name="Total 3 3 2 4 2 2 8" xfId="39105"/>
    <cellStyle name="Total 3 3 2 4 2 3" xfId="39106"/>
    <cellStyle name="Total 3 3 2 4 2 3 2" xfId="39107"/>
    <cellStyle name="Total 3 3 2 4 2 3 3" xfId="39108"/>
    <cellStyle name="Total 3 3 2 4 2 3 4" xfId="39109"/>
    <cellStyle name="Total 3 3 2 4 2 3 5" xfId="39110"/>
    <cellStyle name="Total 3 3 2 4 2 3 6" xfId="39111"/>
    <cellStyle name="Total 3 3 2 4 2 4" xfId="39112"/>
    <cellStyle name="Total 3 3 2 4 2 4 2" xfId="39113"/>
    <cellStyle name="Total 3 3 2 4 2 4 3" xfId="39114"/>
    <cellStyle name="Total 3 3 2 4 2 4 4" xfId="39115"/>
    <cellStyle name="Total 3 3 2 4 2 4 5" xfId="39116"/>
    <cellStyle name="Total 3 3 2 4 2 4 6" xfId="39117"/>
    <cellStyle name="Total 3 3 2 4 2 5" xfId="39118"/>
    <cellStyle name="Total 3 3 2 4 2 6" xfId="39119"/>
    <cellStyle name="Total 3 3 2 4 2 7" xfId="39120"/>
    <cellStyle name="Total 3 3 2 4 2 8" xfId="39121"/>
    <cellStyle name="Total 3 3 2 4 2 9" xfId="39122"/>
    <cellStyle name="Total 3 3 2 4 3" xfId="39123"/>
    <cellStyle name="Total 3 3 2 4 3 2" xfId="39124"/>
    <cellStyle name="Total 3 3 2 4 3 2 2" xfId="39125"/>
    <cellStyle name="Total 3 3 2 4 3 2 3" xfId="39126"/>
    <cellStyle name="Total 3 3 2 4 3 2 4" xfId="39127"/>
    <cellStyle name="Total 3 3 2 4 3 2 5" xfId="39128"/>
    <cellStyle name="Total 3 3 2 4 3 2 6" xfId="39129"/>
    <cellStyle name="Total 3 3 2 4 3 3" xfId="39130"/>
    <cellStyle name="Total 3 3 2 4 3 3 2" xfId="39131"/>
    <cellStyle name="Total 3 3 2 4 3 3 3" xfId="39132"/>
    <cellStyle name="Total 3 3 2 4 3 3 4" xfId="39133"/>
    <cellStyle name="Total 3 3 2 4 3 3 5" xfId="39134"/>
    <cellStyle name="Total 3 3 2 4 3 3 6" xfId="39135"/>
    <cellStyle name="Total 3 3 2 4 3 4" xfId="39136"/>
    <cellStyle name="Total 3 3 2 4 3 5" xfId="39137"/>
    <cellStyle name="Total 3 3 2 4 3 6" xfId="39138"/>
    <cellStyle name="Total 3 3 2 4 3 7" xfId="39139"/>
    <cellStyle name="Total 3 3 2 4 3 8" xfId="39140"/>
    <cellStyle name="Total 3 3 2 4 4" xfId="39141"/>
    <cellStyle name="Total 3 3 2 4 4 2" xfId="39142"/>
    <cellStyle name="Total 3 3 2 4 4 3" xfId="39143"/>
    <cellStyle name="Total 3 3 2 4 4 4" xfId="39144"/>
    <cellStyle name="Total 3 3 2 4 4 5" xfId="39145"/>
    <cellStyle name="Total 3 3 2 4 4 6" xfId="39146"/>
    <cellStyle name="Total 3 3 2 4 5" xfId="39147"/>
    <cellStyle name="Total 3 3 2 4 5 2" xfId="39148"/>
    <cellStyle name="Total 3 3 2 4 5 3" xfId="39149"/>
    <cellStyle name="Total 3 3 2 4 5 4" xfId="39150"/>
    <cellStyle name="Total 3 3 2 4 5 5" xfId="39151"/>
    <cellStyle name="Total 3 3 2 4 5 6" xfId="39152"/>
    <cellStyle name="Total 3 3 2 4 6" xfId="39153"/>
    <cellStyle name="Total 3 3 2 4 7" xfId="39154"/>
    <cellStyle name="Total 3 3 2 4 8" xfId="39155"/>
    <cellStyle name="Total 3 3 2 4 9" xfId="39156"/>
    <cellStyle name="Total 3 3 2 5" xfId="39157"/>
    <cellStyle name="Total 3 3 2 5 2" xfId="39158"/>
    <cellStyle name="Total 3 3 2 5 2 2" xfId="39159"/>
    <cellStyle name="Total 3 3 2 5 2 2 2" xfId="39160"/>
    <cellStyle name="Total 3 3 2 5 2 2 3" xfId="39161"/>
    <cellStyle name="Total 3 3 2 5 2 2 4" xfId="39162"/>
    <cellStyle name="Total 3 3 2 5 2 2 5" xfId="39163"/>
    <cellStyle name="Total 3 3 2 5 2 2 6" xfId="39164"/>
    <cellStyle name="Total 3 3 2 5 2 3" xfId="39165"/>
    <cellStyle name="Total 3 3 2 5 2 3 2" xfId="39166"/>
    <cellStyle name="Total 3 3 2 5 2 3 3" xfId="39167"/>
    <cellStyle name="Total 3 3 2 5 2 3 4" xfId="39168"/>
    <cellStyle name="Total 3 3 2 5 2 3 5" xfId="39169"/>
    <cellStyle name="Total 3 3 2 5 2 3 6" xfId="39170"/>
    <cellStyle name="Total 3 3 2 5 2 4" xfId="39171"/>
    <cellStyle name="Total 3 3 2 5 2 5" xfId="39172"/>
    <cellStyle name="Total 3 3 2 5 2 6" xfId="39173"/>
    <cellStyle name="Total 3 3 2 5 2 7" xfId="39174"/>
    <cellStyle name="Total 3 3 2 5 2 8" xfId="39175"/>
    <cellStyle name="Total 3 3 2 5 3" xfId="39176"/>
    <cellStyle name="Total 3 3 2 5 3 2" xfId="39177"/>
    <cellStyle name="Total 3 3 2 5 3 3" xfId="39178"/>
    <cellStyle name="Total 3 3 2 5 3 4" xfId="39179"/>
    <cellStyle name="Total 3 3 2 5 3 5" xfId="39180"/>
    <cellStyle name="Total 3 3 2 5 3 6" xfId="39181"/>
    <cellStyle name="Total 3 3 2 5 4" xfId="39182"/>
    <cellStyle name="Total 3 3 2 5 4 2" xfId="39183"/>
    <cellStyle name="Total 3 3 2 5 4 3" xfId="39184"/>
    <cellStyle name="Total 3 3 2 5 4 4" xfId="39185"/>
    <cellStyle name="Total 3 3 2 5 4 5" xfId="39186"/>
    <cellStyle name="Total 3 3 2 5 4 6" xfId="39187"/>
    <cellStyle name="Total 3 3 2 5 5" xfId="39188"/>
    <cellStyle name="Total 3 3 2 5 6" xfId="39189"/>
    <cellStyle name="Total 3 3 2 5 7" xfId="39190"/>
    <cellStyle name="Total 3 3 2 5 8" xfId="39191"/>
    <cellStyle name="Total 3 3 2 5 9" xfId="39192"/>
    <cellStyle name="Total 3 3 2 6" xfId="39193"/>
    <cellStyle name="Total 3 3 2 6 2" xfId="39194"/>
    <cellStyle name="Total 3 3 2 6 2 2" xfId="39195"/>
    <cellStyle name="Total 3 3 2 6 2 3" xfId="39196"/>
    <cellStyle name="Total 3 3 2 6 2 4" xfId="39197"/>
    <cellStyle name="Total 3 3 2 6 2 5" xfId="39198"/>
    <cellStyle name="Total 3 3 2 6 2 6" xfId="39199"/>
    <cellStyle name="Total 3 3 2 6 3" xfId="39200"/>
    <cellStyle name="Total 3 3 2 6 3 2" xfId="39201"/>
    <cellStyle name="Total 3 3 2 6 3 3" xfId="39202"/>
    <cellStyle name="Total 3 3 2 6 3 4" xfId="39203"/>
    <cellStyle name="Total 3 3 2 6 3 5" xfId="39204"/>
    <cellStyle name="Total 3 3 2 6 3 6" xfId="39205"/>
    <cellStyle name="Total 3 3 2 6 4" xfId="39206"/>
    <cellStyle name="Total 3 3 2 6 5" xfId="39207"/>
    <cellStyle name="Total 3 3 2 6 6" xfId="39208"/>
    <cellStyle name="Total 3 3 2 6 7" xfId="39209"/>
    <cellStyle name="Total 3 3 2 6 8" xfId="39210"/>
    <cellStyle name="Total 3 3 2 7" xfId="39211"/>
    <cellStyle name="Total 3 3 2 7 2" xfId="39212"/>
    <cellStyle name="Total 3 3 2 7 3" xfId="39213"/>
    <cellStyle name="Total 3 3 2 7 4" xfId="39214"/>
    <cellStyle name="Total 3 3 2 7 5" xfId="39215"/>
    <cellStyle name="Total 3 3 2 7 6" xfId="39216"/>
    <cellStyle name="Total 3 3 2 8" xfId="39217"/>
    <cellStyle name="Total 3 3 2 8 2" xfId="39218"/>
    <cellStyle name="Total 3 3 2 8 3" xfId="39219"/>
    <cellStyle name="Total 3 3 2 8 4" xfId="39220"/>
    <cellStyle name="Total 3 3 2 8 5" xfId="39221"/>
    <cellStyle name="Total 3 3 2 8 6" xfId="39222"/>
    <cellStyle name="Total 3 3 2 9" xfId="39223"/>
    <cellStyle name="Total 3 3 3" xfId="39224"/>
    <cellStyle name="Total 3 3 3 10" xfId="39225"/>
    <cellStyle name="Total 3 3 3 11" xfId="39226"/>
    <cellStyle name="Total 3 3 3 12" xfId="39227"/>
    <cellStyle name="Total 3 3 3 2" xfId="39228"/>
    <cellStyle name="Total 3 3 3 2 10" xfId="39229"/>
    <cellStyle name="Total 3 3 3 2 11" xfId="39230"/>
    <cellStyle name="Total 3 3 3 2 2" xfId="39231"/>
    <cellStyle name="Total 3 3 3 2 2 10" xfId="39232"/>
    <cellStyle name="Total 3 3 3 2 2 2" xfId="39233"/>
    <cellStyle name="Total 3 3 3 2 2 2 2" xfId="39234"/>
    <cellStyle name="Total 3 3 3 2 2 2 2 2" xfId="39235"/>
    <cellStyle name="Total 3 3 3 2 2 2 2 2 2" xfId="39236"/>
    <cellStyle name="Total 3 3 3 2 2 2 2 2 3" xfId="39237"/>
    <cellStyle name="Total 3 3 3 2 2 2 2 2 4" xfId="39238"/>
    <cellStyle name="Total 3 3 3 2 2 2 2 2 5" xfId="39239"/>
    <cellStyle name="Total 3 3 3 2 2 2 2 2 6" xfId="39240"/>
    <cellStyle name="Total 3 3 3 2 2 2 2 3" xfId="39241"/>
    <cellStyle name="Total 3 3 3 2 2 2 2 3 2" xfId="39242"/>
    <cellStyle name="Total 3 3 3 2 2 2 2 3 3" xfId="39243"/>
    <cellStyle name="Total 3 3 3 2 2 2 2 3 4" xfId="39244"/>
    <cellStyle name="Total 3 3 3 2 2 2 2 3 5" xfId="39245"/>
    <cellStyle name="Total 3 3 3 2 2 2 2 3 6" xfId="39246"/>
    <cellStyle name="Total 3 3 3 2 2 2 2 4" xfId="39247"/>
    <cellStyle name="Total 3 3 3 2 2 2 2 5" xfId="39248"/>
    <cellStyle name="Total 3 3 3 2 2 2 2 6" xfId="39249"/>
    <cellStyle name="Total 3 3 3 2 2 2 2 7" xfId="39250"/>
    <cellStyle name="Total 3 3 3 2 2 2 2 8" xfId="39251"/>
    <cellStyle name="Total 3 3 3 2 2 2 3" xfId="39252"/>
    <cellStyle name="Total 3 3 3 2 2 2 3 2" xfId="39253"/>
    <cellStyle name="Total 3 3 3 2 2 2 3 3" xfId="39254"/>
    <cellStyle name="Total 3 3 3 2 2 2 3 4" xfId="39255"/>
    <cellStyle name="Total 3 3 3 2 2 2 3 5" xfId="39256"/>
    <cellStyle name="Total 3 3 3 2 2 2 3 6" xfId="39257"/>
    <cellStyle name="Total 3 3 3 2 2 2 4" xfId="39258"/>
    <cellStyle name="Total 3 3 3 2 2 2 4 2" xfId="39259"/>
    <cellStyle name="Total 3 3 3 2 2 2 4 3" xfId="39260"/>
    <cellStyle name="Total 3 3 3 2 2 2 4 4" xfId="39261"/>
    <cellStyle name="Total 3 3 3 2 2 2 4 5" xfId="39262"/>
    <cellStyle name="Total 3 3 3 2 2 2 4 6" xfId="39263"/>
    <cellStyle name="Total 3 3 3 2 2 2 5" xfId="39264"/>
    <cellStyle name="Total 3 3 3 2 2 2 6" xfId="39265"/>
    <cellStyle name="Total 3 3 3 2 2 2 7" xfId="39266"/>
    <cellStyle name="Total 3 3 3 2 2 2 8" xfId="39267"/>
    <cellStyle name="Total 3 3 3 2 2 2 9" xfId="39268"/>
    <cellStyle name="Total 3 3 3 2 2 3" xfId="39269"/>
    <cellStyle name="Total 3 3 3 2 2 3 2" xfId="39270"/>
    <cellStyle name="Total 3 3 3 2 2 3 2 2" xfId="39271"/>
    <cellStyle name="Total 3 3 3 2 2 3 2 3" xfId="39272"/>
    <cellStyle name="Total 3 3 3 2 2 3 2 4" xfId="39273"/>
    <cellStyle name="Total 3 3 3 2 2 3 2 5" xfId="39274"/>
    <cellStyle name="Total 3 3 3 2 2 3 2 6" xfId="39275"/>
    <cellStyle name="Total 3 3 3 2 2 3 3" xfId="39276"/>
    <cellStyle name="Total 3 3 3 2 2 3 3 2" xfId="39277"/>
    <cellStyle name="Total 3 3 3 2 2 3 3 3" xfId="39278"/>
    <cellStyle name="Total 3 3 3 2 2 3 3 4" xfId="39279"/>
    <cellStyle name="Total 3 3 3 2 2 3 3 5" xfId="39280"/>
    <cellStyle name="Total 3 3 3 2 2 3 3 6" xfId="39281"/>
    <cellStyle name="Total 3 3 3 2 2 3 4" xfId="39282"/>
    <cellStyle name="Total 3 3 3 2 2 3 5" xfId="39283"/>
    <cellStyle name="Total 3 3 3 2 2 3 6" xfId="39284"/>
    <cellStyle name="Total 3 3 3 2 2 3 7" xfId="39285"/>
    <cellStyle name="Total 3 3 3 2 2 3 8" xfId="39286"/>
    <cellStyle name="Total 3 3 3 2 2 4" xfId="39287"/>
    <cellStyle name="Total 3 3 3 2 2 4 2" xfId="39288"/>
    <cellStyle name="Total 3 3 3 2 2 4 3" xfId="39289"/>
    <cellStyle name="Total 3 3 3 2 2 4 4" xfId="39290"/>
    <cellStyle name="Total 3 3 3 2 2 4 5" xfId="39291"/>
    <cellStyle name="Total 3 3 3 2 2 4 6" xfId="39292"/>
    <cellStyle name="Total 3 3 3 2 2 5" xfId="39293"/>
    <cellStyle name="Total 3 3 3 2 2 5 2" xfId="39294"/>
    <cellStyle name="Total 3 3 3 2 2 5 3" xfId="39295"/>
    <cellStyle name="Total 3 3 3 2 2 5 4" xfId="39296"/>
    <cellStyle name="Total 3 3 3 2 2 5 5" xfId="39297"/>
    <cellStyle name="Total 3 3 3 2 2 5 6" xfId="39298"/>
    <cellStyle name="Total 3 3 3 2 2 6" xfId="39299"/>
    <cellStyle name="Total 3 3 3 2 2 7" xfId="39300"/>
    <cellStyle name="Total 3 3 3 2 2 8" xfId="39301"/>
    <cellStyle name="Total 3 3 3 2 2 9" xfId="39302"/>
    <cellStyle name="Total 3 3 3 2 3" xfId="39303"/>
    <cellStyle name="Total 3 3 3 2 3 2" xfId="39304"/>
    <cellStyle name="Total 3 3 3 2 3 2 2" xfId="39305"/>
    <cellStyle name="Total 3 3 3 2 3 2 2 2" xfId="39306"/>
    <cellStyle name="Total 3 3 3 2 3 2 2 3" xfId="39307"/>
    <cellStyle name="Total 3 3 3 2 3 2 2 4" xfId="39308"/>
    <cellStyle name="Total 3 3 3 2 3 2 2 5" xfId="39309"/>
    <cellStyle name="Total 3 3 3 2 3 2 2 6" xfId="39310"/>
    <cellStyle name="Total 3 3 3 2 3 2 3" xfId="39311"/>
    <cellStyle name="Total 3 3 3 2 3 2 3 2" xfId="39312"/>
    <cellStyle name="Total 3 3 3 2 3 2 3 3" xfId="39313"/>
    <cellStyle name="Total 3 3 3 2 3 2 3 4" xfId="39314"/>
    <cellStyle name="Total 3 3 3 2 3 2 3 5" xfId="39315"/>
    <cellStyle name="Total 3 3 3 2 3 2 3 6" xfId="39316"/>
    <cellStyle name="Total 3 3 3 2 3 2 4" xfId="39317"/>
    <cellStyle name="Total 3 3 3 2 3 2 5" xfId="39318"/>
    <cellStyle name="Total 3 3 3 2 3 2 6" xfId="39319"/>
    <cellStyle name="Total 3 3 3 2 3 2 7" xfId="39320"/>
    <cellStyle name="Total 3 3 3 2 3 2 8" xfId="39321"/>
    <cellStyle name="Total 3 3 3 2 3 3" xfId="39322"/>
    <cellStyle name="Total 3 3 3 2 3 3 2" xfId="39323"/>
    <cellStyle name="Total 3 3 3 2 3 3 3" xfId="39324"/>
    <cellStyle name="Total 3 3 3 2 3 3 4" xfId="39325"/>
    <cellStyle name="Total 3 3 3 2 3 3 5" xfId="39326"/>
    <cellStyle name="Total 3 3 3 2 3 3 6" xfId="39327"/>
    <cellStyle name="Total 3 3 3 2 3 4" xfId="39328"/>
    <cellStyle name="Total 3 3 3 2 3 4 2" xfId="39329"/>
    <cellStyle name="Total 3 3 3 2 3 4 3" xfId="39330"/>
    <cellStyle name="Total 3 3 3 2 3 4 4" xfId="39331"/>
    <cellStyle name="Total 3 3 3 2 3 4 5" xfId="39332"/>
    <cellStyle name="Total 3 3 3 2 3 4 6" xfId="39333"/>
    <cellStyle name="Total 3 3 3 2 3 5" xfId="39334"/>
    <cellStyle name="Total 3 3 3 2 3 6" xfId="39335"/>
    <cellStyle name="Total 3 3 3 2 3 7" xfId="39336"/>
    <cellStyle name="Total 3 3 3 2 3 8" xfId="39337"/>
    <cellStyle name="Total 3 3 3 2 3 9" xfId="39338"/>
    <cellStyle name="Total 3 3 3 2 4" xfId="39339"/>
    <cellStyle name="Total 3 3 3 2 4 2" xfId="39340"/>
    <cellStyle name="Total 3 3 3 2 4 2 2" xfId="39341"/>
    <cellStyle name="Total 3 3 3 2 4 2 3" xfId="39342"/>
    <cellStyle name="Total 3 3 3 2 4 2 4" xfId="39343"/>
    <cellStyle name="Total 3 3 3 2 4 2 5" xfId="39344"/>
    <cellStyle name="Total 3 3 3 2 4 2 6" xfId="39345"/>
    <cellStyle name="Total 3 3 3 2 4 3" xfId="39346"/>
    <cellStyle name="Total 3 3 3 2 4 3 2" xfId="39347"/>
    <cellStyle name="Total 3 3 3 2 4 3 3" xfId="39348"/>
    <cellStyle name="Total 3 3 3 2 4 3 4" xfId="39349"/>
    <cellStyle name="Total 3 3 3 2 4 3 5" xfId="39350"/>
    <cellStyle name="Total 3 3 3 2 4 3 6" xfId="39351"/>
    <cellStyle name="Total 3 3 3 2 4 4" xfId="39352"/>
    <cellStyle name="Total 3 3 3 2 4 5" xfId="39353"/>
    <cellStyle name="Total 3 3 3 2 4 6" xfId="39354"/>
    <cellStyle name="Total 3 3 3 2 4 7" xfId="39355"/>
    <cellStyle name="Total 3 3 3 2 4 8" xfId="39356"/>
    <cellStyle name="Total 3 3 3 2 5" xfId="39357"/>
    <cellStyle name="Total 3 3 3 2 5 2" xfId="39358"/>
    <cellStyle name="Total 3 3 3 2 5 3" xfId="39359"/>
    <cellStyle name="Total 3 3 3 2 5 4" xfId="39360"/>
    <cellStyle name="Total 3 3 3 2 5 5" xfId="39361"/>
    <cellStyle name="Total 3 3 3 2 5 6" xfId="39362"/>
    <cellStyle name="Total 3 3 3 2 6" xfId="39363"/>
    <cellStyle name="Total 3 3 3 2 6 2" xfId="39364"/>
    <cellStyle name="Total 3 3 3 2 6 3" xfId="39365"/>
    <cellStyle name="Total 3 3 3 2 6 4" xfId="39366"/>
    <cellStyle name="Total 3 3 3 2 6 5" xfId="39367"/>
    <cellStyle name="Total 3 3 3 2 6 6" xfId="39368"/>
    <cellStyle name="Total 3 3 3 2 7" xfId="39369"/>
    <cellStyle name="Total 3 3 3 2 8" xfId="39370"/>
    <cellStyle name="Total 3 3 3 2 9" xfId="39371"/>
    <cellStyle name="Total 3 3 3 3" xfId="39372"/>
    <cellStyle name="Total 3 3 3 3 10" xfId="39373"/>
    <cellStyle name="Total 3 3 3 3 2" xfId="39374"/>
    <cellStyle name="Total 3 3 3 3 2 2" xfId="39375"/>
    <cellStyle name="Total 3 3 3 3 2 2 2" xfId="39376"/>
    <cellStyle name="Total 3 3 3 3 2 2 2 2" xfId="39377"/>
    <cellStyle name="Total 3 3 3 3 2 2 2 3" xfId="39378"/>
    <cellStyle name="Total 3 3 3 3 2 2 2 4" xfId="39379"/>
    <cellStyle name="Total 3 3 3 3 2 2 2 5" xfId="39380"/>
    <cellStyle name="Total 3 3 3 3 2 2 2 6" xfId="39381"/>
    <cellStyle name="Total 3 3 3 3 2 2 3" xfId="39382"/>
    <cellStyle name="Total 3 3 3 3 2 2 3 2" xfId="39383"/>
    <cellStyle name="Total 3 3 3 3 2 2 3 3" xfId="39384"/>
    <cellStyle name="Total 3 3 3 3 2 2 3 4" xfId="39385"/>
    <cellStyle name="Total 3 3 3 3 2 2 3 5" xfId="39386"/>
    <cellStyle name="Total 3 3 3 3 2 2 3 6" xfId="39387"/>
    <cellStyle name="Total 3 3 3 3 2 2 4" xfId="39388"/>
    <cellStyle name="Total 3 3 3 3 2 2 5" xfId="39389"/>
    <cellStyle name="Total 3 3 3 3 2 2 6" xfId="39390"/>
    <cellStyle name="Total 3 3 3 3 2 2 7" xfId="39391"/>
    <cellStyle name="Total 3 3 3 3 2 2 8" xfId="39392"/>
    <cellStyle name="Total 3 3 3 3 2 3" xfId="39393"/>
    <cellStyle name="Total 3 3 3 3 2 3 2" xfId="39394"/>
    <cellStyle name="Total 3 3 3 3 2 3 3" xfId="39395"/>
    <cellStyle name="Total 3 3 3 3 2 3 4" xfId="39396"/>
    <cellStyle name="Total 3 3 3 3 2 3 5" xfId="39397"/>
    <cellStyle name="Total 3 3 3 3 2 3 6" xfId="39398"/>
    <cellStyle name="Total 3 3 3 3 2 4" xfId="39399"/>
    <cellStyle name="Total 3 3 3 3 2 4 2" xfId="39400"/>
    <cellStyle name="Total 3 3 3 3 2 4 3" xfId="39401"/>
    <cellStyle name="Total 3 3 3 3 2 4 4" xfId="39402"/>
    <cellStyle name="Total 3 3 3 3 2 4 5" xfId="39403"/>
    <cellStyle name="Total 3 3 3 3 2 4 6" xfId="39404"/>
    <cellStyle name="Total 3 3 3 3 2 5" xfId="39405"/>
    <cellStyle name="Total 3 3 3 3 2 6" xfId="39406"/>
    <cellStyle name="Total 3 3 3 3 2 7" xfId="39407"/>
    <cellStyle name="Total 3 3 3 3 2 8" xfId="39408"/>
    <cellStyle name="Total 3 3 3 3 2 9" xfId="39409"/>
    <cellStyle name="Total 3 3 3 3 3" xfId="39410"/>
    <cellStyle name="Total 3 3 3 3 3 2" xfId="39411"/>
    <cellStyle name="Total 3 3 3 3 3 2 2" xfId="39412"/>
    <cellStyle name="Total 3 3 3 3 3 2 3" xfId="39413"/>
    <cellStyle name="Total 3 3 3 3 3 2 4" xfId="39414"/>
    <cellStyle name="Total 3 3 3 3 3 2 5" xfId="39415"/>
    <cellStyle name="Total 3 3 3 3 3 2 6" xfId="39416"/>
    <cellStyle name="Total 3 3 3 3 3 3" xfId="39417"/>
    <cellStyle name="Total 3 3 3 3 3 3 2" xfId="39418"/>
    <cellStyle name="Total 3 3 3 3 3 3 3" xfId="39419"/>
    <cellStyle name="Total 3 3 3 3 3 3 4" xfId="39420"/>
    <cellStyle name="Total 3 3 3 3 3 3 5" xfId="39421"/>
    <cellStyle name="Total 3 3 3 3 3 3 6" xfId="39422"/>
    <cellStyle name="Total 3 3 3 3 3 4" xfId="39423"/>
    <cellStyle name="Total 3 3 3 3 3 5" xfId="39424"/>
    <cellStyle name="Total 3 3 3 3 3 6" xfId="39425"/>
    <cellStyle name="Total 3 3 3 3 3 7" xfId="39426"/>
    <cellStyle name="Total 3 3 3 3 3 8" xfId="39427"/>
    <cellStyle name="Total 3 3 3 3 4" xfId="39428"/>
    <cellStyle name="Total 3 3 3 3 4 2" xfId="39429"/>
    <cellStyle name="Total 3 3 3 3 4 3" xfId="39430"/>
    <cellStyle name="Total 3 3 3 3 4 4" xfId="39431"/>
    <cellStyle name="Total 3 3 3 3 4 5" xfId="39432"/>
    <cellStyle name="Total 3 3 3 3 4 6" xfId="39433"/>
    <cellStyle name="Total 3 3 3 3 5" xfId="39434"/>
    <cellStyle name="Total 3 3 3 3 5 2" xfId="39435"/>
    <cellStyle name="Total 3 3 3 3 5 3" xfId="39436"/>
    <cellStyle name="Total 3 3 3 3 5 4" xfId="39437"/>
    <cellStyle name="Total 3 3 3 3 5 5" xfId="39438"/>
    <cellStyle name="Total 3 3 3 3 5 6" xfId="39439"/>
    <cellStyle name="Total 3 3 3 3 6" xfId="39440"/>
    <cellStyle name="Total 3 3 3 3 7" xfId="39441"/>
    <cellStyle name="Total 3 3 3 3 8" xfId="39442"/>
    <cellStyle name="Total 3 3 3 3 9" xfId="39443"/>
    <cellStyle name="Total 3 3 3 4" xfId="39444"/>
    <cellStyle name="Total 3 3 3 4 2" xfId="39445"/>
    <cellStyle name="Total 3 3 3 4 2 2" xfId="39446"/>
    <cellStyle name="Total 3 3 3 4 2 2 2" xfId="39447"/>
    <cellStyle name="Total 3 3 3 4 2 2 3" xfId="39448"/>
    <cellStyle name="Total 3 3 3 4 2 2 4" xfId="39449"/>
    <cellStyle name="Total 3 3 3 4 2 2 5" xfId="39450"/>
    <cellStyle name="Total 3 3 3 4 2 2 6" xfId="39451"/>
    <cellStyle name="Total 3 3 3 4 2 3" xfId="39452"/>
    <cellStyle name="Total 3 3 3 4 2 3 2" xfId="39453"/>
    <cellStyle name="Total 3 3 3 4 2 3 3" xfId="39454"/>
    <cellStyle name="Total 3 3 3 4 2 3 4" xfId="39455"/>
    <cellStyle name="Total 3 3 3 4 2 3 5" xfId="39456"/>
    <cellStyle name="Total 3 3 3 4 2 3 6" xfId="39457"/>
    <cellStyle name="Total 3 3 3 4 2 4" xfId="39458"/>
    <cellStyle name="Total 3 3 3 4 2 5" xfId="39459"/>
    <cellStyle name="Total 3 3 3 4 2 6" xfId="39460"/>
    <cellStyle name="Total 3 3 3 4 2 7" xfId="39461"/>
    <cellStyle name="Total 3 3 3 4 2 8" xfId="39462"/>
    <cellStyle name="Total 3 3 3 4 3" xfId="39463"/>
    <cellStyle name="Total 3 3 3 4 3 2" xfId="39464"/>
    <cellStyle name="Total 3 3 3 4 3 3" xfId="39465"/>
    <cellStyle name="Total 3 3 3 4 3 4" xfId="39466"/>
    <cellStyle name="Total 3 3 3 4 3 5" xfId="39467"/>
    <cellStyle name="Total 3 3 3 4 3 6" xfId="39468"/>
    <cellStyle name="Total 3 3 3 4 4" xfId="39469"/>
    <cellStyle name="Total 3 3 3 4 4 2" xfId="39470"/>
    <cellStyle name="Total 3 3 3 4 4 3" xfId="39471"/>
    <cellStyle name="Total 3 3 3 4 4 4" xfId="39472"/>
    <cellStyle name="Total 3 3 3 4 4 5" xfId="39473"/>
    <cellStyle name="Total 3 3 3 4 4 6" xfId="39474"/>
    <cellStyle name="Total 3 3 3 4 5" xfId="39475"/>
    <cellStyle name="Total 3 3 3 4 6" xfId="39476"/>
    <cellStyle name="Total 3 3 3 4 7" xfId="39477"/>
    <cellStyle name="Total 3 3 3 4 8" xfId="39478"/>
    <cellStyle name="Total 3 3 3 4 9" xfId="39479"/>
    <cellStyle name="Total 3 3 3 5" xfId="39480"/>
    <cellStyle name="Total 3 3 3 5 2" xfId="39481"/>
    <cellStyle name="Total 3 3 3 5 2 2" xfId="39482"/>
    <cellStyle name="Total 3 3 3 5 2 3" xfId="39483"/>
    <cellStyle name="Total 3 3 3 5 2 4" xfId="39484"/>
    <cellStyle name="Total 3 3 3 5 2 5" xfId="39485"/>
    <cellStyle name="Total 3 3 3 5 2 6" xfId="39486"/>
    <cellStyle name="Total 3 3 3 5 3" xfId="39487"/>
    <cellStyle name="Total 3 3 3 5 3 2" xfId="39488"/>
    <cellStyle name="Total 3 3 3 5 3 3" xfId="39489"/>
    <cellStyle name="Total 3 3 3 5 3 4" xfId="39490"/>
    <cellStyle name="Total 3 3 3 5 3 5" xfId="39491"/>
    <cellStyle name="Total 3 3 3 5 3 6" xfId="39492"/>
    <cellStyle name="Total 3 3 3 5 4" xfId="39493"/>
    <cellStyle name="Total 3 3 3 5 5" xfId="39494"/>
    <cellStyle name="Total 3 3 3 5 6" xfId="39495"/>
    <cellStyle name="Total 3 3 3 5 7" xfId="39496"/>
    <cellStyle name="Total 3 3 3 5 8" xfId="39497"/>
    <cellStyle name="Total 3 3 3 6" xfId="39498"/>
    <cellStyle name="Total 3 3 3 6 2" xfId="39499"/>
    <cellStyle name="Total 3 3 3 6 3" xfId="39500"/>
    <cellStyle name="Total 3 3 3 6 4" xfId="39501"/>
    <cellStyle name="Total 3 3 3 6 5" xfId="39502"/>
    <cellStyle name="Total 3 3 3 6 6" xfId="39503"/>
    <cellStyle name="Total 3 3 3 7" xfId="39504"/>
    <cellStyle name="Total 3 3 3 7 2" xfId="39505"/>
    <cellStyle name="Total 3 3 3 7 3" xfId="39506"/>
    <cellStyle name="Total 3 3 3 7 4" xfId="39507"/>
    <cellStyle name="Total 3 3 3 7 5" xfId="39508"/>
    <cellStyle name="Total 3 3 3 7 6" xfId="39509"/>
    <cellStyle name="Total 3 3 3 8" xfId="39510"/>
    <cellStyle name="Total 3 3 3 9" xfId="39511"/>
    <cellStyle name="Total 3 3 4" xfId="39512"/>
    <cellStyle name="Total 3 3 4 10" xfId="39513"/>
    <cellStyle name="Total 3 3 4 11" xfId="39514"/>
    <cellStyle name="Total 3 3 4 2" xfId="39515"/>
    <cellStyle name="Total 3 3 4 2 10" xfId="39516"/>
    <cellStyle name="Total 3 3 4 2 2" xfId="39517"/>
    <cellStyle name="Total 3 3 4 2 2 2" xfId="39518"/>
    <cellStyle name="Total 3 3 4 2 2 2 2" xfId="39519"/>
    <cellStyle name="Total 3 3 4 2 2 2 2 2" xfId="39520"/>
    <cellStyle name="Total 3 3 4 2 2 2 2 3" xfId="39521"/>
    <cellStyle name="Total 3 3 4 2 2 2 2 4" xfId="39522"/>
    <cellStyle name="Total 3 3 4 2 2 2 2 5" xfId="39523"/>
    <cellStyle name="Total 3 3 4 2 2 2 2 6" xfId="39524"/>
    <cellStyle name="Total 3 3 4 2 2 2 3" xfId="39525"/>
    <cellStyle name="Total 3 3 4 2 2 2 3 2" xfId="39526"/>
    <cellStyle name="Total 3 3 4 2 2 2 3 3" xfId="39527"/>
    <cellStyle name="Total 3 3 4 2 2 2 3 4" xfId="39528"/>
    <cellStyle name="Total 3 3 4 2 2 2 3 5" xfId="39529"/>
    <cellStyle name="Total 3 3 4 2 2 2 3 6" xfId="39530"/>
    <cellStyle name="Total 3 3 4 2 2 2 4" xfId="39531"/>
    <cellStyle name="Total 3 3 4 2 2 2 5" xfId="39532"/>
    <cellStyle name="Total 3 3 4 2 2 2 6" xfId="39533"/>
    <cellStyle name="Total 3 3 4 2 2 2 7" xfId="39534"/>
    <cellStyle name="Total 3 3 4 2 2 2 8" xfId="39535"/>
    <cellStyle name="Total 3 3 4 2 2 3" xfId="39536"/>
    <cellStyle name="Total 3 3 4 2 2 3 2" xfId="39537"/>
    <cellStyle name="Total 3 3 4 2 2 3 3" xfId="39538"/>
    <cellStyle name="Total 3 3 4 2 2 3 4" xfId="39539"/>
    <cellStyle name="Total 3 3 4 2 2 3 5" xfId="39540"/>
    <cellStyle name="Total 3 3 4 2 2 3 6" xfId="39541"/>
    <cellStyle name="Total 3 3 4 2 2 4" xfId="39542"/>
    <cellStyle name="Total 3 3 4 2 2 4 2" xfId="39543"/>
    <cellStyle name="Total 3 3 4 2 2 4 3" xfId="39544"/>
    <cellStyle name="Total 3 3 4 2 2 4 4" xfId="39545"/>
    <cellStyle name="Total 3 3 4 2 2 4 5" xfId="39546"/>
    <cellStyle name="Total 3 3 4 2 2 4 6" xfId="39547"/>
    <cellStyle name="Total 3 3 4 2 2 5" xfId="39548"/>
    <cellStyle name="Total 3 3 4 2 2 6" xfId="39549"/>
    <cellStyle name="Total 3 3 4 2 2 7" xfId="39550"/>
    <cellStyle name="Total 3 3 4 2 2 8" xfId="39551"/>
    <cellStyle name="Total 3 3 4 2 2 9" xfId="39552"/>
    <cellStyle name="Total 3 3 4 2 3" xfId="39553"/>
    <cellStyle name="Total 3 3 4 2 3 2" xfId="39554"/>
    <cellStyle name="Total 3 3 4 2 3 2 2" xfId="39555"/>
    <cellStyle name="Total 3 3 4 2 3 2 3" xfId="39556"/>
    <cellStyle name="Total 3 3 4 2 3 2 4" xfId="39557"/>
    <cellStyle name="Total 3 3 4 2 3 2 5" xfId="39558"/>
    <cellStyle name="Total 3 3 4 2 3 2 6" xfId="39559"/>
    <cellStyle name="Total 3 3 4 2 3 3" xfId="39560"/>
    <cellStyle name="Total 3 3 4 2 3 3 2" xfId="39561"/>
    <cellStyle name="Total 3 3 4 2 3 3 3" xfId="39562"/>
    <cellStyle name="Total 3 3 4 2 3 3 4" xfId="39563"/>
    <cellStyle name="Total 3 3 4 2 3 3 5" xfId="39564"/>
    <cellStyle name="Total 3 3 4 2 3 3 6" xfId="39565"/>
    <cellStyle name="Total 3 3 4 2 3 4" xfId="39566"/>
    <cellStyle name="Total 3 3 4 2 3 5" xfId="39567"/>
    <cellStyle name="Total 3 3 4 2 3 6" xfId="39568"/>
    <cellStyle name="Total 3 3 4 2 3 7" xfId="39569"/>
    <cellStyle name="Total 3 3 4 2 3 8" xfId="39570"/>
    <cellStyle name="Total 3 3 4 2 4" xfId="39571"/>
    <cellStyle name="Total 3 3 4 2 4 2" xfId="39572"/>
    <cellStyle name="Total 3 3 4 2 4 3" xfId="39573"/>
    <cellStyle name="Total 3 3 4 2 4 4" xfId="39574"/>
    <cellStyle name="Total 3 3 4 2 4 5" xfId="39575"/>
    <cellStyle name="Total 3 3 4 2 4 6" xfId="39576"/>
    <cellStyle name="Total 3 3 4 2 5" xfId="39577"/>
    <cellStyle name="Total 3 3 4 2 5 2" xfId="39578"/>
    <cellStyle name="Total 3 3 4 2 5 3" xfId="39579"/>
    <cellStyle name="Total 3 3 4 2 5 4" xfId="39580"/>
    <cellStyle name="Total 3 3 4 2 5 5" xfId="39581"/>
    <cellStyle name="Total 3 3 4 2 5 6" xfId="39582"/>
    <cellStyle name="Total 3 3 4 2 6" xfId="39583"/>
    <cellStyle name="Total 3 3 4 2 7" xfId="39584"/>
    <cellStyle name="Total 3 3 4 2 8" xfId="39585"/>
    <cellStyle name="Total 3 3 4 2 9" xfId="39586"/>
    <cellStyle name="Total 3 3 4 3" xfId="39587"/>
    <cellStyle name="Total 3 3 4 3 2" xfId="39588"/>
    <cellStyle name="Total 3 3 4 3 2 2" xfId="39589"/>
    <cellStyle name="Total 3 3 4 3 2 2 2" xfId="39590"/>
    <cellStyle name="Total 3 3 4 3 2 2 3" xfId="39591"/>
    <cellStyle name="Total 3 3 4 3 2 2 4" xfId="39592"/>
    <cellStyle name="Total 3 3 4 3 2 2 5" xfId="39593"/>
    <cellStyle name="Total 3 3 4 3 2 2 6" xfId="39594"/>
    <cellStyle name="Total 3 3 4 3 2 3" xfId="39595"/>
    <cellStyle name="Total 3 3 4 3 2 3 2" xfId="39596"/>
    <cellStyle name="Total 3 3 4 3 2 3 3" xfId="39597"/>
    <cellStyle name="Total 3 3 4 3 2 3 4" xfId="39598"/>
    <cellStyle name="Total 3 3 4 3 2 3 5" xfId="39599"/>
    <cellStyle name="Total 3 3 4 3 2 3 6" xfId="39600"/>
    <cellStyle name="Total 3 3 4 3 2 4" xfId="39601"/>
    <cellStyle name="Total 3 3 4 3 2 5" xfId="39602"/>
    <cellStyle name="Total 3 3 4 3 2 6" xfId="39603"/>
    <cellStyle name="Total 3 3 4 3 2 7" xfId="39604"/>
    <cellStyle name="Total 3 3 4 3 2 8" xfId="39605"/>
    <cellStyle name="Total 3 3 4 3 3" xfId="39606"/>
    <cellStyle name="Total 3 3 4 3 3 2" xfId="39607"/>
    <cellStyle name="Total 3 3 4 3 3 3" xfId="39608"/>
    <cellStyle name="Total 3 3 4 3 3 4" xfId="39609"/>
    <cellStyle name="Total 3 3 4 3 3 5" xfId="39610"/>
    <cellStyle name="Total 3 3 4 3 3 6" xfId="39611"/>
    <cellStyle name="Total 3 3 4 3 4" xfId="39612"/>
    <cellStyle name="Total 3 3 4 3 4 2" xfId="39613"/>
    <cellStyle name="Total 3 3 4 3 4 3" xfId="39614"/>
    <cellStyle name="Total 3 3 4 3 4 4" xfId="39615"/>
    <cellStyle name="Total 3 3 4 3 4 5" xfId="39616"/>
    <cellStyle name="Total 3 3 4 3 4 6" xfId="39617"/>
    <cellStyle name="Total 3 3 4 3 5" xfId="39618"/>
    <cellStyle name="Total 3 3 4 3 6" xfId="39619"/>
    <cellStyle name="Total 3 3 4 3 7" xfId="39620"/>
    <cellStyle name="Total 3 3 4 3 8" xfId="39621"/>
    <cellStyle name="Total 3 3 4 3 9" xfId="39622"/>
    <cellStyle name="Total 3 3 4 4" xfId="39623"/>
    <cellStyle name="Total 3 3 4 4 2" xfId="39624"/>
    <cellStyle name="Total 3 3 4 4 2 2" xfId="39625"/>
    <cellStyle name="Total 3 3 4 4 2 3" xfId="39626"/>
    <cellStyle name="Total 3 3 4 4 2 4" xfId="39627"/>
    <cellStyle name="Total 3 3 4 4 2 5" xfId="39628"/>
    <cellStyle name="Total 3 3 4 4 2 6" xfId="39629"/>
    <cellStyle name="Total 3 3 4 4 3" xfId="39630"/>
    <cellStyle name="Total 3 3 4 4 3 2" xfId="39631"/>
    <cellStyle name="Total 3 3 4 4 3 3" xfId="39632"/>
    <cellStyle name="Total 3 3 4 4 3 4" xfId="39633"/>
    <cellStyle name="Total 3 3 4 4 3 5" xfId="39634"/>
    <cellStyle name="Total 3 3 4 4 3 6" xfId="39635"/>
    <cellStyle name="Total 3 3 4 4 4" xfId="39636"/>
    <cellStyle name="Total 3 3 4 4 5" xfId="39637"/>
    <cellStyle name="Total 3 3 4 4 6" xfId="39638"/>
    <cellStyle name="Total 3 3 4 4 7" xfId="39639"/>
    <cellStyle name="Total 3 3 4 4 8" xfId="39640"/>
    <cellStyle name="Total 3 3 4 5" xfId="39641"/>
    <cellStyle name="Total 3 3 4 5 2" xfId="39642"/>
    <cellStyle name="Total 3 3 4 5 3" xfId="39643"/>
    <cellStyle name="Total 3 3 4 5 4" xfId="39644"/>
    <cellStyle name="Total 3 3 4 5 5" xfId="39645"/>
    <cellStyle name="Total 3 3 4 5 6" xfId="39646"/>
    <cellStyle name="Total 3 3 4 6" xfId="39647"/>
    <cellStyle name="Total 3 3 4 6 2" xfId="39648"/>
    <cellStyle name="Total 3 3 4 6 3" xfId="39649"/>
    <cellStyle name="Total 3 3 4 6 4" xfId="39650"/>
    <cellStyle name="Total 3 3 4 6 5" xfId="39651"/>
    <cellStyle name="Total 3 3 4 6 6" xfId="39652"/>
    <cellStyle name="Total 3 3 4 7" xfId="39653"/>
    <cellStyle name="Total 3 3 4 8" xfId="39654"/>
    <cellStyle name="Total 3 3 4 9" xfId="39655"/>
    <cellStyle name="Total 3 3 5" xfId="39656"/>
    <cellStyle name="Total 3 3 5 10" xfId="39657"/>
    <cellStyle name="Total 3 3 5 2" xfId="39658"/>
    <cellStyle name="Total 3 3 5 2 2" xfId="39659"/>
    <cellStyle name="Total 3 3 5 2 2 2" xfId="39660"/>
    <cellStyle name="Total 3 3 5 2 2 2 2" xfId="39661"/>
    <cellStyle name="Total 3 3 5 2 2 2 3" xfId="39662"/>
    <cellStyle name="Total 3 3 5 2 2 2 4" xfId="39663"/>
    <cellStyle name="Total 3 3 5 2 2 2 5" xfId="39664"/>
    <cellStyle name="Total 3 3 5 2 2 2 6" xfId="39665"/>
    <cellStyle name="Total 3 3 5 2 2 3" xfId="39666"/>
    <cellStyle name="Total 3 3 5 2 2 3 2" xfId="39667"/>
    <cellStyle name="Total 3 3 5 2 2 3 3" xfId="39668"/>
    <cellStyle name="Total 3 3 5 2 2 3 4" xfId="39669"/>
    <cellStyle name="Total 3 3 5 2 2 3 5" xfId="39670"/>
    <cellStyle name="Total 3 3 5 2 2 3 6" xfId="39671"/>
    <cellStyle name="Total 3 3 5 2 2 4" xfId="39672"/>
    <cellStyle name="Total 3 3 5 2 2 5" xfId="39673"/>
    <cellStyle name="Total 3 3 5 2 2 6" xfId="39674"/>
    <cellStyle name="Total 3 3 5 2 2 7" xfId="39675"/>
    <cellStyle name="Total 3 3 5 2 2 8" xfId="39676"/>
    <cellStyle name="Total 3 3 5 2 3" xfId="39677"/>
    <cellStyle name="Total 3 3 5 2 3 2" xfId="39678"/>
    <cellStyle name="Total 3 3 5 2 3 3" xfId="39679"/>
    <cellStyle name="Total 3 3 5 2 3 4" xfId="39680"/>
    <cellStyle name="Total 3 3 5 2 3 5" xfId="39681"/>
    <cellStyle name="Total 3 3 5 2 3 6" xfId="39682"/>
    <cellStyle name="Total 3 3 5 2 4" xfId="39683"/>
    <cellStyle name="Total 3 3 5 2 4 2" xfId="39684"/>
    <cellStyle name="Total 3 3 5 2 4 3" xfId="39685"/>
    <cellStyle name="Total 3 3 5 2 4 4" xfId="39686"/>
    <cellStyle name="Total 3 3 5 2 4 5" xfId="39687"/>
    <cellStyle name="Total 3 3 5 2 4 6" xfId="39688"/>
    <cellStyle name="Total 3 3 5 2 5" xfId="39689"/>
    <cellStyle name="Total 3 3 5 2 6" xfId="39690"/>
    <cellStyle name="Total 3 3 5 2 7" xfId="39691"/>
    <cellStyle name="Total 3 3 5 2 8" xfId="39692"/>
    <cellStyle name="Total 3 3 5 2 9" xfId="39693"/>
    <cellStyle name="Total 3 3 5 3" xfId="39694"/>
    <cellStyle name="Total 3 3 5 3 2" xfId="39695"/>
    <cellStyle name="Total 3 3 5 3 2 2" xfId="39696"/>
    <cellStyle name="Total 3 3 5 3 2 3" xfId="39697"/>
    <cellStyle name="Total 3 3 5 3 2 4" xfId="39698"/>
    <cellStyle name="Total 3 3 5 3 2 5" xfId="39699"/>
    <cellStyle name="Total 3 3 5 3 2 6" xfId="39700"/>
    <cellStyle name="Total 3 3 5 3 3" xfId="39701"/>
    <cellStyle name="Total 3 3 5 3 3 2" xfId="39702"/>
    <cellStyle name="Total 3 3 5 3 3 3" xfId="39703"/>
    <cellStyle name="Total 3 3 5 3 3 4" xfId="39704"/>
    <cellStyle name="Total 3 3 5 3 3 5" xfId="39705"/>
    <cellStyle name="Total 3 3 5 3 3 6" xfId="39706"/>
    <cellStyle name="Total 3 3 5 3 4" xfId="39707"/>
    <cellStyle name="Total 3 3 5 3 5" xfId="39708"/>
    <cellStyle name="Total 3 3 5 3 6" xfId="39709"/>
    <cellStyle name="Total 3 3 5 3 7" xfId="39710"/>
    <cellStyle name="Total 3 3 5 3 8" xfId="39711"/>
    <cellStyle name="Total 3 3 5 4" xfId="39712"/>
    <cellStyle name="Total 3 3 5 4 2" xfId="39713"/>
    <cellStyle name="Total 3 3 5 4 3" xfId="39714"/>
    <cellStyle name="Total 3 3 5 4 4" xfId="39715"/>
    <cellStyle name="Total 3 3 5 4 5" xfId="39716"/>
    <cellStyle name="Total 3 3 5 4 6" xfId="39717"/>
    <cellStyle name="Total 3 3 5 5" xfId="39718"/>
    <cellStyle name="Total 3 3 5 5 2" xfId="39719"/>
    <cellStyle name="Total 3 3 5 5 3" xfId="39720"/>
    <cellStyle name="Total 3 3 5 5 4" xfId="39721"/>
    <cellStyle name="Total 3 3 5 5 5" xfId="39722"/>
    <cellStyle name="Total 3 3 5 5 6" xfId="39723"/>
    <cellStyle name="Total 3 3 5 6" xfId="39724"/>
    <cellStyle name="Total 3 3 5 7" xfId="39725"/>
    <cellStyle name="Total 3 3 5 8" xfId="39726"/>
    <cellStyle name="Total 3 3 5 9" xfId="39727"/>
    <cellStyle name="Total 3 3 6" xfId="39728"/>
    <cellStyle name="Total 3 3 6 2" xfId="39729"/>
    <cellStyle name="Total 3 3 6 2 2" xfId="39730"/>
    <cellStyle name="Total 3 3 6 2 2 2" xfId="39731"/>
    <cellStyle name="Total 3 3 6 2 2 3" xfId="39732"/>
    <cellStyle name="Total 3 3 6 2 2 4" xfId="39733"/>
    <cellStyle name="Total 3 3 6 2 2 5" xfId="39734"/>
    <cellStyle name="Total 3 3 6 2 2 6" xfId="39735"/>
    <cellStyle name="Total 3 3 6 2 3" xfId="39736"/>
    <cellStyle name="Total 3 3 6 2 3 2" xfId="39737"/>
    <cellStyle name="Total 3 3 6 2 3 3" xfId="39738"/>
    <cellStyle name="Total 3 3 6 2 3 4" xfId="39739"/>
    <cellStyle name="Total 3 3 6 2 3 5" xfId="39740"/>
    <cellStyle name="Total 3 3 6 2 3 6" xfId="39741"/>
    <cellStyle name="Total 3 3 6 2 4" xfId="39742"/>
    <cellStyle name="Total 3 3 6 2 5" xfId="39743"/>
    <cellStyle name="Total 3 3 6 2 6" xfId="39744"/>
    <cellStyle name="Total 3 3 6 2 7" xfId="39745"/>
    <cellStyle name="Total 3 3 6 2 8" xfId="39746"/>
    <cellStyle name="Total 3 3 6 3" xfId="39747"/>
    <cellStyle name="Total 3 3 6 3 2" xfId="39748"/>
    <cellStyle name="Total 3 3 6 3 3" xfId="39749"/>
    <cellStyle name="Total 3 3 6 3 4" xfId="39750"/>
    <cellStyle name="Total 3 3 6 3 5" xfId="39751"/>
    <cellStyle name="Total 3 3 6 3 6" xfId="39752"/>
    <cellStyle name="Total 3 3 6 4" xfId="39753"/>
    <cellStyle name="Total 3 3 6 4 2" xfId="39754"/>
    <cellStyle name="Total 3 3 6 4 3" xfId="39755"/>
    <cellStyle name="Total 3 3 6 4 4" xfId="39756"/>
    <cellStyle name="Total 3 3 6 4 5" xfId="39757"/>
    <cellStyle name="Total 3 3 6 4 6" xfId="39758"/>
    <cellStyle name="Total 3 3 6 5" xfId="39759"/>
    <cellStyle name="Total 3 3 6 6" xfId="39760"/>
    <cellStyle name="Total 3 3 6 7" xfId="39761"/>
    <cellStyle name="Total 3 3 6 8" xfId="39762"/>
    <cellStyle name="Total 3 3 6 9" xfId="39763"/>
    <cellStyle name="Total 3 3 7" xfId="39764"/>
    <cellStyle name="Total 3 3 7 2" xfId="39765"/>
    <cellStyle name="Total 3 3 7 2 2" xfId="39766"/>
    <cellStyle name="Total 3 3 7 2 3" xfId="39767"/>
    <cellStyle name="Total 3 3 7 2 4" xfId="39768"/>
    <cellStyle name="Total 3 3 7 2 5" xfId="39769"/>
    <cellStyle name="Total 3 3 7 2 6" xfId="39770"/>
    <cellStyle name="Total 3 3 7 3" xfId="39771"/>
    <cellStyle name="Total 3 3 7 3 2" xfId="39772"/>
    <cellStyle name="Total 3 3 7 3 3" xfId="39773"/>
    <cellStyle name="Total 3 3 7 3 4" xfId="39774"/>
    <cellStyle name="Total 3 3 7 3 5" xfId="39775"/>
    <cellStyle name="Total 3 3 7 3 6" xfId="39776"/>
    <cellStyle name="Total 3 3 7 4" xfId="39777"/>
    <cellStyle name="Total 3 3 7 5" xfId="39778"/>
    <cellStyle name="Total 3 3 7 6" xfId="39779"/>
    <cellStyle name="Total 3 3 7 7" xfId="39780"/>
    <cellStyle name="Total 3 3 7 8" xfId="39781"/>
    <cellStyle name="Total 3 3 8" xfId="39782"/>
    <cellStyle name="Total 3 3 8 2" xfId="39783"/>
    <cellStyle name="Total 3 3 8 3" xfId="39784"/>
    <cellStyle name="Total 3 3 8 4" xfId="39785"/>
    <cellStyle name="Total 3 3 8 5" xfId="39786"/>
    <cellStyle name="Total 3 3 8 6" xfId="39787"/>
    <cellStyle name="Total 3 3 9" xfId="39788"/>
    <cellStyle name="Total 3 3 9 2" xfId="39789"/>
    <cellStyle name="Total 3 3 9 3" xfId="39790"/>
    <cellStyle name="Total 3 3 9 4" xfId="39791"/>
    <cellStyle name="Total 3 3 9 5" xfId="39792"/>
    <cellStyle name="Total 3 3 9 6" xfId="39793"/>
    <cellStyle name="Total 3 4" xfId="39794"/>
    <cellStyle name="Total 3 4 10" xfId="39795"/>
    <cellStyle name="Total 3 4 2" xfId="39796"/>
    <cellStyle name="Total 3 4 2 2" xfId="39797"/>
    <cellStyle name="Total 3 4 2 2 2" xfId="39798"/>
    <cellStyle name="Total 3 4 2 2 2 2" xfId="39799"/>
    <cellStyle name="Total 3 4 2 2 2 3" xfId="39800"/>
    <cellStyle name="Total 3 4 2 2 2 4" xfId="39801"/>
    <cellStyle name="Total 3 4 2 2 2 5" xfId="39802"/>
    <cellStyle name="Total 3 4 2 2 2 6" xfId="39803"/>
    <cellStyle name="Total 3 4 2 2 3" xfId="39804"/>
    <cellStyle name="Total 3 4 2 2 3 2" xfId="39805"/>
    <cellStyle name="Total 3 4 2 2 3 3" xfId="39806"/>
    <cellStyle name="Total 3 4 2 2 3 4" xfId="39807"/>
    <cellStyle name="Total 3 4 2 2 3 5" xfId="39808"/>
    <cellStyle name="Total 3 4 2 2 3 6" xfId="39809"/>
    <cellStyle name="Total 3 4 2 2 4" xfId="39810"/>
    <cellStyle name="Total 3 4 2 2 5" xfId="39811"/>
    <cellStyle name="Total 3 4 2 2 6" xfId="39812"/>
    <cellStyle name="Total 3 4 2 2 7" xfId="39813"/>
    <cellStyle name="Total 3 4 2 2 8" xfId="39814"/>
    <cellStyle name="Total 3 4 2 3" xfId="39815"/>
    <cellStyle name="Total 3 4 2 3 2" xfId="39816"/>
    <cellStyle name="Total 3 4 2 3 3" xfId="39817"/>
    <cellStyle name="Total 3 4 2 3 4" xfId="39818"/>
    <cellStyle name="Total 3 4 2 3 5" xfId="39819"/>
    <cellStyle name="Total 3 4 2 3 6" xfId="39820"/>
    <cellStyle name="Total 3 4 2 4" xfId="39821"/>
    <cellStyle name="Total 3 4 2 4 2" xfId="39822"/>
    <cellStyle name="Total 3 4 2 4 3" xfId="39823"/>
    <cellStyle name="Total 3 4 2 4 4" xfId="39824"/>
    <cellStyle name="Total 3 4 2 4 5" xfId="39825"/>
    <cellStyle name="Total 3 4 2 4 6" xfId="39826"/>
    <cellStyle name="Total 3 4 2 5" xfId="39827"/>
    <cellStyle name="Total 3 4 2 6" xfId="39828"/>
    <cellStyle name="Total 3 4 2 7" xfId="39829"/>
    <cellStyle name="Total 3 4 2 8" xfId="39830"/>
    <cellStyle name="Total 3 4 2 9" xfId="39831"/>
    <cellStyle name="Total 3 4 3" xfId="39832"/>
    <cellStyle name="Total 3 4 3 2" xfId="39833"/>
    <cellStyle name="Total 3 4 3 2 2" xfId="39834"/>
    <cellStyle name="Total 3 4 3 2 3" xfId="39835"/>
    <cellStyle name="Total 3 4 3 2 4" xfId="39836"/>
    <cellStyle name="Total 3 4 3 2 5" xfId="39837"/>
    <cellStyle name="Total 3 4 3 2 6" xfId="39838"/>
    <cellStyle name="Total 3 4 3 3" xfId="39839"/>
    <cellStyle name="Total 3 4 3 3 2" xfId="39840"/>
    <cellStyle name="Total 3 4 3 3 3" xfId="39841"/>
    <cellStyle name="Total 3 4 3 3 4" xfId="39842"/>
    <cellStyle name="Total 3 4 3 3 5" xfId="39843"/>
    <cellStyle name="Total 3 4 3 3 6" xfId="39844"/>
    <cellStyle name="Total 3 4 3 4" xfId="39845"/>
    <cellStyle name="Total 3 4 3 5" xfId="39846"/>
    <cellStyle name="Total 3 4 3 6" xfId="39847"/>
    <cellStyle name="Total 3 4 3 7" xfId="39848"/>
    <cellStyle name="Total 3 4 3 8" xfId="39849"/>
    <cellStyle name="Total 3 4 4" xfId="39850"/>
    <cellStyle name="Total 3 4 4 2" xfId="39851"/>
    <cellStyle name="Total 3 4 4 3" xfId="39852"/>
    <cellStyle name="Total 3 4 4 4" xfId="39853"/>
    <cellStyle name="Total 3 4 4 5" xfId="39854"/>
    <cellStyle name="Total 3 4 4 6" xfId="39855"/>
    <cellStyle name="Total 3 4 5" xfId="39856"/>
    <cellStyle name="Total 3 4 5 2" xfId="39857"/>
    <cellStyle name="Total 3 4 5 3" xfId="39858"/>
    <cellStyle name="Total 3 4 5 4" xfId="39859"/>
    <cellStyle name="Total 3 4 5 5" xfId="39860"/>
    <cellStyle name="Total 3 4 5 6" xfId="39861"/>
    <cellStyle name="Total 3 4 6" xfId="39862"/>
    <cellStyle name="Total 3 4 7" xfId="39863"/>
    <cellStyle name="Total 3 4 8" xfId="39864"/>
    <cellStyle name="Total 3 4 9" xfId="39865"/>
    <cellStyle name="Total 3 5" xfId="39866"/>
    <cellStyle name="Total 3 5 2" xfId="39867"/>
    <cellStyle name="Total 3 5 2 2" xfId="39868"/>
    <cellStyle name="Total 3 5 2 2 2" xfId="39869"/>
    <cellStyle name="Total 3 5 2 2 3" xfId="39870"/>
    <cellStyle name="Total 3 5 2 2 4" xfId="39871"/>
    <cellStyle name="Total 3 5 2 2 5" xfId="39872"/>
    <cellStyle name="Total 3 5 2 2 6" xfId="39873"/>
    <cellStyle name="Total 3 5 2 3" xfId="39874"/>
    <cellStyle name="Total 3 5 2 3 2" xfId="39875"/>
    <cellStyle name="Total 3 5 2 3 3" xfId="39876"/>
    <cellStyle name="Total 3 5 2 3 4" xfId="39877"/>
    <cellStyle name="Total 3 5 2 3 5" xfId="39878"/>
    <cellStyle name="Total 3 5 2 3 6" xfId="39879"/>
    <cellStyle name="Total 3 5 2 4" xfId="39880"/>
    <cellStyle name="Total 3 5 2 5" xfId="39881"/>
    <cellStyle name="Total 3 5 2 6" xfId="39882"/>
    <cellStyle name="Total 3 5 2 7" xfId="39883"/>
    <cellStyle name="Total 3 5 2 8" xfId="39884"/>
    <cellStyle name="Total 3 5 3" xfId="39885"/>
    <cellStyle name="Total 3 5 3 2" xfId="39886"/>
    <cellStyle name="Total 3 5 3 3" xfId="39887"/>
    <cellStyle name="Total 3 5 3 4" xfId="39888"/>
    <cellStyle name="Total 3 5 3 5" xfId="39889"/>
    <cellStyle name="Total 3 5 3 6" xfId="39890"/>
    <cellStyle name="Total 3 5 4" xfId="39891"/>
    <cellStyle name="Total 3 5 4 2" xfId="39892"/>
    <cellStyle name="Total 3 5 4 3" xfId="39893"/>
    <cellStyle name="Total 3 5 4 4" xfId="39894"/>
    <cellStyle name="Total 3 5 4 5" xfId="39895"/>
    <cellStyle name="Total 3 5 4 6" xfId="39896"/>
    <cellStyle name="Total 3 5 5" xfId="39897"/>
    <cellStyle name="Total 3 5 6" xfId="39898"/>
    <cellStyle name="Total 3 5 7" xfId="39899"/>
    <cellStyle name="Total 3 5 8" xfId="39900"/>
    <cellStyle name="Total 3 5 9" xfId="39901"/>
    <cellStyle name="Total 3 6" xfId="39902"/>
    <cellStyle name="Total 3 6 2" xfId="39903"/>
    <cellStyle name="Total 3 6 3" xfId="39904"/>
    <cellStyle name="Total 3 6 4" xfId="39905"/>
    <cellStyle name="Total 3 6 5" xfId="39906"/>
    <cellStyle name="Total 3 6 6" xfId="39907"/>
    <cellStyle name="Total 3 7" xfId="39908"/>
    <cellStyle name="Total 4" xfId="39909"/>
    <cellStyle name="Total 4 10" xfId="39910"/>
    <cellStyle name="Total 4 11" xfId="39911"/>
    <cellStyle name="Total 4 12" xfId="39912"/>
    <cellStyle name="Total 4 13" xfId="39913"/>
    <cellStyle name="Total 4 14" xfId="39914"/>
    <cellStyle name="Total 4 2" xfId="39915"/>
    <cellStyle name="Total 4 2 10" xfId="39916"/>
    <cellStyle name="Total 4 2 11" xfId="39917"/>
    <cellStyle name="Total 4 2 12" xfId="39918"/>
    <cellStyle name="Total 4 2 13" xfId="39919"/>
    <cellStyle name="Total 4 2 2" xfId="39920"/>
    <cellStyle name="Total 4 2 2 10" xfId="39921"/>
    <cellStyle name="Total 4 2 2 11" xfId="39922"/>
    <cellStyle name="Total 4 2 2 12" xfId="39923"/>
    <cellStyle name="Total 4 2 2 2" xfId="39924"/>
    <cellStyle name="Total 4 2 2 2 10" xfId="39925"/>
    <cellStyle name="Total 4 2 2 2 11" xfId="39926"/>
    <cellStyle name="Total 4 2 2 2 2" xfId="39927"/>
    <cellStyle name="Total 4 2 2 2 2 10" xfId="39928"/>
    <cellStyle name="Total 4 2 2 2 2 2" xfId="39929"/>
    <cellStyle name="Total 4 2 2 2 2 2 2" xfId="39930"/>
    <cellStyle name="Total 4 2 2 2 2 2 2 2" xfId="39931"/>
    <cellStyle name="Total 4 2 2 2 2 2 2 2 2" xfId="39932"/>
    <cellStyle name="Total 4 2 2 2 2 2 2 2 3" xfId="39933"/>
    <cellStyle name="Total 4 2 2 2 2 2 2 2 4" xfId="39934"/>
    <cellStyle name="Total 4 2 2 2 2 2 2 2 5" xfId="39935"/>
    <cellStyle name="Total 4 2 2 2 2 2 2 2 6" xfId="39936"/>
    <cellStyle name="Total 4 2 2 2 2 2 2 3" xfId="39937"/>
    <cellStyle name="Total 4 2 2 2 2 2 2 3 2" xfId="39938"/>
    <cellStyle name="Total 4 2 2 2 2 2 2 3 3" xfId="39939"/>
    <cellStyle name="Total 4 2 2 2 2 2 2 3 4" xfId="39940"/>
    <cellStyle name="Total 4 2 2 2 2 2 2 3 5" xfId="39941"/>
    <cellStyle name="Total 4 2 2 2 2 2 2 3 6" xfId="39942"/>
    <cellStyle name="Total 4 2 2 2 2 2 2 4" xfId="39943"/>
    <cellStyle name="Total 4 2 2 2 2 2 2 5" xfId="39944"/>
    <cellStyle name="Total 4 2 2 2 2 2 2 6" xfId="39945"/>
    <cellStyle name="Total 4 2 2 2 2 2 2 7" xfId="39946"/>
    <cellStyle name="Total 4 2 2 2 2 2 2 8" xfId="39947"/>
    <cellStyle name="Total 4 2 2 2 2 2 3" xfId="39948"/>
    <cellStyle name="Total 4 2 2 2 2 2 3 2" xfId="39949"/>
    <cellStyle name="Total 4 2 2 2 2 2 3 3" xfId="39950"/>
    <cellStyle name="Total 4 2 2 2 2 2 3 4" xfId="39951"/>
    <cellStyle name="Total 4 2 2 2 2 2 3 5" xfId="39952"/>
    <cellStyle name="Total 4 2 2 2 2 2 3 6" xfId="39953"/>
    <cellStyle name="Total 4 2 2 2 2 2 4" xfId="39954"/>
    <cellStyle name="Total 4 2 2 2 2 2 4 2" xfId="39955"/>
    <cellStyle name="Total 4 2 2 2 2 2 4 3" xfId="39956"/>
    <cellStyle name="Total 4 2 2 2 2 2 4 4" xfId="39957"/>
    <cellStyle name="Total 4 2 2 2 2 2 4 5" xfId="39958"/>
    <cellStyle name="Total 4 2 2 2 2 2 4 6" xfId="39959"/>
    <cellStyle name="Total 4 2 2 2 2 2 5" xfId="39960"/>
    <cellStyle name="Total 4 2 2 2 2 2 6" xfId="39961"/>
    <cellStyle name="Total 4 2 2 2 2 2 7" xfId="39962"/>
    <cellStyle name="Total 4 2 2 2 2 2 8" xfId="39963"/>
    <cellStyle name="Total 4 2 2 2 2 2 9" xfId="39964"/>
    <cellStyle name="Total 4 2 2 2 2 3" xfId="39965"/>
    <cellStyle name="Total 4 2 2 2 2 3 2" xfId="39966"/>
    <cellStyle name="Total 4 2 2 2 2 3 2 2" xfId="39967"/>
    <cellStyle name="Total 4 2 2 2 2 3 2 3" xfId="39968"/>
    <cellStyle name="Total 4 2 2 2 2 3 2 4" xfId="39969"/>
    <cellStyle name="Total 4 2 2 2 2 3 2 5" xfId="39970"/>
    <cellStyle name="Total 4 2 2 2 2 3 2 6" xfId="39971"/>
    <cellStyle name="Total 4 2 2 2 2 3 3" xfId="39972"/>
    <cellStyle name="Total 4 2 2 2 2 3 3 2" xfId="39973"/>
    <cellStyle name="Total 4 2 2 2 2 3 3 3" xfId="39974"/>
    <cellStyle name="Total 4 2 2 2 2 3 3 4" xfId="39975"/>
    <cellStyle name="Total 4 2 2 2 2 3 3 5" xfId="39976"/>
    <cellStyle name="Total 4 2 2 2 2 3 3 6" xfId="39977"/>
    <cellStyle name="Total 4 2 2 2 2 3 4" xfId="39978"/>
    <cellStyle name="Total 4 2 2 2 2 3 5" xfId="39979"/>
    <cellStyle name="Total 4 2 2 2 2 3 6" xfId="39980"/>
    <cellStyle name="Total 4 2 2 2 2 3 7" xfId="39981"/>
    <cellStyle name="Total 4 2 2 2 2 3 8" xfId="39982"/>
    <cellStyle name="Total 4 2 2 2 2 4" xfId="39983"/>
    <cellStyle name="Total 4 2 2 2 2 4 2" xfId="39984"/>
    <cellStyle name="Total 4 2 2 2 2 4 3" xfId="39985"/>
    <cellStyle name="Total 4 2 2 2 2 4 4" xfId="39986"/>
    <cellStyle name="Total 4 2 2 2 2 4 5" xfId="39987"/>
    <cellStyle name="Total 4 2 2 2 2 4 6" xfId="39988"/>
    <cellStyle name="Total 4 2 2 2 2 5" xfId="39989"/>
    <cellStyle name="Total 4 2 2 2 2 5 2" xfId="39990"/>
    <cellStyle name="Total 4 2 2 2 2 5 3" xfId="39991"/>
    <cellStyle name="Total 4 2 2 2 2 5 4" xfId="39992"/>
    <cellStyle name="Total 4 2 2 2 2 5 5" xfId="39993"/>
    <cellStyle name="Total 4 2 2 2 2 5 6" xfId="39994"/>
    <cellStyle name="Total 4 2 2 2 2 6" xfId="39995"/>
    <cellStyle name="Total 4 2 2 2 2 7" xfId="39996"/>
    <cellStyle name="Total 4 2 2 2 2 8" xfId="39997"/>
    <cellStyle name="Total 4 2 2 2 2 9" xfId="39998"/>
    <cellStyle name="Total 4 2 2 2 3" xfId="39999"/>
    <cellStyle name="Total 4 2 2 2 3 2" xfId="40000"/>
    <cellStyle name="Total 4 2 2 2 3 2 2" xfId="40001"/>
    <cellStyle name="Total 4 2 2 2 3 2 2 2" xfId="40002"/>
    <cellStyle name="Total 4 2 2 2 3 2 2 3" xfId="40003"/>
    <cellStyle name="Total 4 2 2 2 3 2 2 4" xfId="40004"/>
    <cellStyle name="Total 4 2 2 2 3 2 2 5" xfId="40005"/>
    <cellStyle name="Total 4 2 2 2 3 2 2 6" xfId="40006"/>
    <cellStyle name="Total 4 2 2 2 3 2 3" xfId="40007"/>
    <cellStyle name="Total 4 2 2 2 3 2 3 2" xfId="40008"/>
    <cellStyle name="Total 4 2 2 2 3 2 3 3" xfId="40009"/>
    <cellStyle name="Total 4 2 2 2 3 2 3 4" xfId="40010"/>
    <cellStyle name="Total 4 2 2 2 3 2 3 5" xfId="40011"/>
    <cellStyle name="Total 4 2 2 2 3 2 3 6" xfId="40012"/>
    <cellStyle name="Total 4 2 2 2 3 2 4" xfId="40013"/>
    <cellStyle name="Total 4 2 2 2 3 2 5" xfId="40014"/>
    <cellStyle name="Total 4 2 2 2 3 2 6" xfId="40015"/>
    <cellStyle name="Total 4 2 2 2 3 2 7" xfId="40016"/>
    <cellStyle name="Total 4 2 2 2 3 2 8" xfId="40017"/>
    <cellStyle name="Total 4 2 2 2 3 3" xfId="40018"/>
    <cellStyle name="Total 4 2 2 2 3 3 2" xfId="40019"/>
    <cellStyle name="Total 4 2 2 2 3 3 3" xfId="40020"/>
    <cellStyle name="Total 4 2 2 2 3 3 4" xfId="40021"/>
    <cellStyle name="Total 4 2 2 2 3 3 5" xfId="40022"/>
    <cellStyle name="Total 4 2 2 2 3 3 6" xfId="40023"/>
    <cellStyle name="Total 4 2 2 2 3 4" xfId="40024"/>
    <cellStyle name="Total 4 2 2 2 3 4 2" xfId="40025"/>
    <cellStyle name="Total 4 2 2 2 3 4 3" xfId="40026"/>
    <cellStyle name="Total 4 2 2 2 3 4 4" xfId="40027"/>
    <cellStyle name="Total 4 2 2 2 3 4 5" xfId="40028"/>
    <cellStyle name="Total 4 2 2 2 3 4 6" xfId="40029"/>
    <cellStyle name="Total 4 2 2 2 3 5" xfId="40030"/>
    <cellStyle name="Total 4 2 2 2 3 6" xfId="40031"/>
    <cellStyle name="Total 4 2 2 2 3 7" xfId="40032"/>
    <cellStyle name="Total 4 2 2 2 3 8" xfId="40033"/>
    <cellStyle name="Total 4 2 2 2 3 9" xfId="40034"/>
    <cellStyle name="Total 4 2 2 2 4" xfId="40035"/>
    <cellStyle name="Total 4 2 2 2 4 2" xfId="40036"/>
    <cellStyle name="Total 4 2 2 2 4 2 2" xfId="40037"/>
    <cellStyle name="Total 4 2 2 2 4 2 3" xfId="40038"/>
    <cellStyle name="Total 4 2 2 2 4 2 4" xfId="40039"/>
    <cellStyle name="Total 4 2 2 2 4 2 5" xfId="40040"/>
    <cellStyle name="Total 4 2 2 2 4 2 6" xfId="40041"/>
    <cellStyle name="Total 4 2 2 2 4 3" xfId="40042"/>
    <cellStyle name="Total 4 2 2 2 4 3 2" xfId="40043"/>
    <cellStyle name="Total 4 2 2 2 4 3 3" xfId="40044"/>
    <cellStyle name="Total 4 2 2 2 4 3 4" xfId="40045"/>
    <cellStyle name="Total 4 2 2 2 4 3 5" xfId="40046"/>
    <cellStyle name="Total 4 2 2 2 4 3 6" xfId="40047"/>
    <cellStyle name="Total 4 2 2 2 4 4" xfId="40048"/>
    <cellStyle name="Total 4 2 2 2 4 5" xfId="40049"/>
    <cellStyle name="Total 4 2 2 2 4 6" xfId="40050"/>
    <cellStyle name="Total 4 2 2 2 4 7" xfId="40051"/>
    <cellStyle name="Total 4 2 2 2 4 8" xfId="40052"/>
    <cellStyle name="Total 4 2 2 2 5" xfId="40053"/>
    <cellStyle name="Total 4 2 2 2 5 2" xfId="40054"/>
    <cellStyle name="Total 4 2 2 2 5 3" xfId="40055"/>
    <cellStyle name="Total 4 2 2 2 5 4" xfId="40056"/>
    <cellStyle name="Total 4 2 2 2 5 5" xfId="40057"/>
    <cellStyle name="Total 4 2 2 2 5 6" xfId="40058"/>
    <cellStyle name="Total 4 2 2 2 6" xfId="40059"/>
    <cellStyle name="Total 4 2 2 2 6 2" xfId="40060"/>
    <cellStyle name="Total 4 2 2 2 6 3" xfId="40061"/>
    <cellStyle name="Total 4 2 2 2 6 4" xfId="40062"/>
    <cellStyle name="Total 4 2 2 2 6 5" xfId="40063"/>
    <cellStyle name="Total 4 2 2 2 6 6" xfId="40064"/>
    <cellStyle name="Total 4 2 2 2 7" xfId="40065"/>
    <cellStyle name="Total 4 2 2 2 8" xfId="40066"/>
    <cellStyle name="Total 4 2 2 2 9" xfId="40067"/>
    <cellStyle name="Total 4 2 2 3" xfId="40068"/>
    <cellStyle name="Total 4 2 2 3 10" xfId="40069"/>
    <cellStyle name="Total 4 2 2 3 2" xfId="40070"/>
    <cellStyle name="Total 4 2 2 3 2 2" xfId="40071"/>
    <cellStyle name="Total 4 2 2 3 2 2 2" xfId="40072"/>
    <cellStyle name="Total 4 2 2 3 2 2 2 2" xfId="40073"/>
    <cellStyle name="Total 4 2 2 3 2 2 2 3" xfId="40074"/>
    <cellStyle name="Total 4 2 2 3 2 2 2 4" xfId="40075"/>
    <cellStyle name="Total 4 2 2 3 2 2 2 5" xfId="40076"/>
    <cellStyle name="Total 4 2 2 3 2 2 2 6" xfId="40077"/>
    <cellStyle name="Total 4 2 2 3 2 2 3" xfId="40078"/>
    <cellStyle name="Total 4 2 2 3 2 2 3 2" xfId="40079"/>
    <cellStyle name="Total 4 2 2 3 2 2 3 3" xfId="40080"/>
    <cellStyle name="Total 4 2 2 3 2 2 3 4" xfId="40081"/>
    <cellStyle name="Total 4 2 2 3 2 2 3 5" xfId="40082"/>
    <cellStyle name="Total 4 2 2 3 2 2 3 6" xfId="40083"/>
    <cellStyle name="Total 4 2 2 3 2 2 4" xfId="40084"/>
    <cellStyle name="Total 4 2 2 3 2 2 5" xfId="40085"/>
    <cellStyle name="Total 4 2 2 3 2 2 6" xfId="40086"/>
    <cellStyle name="Total 4 2 2 3 2 2 7" xfId="40087"/>
    <cellStyle name="Total 4 2 2 3 2 2 8" xfId="40088"/>
    <cellStyle name="Total 4 2 2 3 2 3" xfId="40089"/>
    <cellStyle name="Total 4 2 2 3 2 3 2" xfId="40090"/>
    <cellStyle name="Total 4 2 2 3 2 3 3" xfId="40091"/>
    <cellStyle name="Total 4 2 2 3 2 3 4" xfId="40092"/>
    <cellStyle name="Total 4 2 2 3 2 3 5" xfId="40093"/>
    <cellStyle name="Total 4 2 2 3 2 3 6" xfId="40094"/>
    <cellStyle name="Total 4 2 2 3 2 4" xfId="40095"/>
    <cellStyle name="Total 4 2 2 3 2 4 2" xfId="40096"/>
    <cellStyle name="Total 4 2 2 3 2 4 3" xfId="40097"/>
    <cellStyle name="Total 4 2 2 3 2 4 4" xfId="40098"/>
    <cellStyle name="Total 4 2 2 3 2 4 5" xfId="40099"/>
    <cellStyle name="Total 4 2 2 3 2 4 6" xfId="40100"/>
    <cellStyle name="Total 4 2 2 3 2 5" xfId="40101"/>
    <cellStyle name="Total 4 2 2 3 2 6" xfId="40102"/>
    <cellStyle name="Total 4 2 2 3 2 7" xfId="40103"/>
    <cellStyle name="Total 4 2 2 3 2 8" xfId="40104"/>
    <cellStyle name="Total 4 2 2 3 2 9" xfId="40105"/>
    <cellStyle name="Total 4 2 2 3 3" xfId="40106"/>
    <cellStyle name="Total 4 2 2 3 3 2" xfId="40107"/>
    <cellStyle name="Total 4 2 2 3 3 2 2" xfId="40108"/>
    <cellStyle name="Total 4 2 2 3 3 2 3" xfId="40109"/>
    <cellStyle name="Total 4 2 2 3 3 2 4" xfId="40110"/>
    <cellStyle name="Total 4 2 2 3 3 2 5" xfId="40111"/>
    <cellStyle name="Total 4 2 2 3 3 2 6" xfId="40112"/>
    <cellStyle name="Total 4 2 2 3 3 3" xfId="40113"/>
    <cellStyle name="Total 4 2 2 3 3 3 2" xfId="40114"/>
    <cellStyle name="Total 4 2 2 3 3 3 3" xfId="40115"/>
    <cellStyle name="Total 4 2 2 3 3 3 4" xfId="40116"/>
    <cellStyle name="Total 4 2 2 3 3 3 5" xfId="40117"/>
    <cellStyle name="Total 4 2 2 3 3 3 6" xfId="40118"/>
    <cellStyle name="Total 4 2 2 3 3 4" xfId="40119"/>
    <cellStyle name="Total 4 2 2 3 3 5" xfId="40120"/>
    <cellStyle name="Total 4 2 2 3 3 6" xfId="40121"/>
    <cellStyle name="Total 4 2 2 3 3 7" xfId="40122"/>
    <cellStyle name="Total 4 2 2 3 3 8" xfId="40123"/>
    <cellStyle name="Total 4 2 2 3 4" xfId="40124"/>
    <cellStyle name="Total 4 2 2 3 4 2" xfId="40125"/>
    <cellStyle name="Total 4 2 2 3 4 3" xfId="40126"/>
    <cellStyle name="Total 4 2 2 3 4 4" xfId="40127"/>
    <cellStyle name="Total 4 2 2 3 4 5" xfId="40128"/>
    <cellStyle name="Total 4 2 2 3 4 6" xfId="40129"/>
    <cellStyle name="Total 4 2 2 3 5" xfId="40130"/>
    <cellStyle name="Total 4 2 2 3 5 2" xfId="40131"/>
    <cellStyle name="Total 4 2 2 3 5 3" xfId="40132"/>
    <cellStyle name="Total 4 2 2 3 5 4" xfId="40133"/>
    <cellStyle name="Total 4 2 2 3 5 5" xfId="40134"/>
    <cellStyle name="Total 4 2 2 3 5 6" xfId="40135"/>
    <cellStyle name="Total 4 2 2 3 6" xfId="40136"/>
    <cellStyle name="Total 4 2 2 3 7" xfId="40137"/>
    <cellStyle name="Total 4 2 2 3 8" xfId="40138"/>
    <cellStyle name="Total 4 2 2 3 9" xfId="40139"/>
    <cellStyle name="Total 4 2 2 4" xfId="40140"/>
    <cellStyle name="Total 4 2 2 4 2" xfId="40141"/>
    <cellStyle name="Total 4 2 2 4 2 2" xfId="40142"/>
    <cellStyle name="Total 4 2 2 4 2 2 2" xfId="40143"/>
    <cellStyle name="Total 4 2 2 4 2 2 3" xfId="40144"/>
    <cellStyle name="Total 4 2 2 4 2 2 4" xfId="40145"/>
    <cellStyle name="Total 4 2 2 4 2 2 5" xfId="40146"/>
    <cellStyle name="Total 4 2 2 4 2 2 6" xfId="40147"/>
    <cellStyle name="Total 4 2 2 4 2 3" xfId="40148"/>
    <cellStyle name="Total 4 2 2 4 2 3 2" xfId="40149"/>
    <cellStyle name="Total 4 2 2 4 2 3 3" xfId="40150"/>
    <cellStyle name="Total 4 2 2 4 2 3 4" xfId="40151"/>
    <cellStyle name="Total 4 2 2 4 2 3 5" xfId="40152"/>
    <cellStyle name="Total 4 2 2 4 2 3 6" xfId="40153"/>
    <cellStyle name="Total 4 2 2 4 2 4" xfId="40154"/>
    <cellStyle name="Total 4 2 2 4 2 5" xfId="40155"/>
    <cellStyle name="Total 4 2 2 4 2 6" xfId="40156"/>
    <cellStyle name="Total 4 2 2 4 2 7" xfId="40157"/>
    <cellStyle name="Total 4 2 2 4 2 8" xfId="40158"/>
    <cellStyle name="Total 4 2 2 4 3" xfId="40159"/>
    <cellStyle name="Total 4 2 2 4 3 2" xfId="40160"/>
    <cellStyle name="Total 4 2 2 4 3 3" xfId="40161"/>
    <cellStyle name="Total 4 2 2 4 3 4" xfId="40162"/>
    <cellStyle name="Total 4 2 2 4 3 5" xfId="40163"/>
    <cellStyle name="Total 4 2 2 4 3 6" xfId="40164"/>
    <cellStyle name="Total 4 2 2 4 4" xfId="40165"/>
    <cellStyle name="Total 4 2 2 4 4 2" xfId="40166"/>
    <cellStyle name="Total 4 2 2 4 4 3" xfId="40167"/>
    <cellStyle name="Total 4 2 2 4 4 4" xfId="40168"/>
    <cellStyle name="Total 4 2 2 4 4 5" xfId="40169"/>
    <cellStyle name="Total 4 2 2 4 4 6" xfId="40170"/>
    <cellStyle name="Total 4 2 2 4 5" xfId="40171"/>
    <cellStyle name="Total 4 2 2 4 6" xfId="40172"/>
    <cellStyle name="Total 4 2 2 4 7" xfId="40173"/>
    <cellStyle name="Total 4 2 2 4 8" xfId="40174"/>
    <cellStyle name="Total 4 2 2 4 9" xfId="40175"/>
    <cellStyle name="Total 4 2 2 5" xfId="40176"/>
    <cellStyle name="Total 4 2 2 5 2" xfId="40177"/>
    <cellStyle name="Total 4 2 2 5 2 2" xfId="40178"/>
    <cellStyle name="Total 4 2 2 5 2 3" xfId="40179"/>
    <cellStyle name="Total 4 2 2 5 2 4" xfId="40180"/>
    <cellStyle name="Total 4 2 2 5 2 5" xfId="40181"/>
    <cellStyle name="Total 4 2 2 5 2 6" xfId="40182"/>
    <cellStyle name="Total 4 2 2 5 3" xfId="40183"/>
    <cellStyle name="Total 4 2 2 5 3 2" xfId="40184"/>
    <cellStyle name="Total 4 2 2 5 3 3" xfId="40185"/>
    <cellStyle name="Total 4 2 2 5 3 4" xfId="40186"/>
    <cellStyle name="Total 4 2 2 5 3 5" xfId="40187"/>
    <cellStyle name="Total 4 2 2 5 3 6" xfId="40188"/>
    <cellStyle name="Total 4 2 2 5 4" xfId="40189"/>
    <cellStyle name="Total 4 2 2 5 5" xfId="40190"/>
    <cellStyle name="Total 4 2 2 5 6" xfId="40191"/>
    <cellStyle name="Total 4 2 2 5 7" xfId="40192"/>
    <cellStyle name="Total 4 2 2 5 8" xfId="40193"/>
    <cellStyle name="Total 4 2 2 6" xfId="40194"/>
    <cellStyle name="Total 4 2 2 6 2" xfId="40195"/>
    <cellStyle name="Total 4 2 2 6 3" xfId="40196"/>
    <cellStyle name="Total 4 2 2 6 4" xfId="40197"/>
    <cellStyle name="Total 4 2 2 6 5" xfId="40198"/>
    <cellStyle name="Total 4 2 2 6 6" xfId="40199"/>
    <cellStyle name="Total 4 2 2 7" xfId="40200"/>
    <cellStyle name="Total 4 2 2 7 2" xfId="40201"/>
    <cellStyle name="Total 4 2 2 7 3" xfId="40202"/>
    <cellStyle name="Total 4 2 2 7 4" xfId="40203"/>
    <cellStyle name="Total 4 2 2 7 5" xfId="40204"/>
    <cellStyle name="Total 4 2 2 7 6" xfId="40205"/>
    <cellStyle name="Total 4 2 2 8" xfId="40206"/>
    <cellStyle name="Total 4 2 2 9" xfId="40207"/>
    <cellStyle name="Total 4 2 3" xfId="40208"/>
    <cellStyle name="Total 4 2 3 10" xfId="40209"/>
    <cellStyle name="Total 4 2 3 11" xfId="40210"/>
    <cellStyle name="Total 4 2 3 2" xfId="40211"/>
    <cellStyle name="Total 4 2 3 2 10" xfId="40212"/>
    <cellStyle name="Total 4 2 3 2 2" xfId="40213"/>
    <cellStyle name="Total 4 2 3 2 2 2" xfId="40214"/>
    <cellStyle name="Total 4 2 3 2 2 2 2" xfId="40215"/>
    <cellStyle name="Total 4 2 3 2 2 2 2 2" xfId="40216"/>
    <cellStyle name="Total 4 2 3 2 2 2 2 3" xfId="40217"/>
    <cellStyle name="Total 4 2 3 2 2 2 2 4" xfId="40218"/>
    <cellStyle name="Total 4 2 3 2 2 2 2 5" xfId="40219"/>
    <cellStyle name="Total 4 2 3 2 2 2 2 6" xfId="40220"/>
    <cellStyle name="Total 4 2 3 2 2 2 3" xfId="40221"/>
    <cellStyle name="Total 4 2 3 2 2 2 3 2" xfId="40222"/>
    <cellStyle name="Total 4 2 3 2 2 2 3 3" xfId="40223"/>
    <cellStyle name="Total 4 2 3 2 2 2 3 4" xfId="40224"/>
    <cellStyle name="Total 4 2 3 2 2 2 3 5" xfId="40225"/>
    <cellStyle name="Total 4 2 3 2 2 2 3 6" xfId="40226"/>
    <cellStyle name="Total 4 2 3 2 2 2 4" xfId="40227"/>
    <cellStyle name="Total 4 2 3 2 2 2 5" xfId="40228"/>
    <cellStyle name="Total 4 2 3 2 2 2 6" xfId="40229"/>
    <cellStyle name="Total 4 2 3 2 2 2 7" xfId="40230"/>
    <cellStyle name="Total 4 2 3 2 2 2 8" xfId="40231"/>
    <cellStyle name="Total 4 2 3 2 2 3" xfId="40232"/>
    <cellStyle name="Total 4 2 3 2 2 3 2" xfId="40233"/>
    <cellStyle name="Total 4 2 3 2 2 3 3" xfId="40234"/>
    <cellStyle name="Total 4 2 3 2 2 3 4" xfId="40235"/>
    <cellStyle name="Total 4 2 3 2 2 3 5" xfId="40236"/>
    <cellStyle name="Total 4 2 3 2 2 3 6" xfId="40237"/>
    <cellStyle name="Total 4 2 3 2 2 4" xfId="40238"/>
    <cellStyle name="Total 4 2 3 2 2 4 2" xfId="40239"/>
    <cellStyle name="Total 4 2 3 2 2 4 3" xfId="40240"/>
    <cellStyle name="Total 4 2 3 2 2 4 4" xfId="40241"/>
    <cellStyle name="Total 4 2 3 2 2 4 5" xfId="40242"/>
    <cellStyle name="Total 4 2 3 2 2 4 6" xfId="40243"/>
    <cellStyle name="Total 4 2 3 2 2 5" xfId="40244"/>
    <cellStyle name="Total 4 2 3 2 2 6" xfId="40245"/>
    <cellStyle name="Total 4 2 3 2 2 7" xfId="40246"/>
    <cellStyle name="Total 4 2 3 2 2 8" xfId="40247"/>
    <cellStyle name="Total 4 2 3 2 2 9" xfId="40248"/>
    <cellStyle name="Total 4 2 3 2 3" xfId="40249"/>
    <cellStyle name="Total 4 2 3 2 3 2" xfId="40250"/>
    <cellStyle name="Total 4 2 3 2 3 2 2" xfId="40251"/>
    <cellStyle name="Total 4 2 3 2 3 2 3" xfId="40252"/>
    <cellStyle name="Total 4 2 3 2 3 2 4" xfId="40253"/>
    <cellStyle name="Total 4 2 3 2 3 2 5" xfId="40254"/>
    <cellStyle name="Total 4 2 3 2 3 2 6" xfId="40255"/>
    <cellStyle name="Total 4 2 3 2 3 3" xfId="40256"/>
    <cellStyle name="Total 4 2 3 2 3 3 2" xfId="40257"/>
    <cellStyle name="Total 4 2 3 2 3 3 3" xfId="40258"/>
    <cellStyle name="Total 4 2 3 2 3 3 4" xfId="40259"/>
    <cellStyle name="Total 4 2 3 2 3 3 5" xfId="40260"/>
    <cellStyle name="Total 4 2 3 2 3 3 6" xfId="40261"/>
    <cellStyle name="Total 4 2 3 2 3 4" xfId="40262"/>
    <cellStyle name="Total 4 2 3 2 3 5" xfId="40263"/>
    <cellStyle name="Total 4 2 3 2 3 6" xfId="40264"/>
    <cellStyle name="Total 4 2 3 2 3 7" xfId="40265"/>
    <cellStyle name="Total 4 2 3 2 3 8" xfId="40266"/>
    <cellStyle name="Total 4 2 3 2 4" xfId="40267"/>
    <cellStyle name="Total 4 2 3 2 4 2" xfId="40268"/>
    <cellStyle name="Total 4 2 3 2 4 3" xfId="40269"/>
    <cellStyle name="Total 4 2 3 2 4 4" xfId="40270"/>
    <cellStyle name="Total 4 2 3 2 4 5" xfId="40271"/>
    <cellStyle name="Total 4 2 3 2 4 6" xfId="40272"/>
    <cellStyle name="Total 4 2 3 2 5" xfId="40273"/>
    <cellStyle name="Total 4 2 3 2 5 2" xfId="40274"/>
    <cellStyle name="Total 4 2 3 2 5 3" xfId="40275"/>
    <cellStyle name="Total 4 2 3 2 5 4" xfId="40276"/>
    <cellStyle name="Total 4 2 3 2 5 5" xfId="40277"/>
    <cellStyle name="Total 4 2 3 2 5 6" xfId="40278"/>
    <cellStyle name="Total 4 2 3 2 6" xfId="40279"/>
    <cellStyle name="Total 4 2 3 2 7" xfId="40280"/>
    <cellStyle name="Total 4 2 3 2 8" xfId="40281"/>
    <cellStyle name="Total 4 2 3 2 9" xfId="40282"/>
    <cellStyle name="Total 4 2 3 3" xfId="40283"/>
    <cellStyle name="Total 4 2 3 3 2" xfId="40284"/>
    <cellStyle name="Total 4 2 3 3 2 2" xfId="40285"/>
    <cellStyle name="Total 4 2 3 3 2 2 2" xfId="40286"/>
    <cellStyle name="Total 4 2 3 3 2 2 3" xfId="40287"/>
    <cellStyle name="Total 4 2 3 3 2 2 4" xfId="40288"/>
    <cellStyle name="Total 4 2 3 3 2 2 5" xfId="40289"/>
    <cellStyle name="Total 4 2 3 3 2 2 6" xfId="40290"/>
    <cellStyle name="Total 4 2 3 3 2 3" xfId="40291"/>
    <cellStyle name="Total 4 2 3 3 2 3 2" xfId="40292"/>
    <cellStyle name="Total 4 2 3 3 2 3 3" xfId="40293"/>
    <cellStyle name="Total 4 2 3 3 2 3 4" xfId="40294"/>
    <cellStyle name="Total 4 2 3 3 2 3 5" xfId="40295"/>
    <cellStyle name="Total 4 2 3 3 2 3 6" xfId="40296"/>
    <cellStyle name="Total 4 2 3 3 2 4" xfId="40297"/>
    <cellStyle name="Total 4 2 3 3 2 5" xfId="40298"/>
    <cellStyle name="Total 4 2 3 3 2 6" xfId="40299"/>
    <cellStyle name="Total 4 2 3 3 2 7" xfId="40300"/>
    <cellStyle name="Total 4 2 3 3 2 8" xfId="40301"/>
    <cellStyle name="Total 4 2 3 3 3" xfId="40302"/>
    <cellStyle name="Total 4 2 3 3 3 2" xfId="40303"/>
    <cellStyle name="Total 4 2 3 3 3 3" xfId="40304"/>
    <cellStyle name="Total 4 2 3 3 3 4" xfId="40305"/>
    <cellStyle name="Total 4 2 3 3 3 5" xfId="40306"/>
    <cellStyle name="Total 4 2 3 3 3 6" xfId="40307"/>
    <cellStyle name="Total 4 2 3 3 4" xfId="40308"/>
    <cellStyle name="Total 4 2 3 3 4 2" xfId="40309"/>
    <cellStyle name="Total 4 2 3 3 4 3" xfId="40310"/>
    <cellStyle name="Total 4 2 3 3 4 4" xfId="40311"/>
    <cellStyle name="Total 4 2 3 3 4 5" xfId="40312"/>
    <cellStyle name="Total 4 2 3 3 4 6" xfId="40313"/>
    <cellStyle name="Total 4 2 3 3 5" xfId="40314"/>
    <cellStyle name="Total 4 2 3 3 6" xfId="40315"/>
    <cellStyle name="Total 4 2 3 3 7" xfId="40316"/>
    <cellStyle name="Total 4 2 3 3 8" xfId="40317"/>
    <cellStyle name="Total 4 2 3 3 9" xfId="40318"/>
    <cellStyle name="Total 4 2 3 4" xfId="40319"/>
    <cellStyle name="Total 4 2 3 4 2" xfId="40320"/>
    <cellStyle name="Total 4 2 3 4 2 2" xfId="40321"/>
    <cellStyle name="Total 4 2 3 4 2 3" xfId="40322"/>
    <cellStyle name="Total 4 2 3 4 2 4" xfId="40323"/>
    <cellStyle name="Total 4 2 3 4 2 5" xfId="40324"/>
    <cellStyle name="Total 4 2 3 4 2 6" xfId="40325"/>
    <cellStyle name="Total 4 2 3 4 3" xfId="40326"/>
    <cellStyle name="Total 4 2 3 4 3 2" xfId="40327"/>
    <cellStyle name="Total 4 2 3 4 3 3" xfId="40328"/>
    <cellStyle name="Total 4 2 3 4 3 4" xfId="40329"/>
    <cellStyle name="Total 4 2 3 4 3 5" xfId="40330"/>
    <cellStyle name="Total 4 2 3 4 3 6" xfId="40331"/>
    <cellStyle name="Total 4 2 3 4 4" xfId="40332"/>
    <cellStyle name="Total 4 2 3 4 5" xfId="40333"/>
    <cellStyle name="Total 4 2 3 4 6" xfId="40334"/>
    <cellStyle name="Total 4 2 3 4 7" xfId="40335"/>
    <cellStyle name="Total 4 2 3 4 8" xfId="40336"/>
    <cellStyle name="Total 4 2 3 5" xfId="40337"/>
    <cellStyle name="Total 4 2 3 5 2" xfId="40338"/>
    <cellStyle name="Total 4 2 3 5 3" xfId="40339"/>
    <cellStyle name="Total 4 2 3 5 4" xfId="40340"/>
    <cellStyle name="Total 4 2 3 5 5" xfId="40341"/>
    <cellStyle name="Total 4 2 3 5 6" xfId="40342"/>
    <cellStyle name="Total 4 2 3 6" xfId="40343"/>
    <cellStyle name="Total 4 2 3 6 2" xfId="40344"/>
    <cellStyle name="Total 4 2 3 6 3" xfId="40345"/>
    <cellStyle name="Total 4 2 3 6 4" xfId="40346"/>
    <cellStyle name="Total 4 2 3 6 5" xfId="40347"/>
    <cellStyle name="Total 4 2 3 6 6" xfId="40348"/>
    <cellStyle name="Total 4 2 3 7" xfId="40349"/>
    <cellStyle name="Total 4 2 3 8" xfId="40350"/>
    <cellStyle name="Total 4 2 3 9" xfId="40351"/>
    <cellStyle name="Total 4 2 4" xfId="40352"/>
    <cellStyle name="Total 4 2 4 10" xfId="40353"/>
    <cellStyle name="Total 4 2 4 2" xfId="40354"/>
    <cellStyle name="Total 4 2 4 2 2" xfId="40355"/>
    <cellStyle name="Total 4 2 4 2 2 2" xfId="40356"/>
    <cellStyle name="Total 4 2 4 2 2 2 2" xfId="40357"/>
    <cellStyle name="Total 4 2 4 2 2 2 3" xfId="40358"/>
    <cellStyle name="Total 4 2 4 2 2 2 4" xfId="40359"/>
    <cellStyle name="Total 4 2 4 2 2 2 5" xfId="40360"/>
    <cellStyle name="Total 4 2 4 2 2 2 6" xfId="40361"/>
    <cellStyle name="Total 4 2 4 2 2 3" xfId="40362"/>
    <cellStyle name="Total 4 2 4 2 2 3 2" xfId="40363"/>
    <cellStyle name="Total 4 2 4 2 2 3 3" xfId="40364"/>
    <cellStyle name="Total 4 2 4 2 2 3 4" xfId="40365"/>
    <cellStyle name="Total 4 2 4 2 2 3 5" xfId="40366"/>
    <cellStyle name="Total 4 2 4 2 2 3 6" xfId="40367"/>
    <cellStyle name="Total 4 2 4 2 2 4" xfId="40368"/>
    <cellStyle name="Total 4 2 4 2 2 5" xfId="40369"/>
    <cellStyle name="Total 4 2 4 2 2 6" xfId="40370"/>
    <cellStyle name="Total 4 2 4 2 2 7" xfId="40371"/>
    <cellStyle name="Total 4 2 4 2 2 8" xfId="40372"/>
    <cellStyle name="Total 4 2 4 2 3" xfId="40373"/>
    <cellStyle name="Total 4 2 4 2 3 2" xfId="40374"/>
    <cellStyle name="Total 4 2 4 2 3 3" xfId="40375"/>
    <cellStyle name="Total 4 2 4 2 3 4" xfId="40376"/>
    <cellStyle name="Total 4 2 4 2 3 5" xfId="40377"/>
    <cellStyle name="Total 4 2 4 2 3 6" xfId="40378"/>
    <cellStyle name="Total 4 2 4 2 4" xfId="40379"/>
    <cellStyle name="Total 4 2 4 2 4 2" xfId="40380"/>
    <cellStyle name="Total 4 2 4 2 4 3" xfId="40381"/>
    <cellStyle name="Total 4 2 4 2 4 4" xfId="40382"/>
    <cellStyle name="Total 4 2 4 2 4 5" xfId="40383"/>
    <cellStyle name="Total 4 2 4 2 4 6" xfId="40384"/>
    <cellStyle name="Total 4 2 4 2 5" xfId="40385"/>
    <cellStyle name="Total 4 2 4 2 6" xfId="40386"/>
    <cellStyle name="Total 4 2 4 2 7" xfId="40387"/>
    <cellStyle name="Total 4 2 4 2 8" xfId="40388"/>
    <cellStyle name="Total 4 2 4 2 9" xfId="40389"/>
    <cellStyle name="Total 4 2 4 3" xfId="40390"/>
    <cellStyle name="Total 4 2 4 3 2" xfId="40391"/>
    <cellStyle name="Total 4 2 4 3 2 2" xfId="40392"/>
    <cellStyle name="Total 4 2 4 3 2 3" xfId="40393"/>
    <cellStyle name="Total 4 2 4 3 2 4" xfId="40394"/>
    <cellStyle name="Total 4 2 4 3 2 5" xfId="40395"/>
    <cellStyle name="Total 4 2 4 3 2 6" xfId="40396"/>
    <cellStyle name="Total 4 2 4 3 3" xfId="40397"/>
    <cellStyle name="Total 4 2 4 3 3 2" xfId="40398"/>
    <cellStyle name="Total 4 2 4 3 3 3" xfId="40399"/>
    <cellStyle name="Total 4 2 4 3 3 4" xfId="40400"/>
    <cellStyle name="Total 4 2 4 3 3 5" xfId="40401"/>
    <cellStyle name="Total 4 2 4 3 3 6" xfId="40402"/>
    <cellStyle name="Total 4 2 4 3 4" xfId="40403"/>
    <cellStyle name="Total 4 2 4 3 5" xfId="40404"/>
    <cellStyle name="Total 4 2 4 3 6" xfId="40405"/>
    <cellStyle name="Total 4 2 4 3 7" xfId="40406"/>
    <cellStyle name="Total 4 2 4 3 8" xfId="40407"/>
    <cellStyle name="Total 4 2 4 4" xfId="40408"/>
    <cellStyle name="Total 4 2 4 4 2" xfId="40409"/>
    <cellStyle name="Total 4 2 4 4 3" xfId="40410"/>
    <cellStyle name="Total 4 2 4 4 4" xfId="40411"/>
    <cellStyle name="Total 4 2 4 4 5" xfId="40412"/>
    <cellStyle name="Total 4 2 4 4 6" xfId="40413"/>
    <cellStyle name="Total 4 2 4 5" xfId="40414"/>
    <cellStyle name="Total 4 2 4 5 2" xfId="40415"/>
    <cellStyle name="Total 4 2 4 5 3" xfId="40416"/>
    <cellStyle name="Total 4 2 4 5 4" xfId="40417"/>
    <cellStyle name="Total 4 2 4 5 5" xfId="40418"/>
    <cellStyle name="Total 4 2 4 5 6" xfId="40419"/>
    <cellStyle name="Total 4 2 4 6" xfId="40420"/>
    <cellStyle name="Total 4 2 4 7" xfId="40421"/>
    <cellStyle name="Total 4 2 4 8" xfId="40422"/>
    <cellStyle name="Total 4 2 4 9" xfId="40423"/>
    <cellStyle name="Total 4 2 5" xfId="40424"/>
    <cellStyle name="Total 4 2 5 2" xfId="40425"/>
    <cellStyle name="Total 4 2 5 2 2" xfId="40426"/>
    <cellStyle name="Total 4 2 5 2 2 2" xfId="40427"/>
    <cellStyle name="Total 4 2 5 2 2 3" xfId="40428"/>
    <cellStyle name="Total 4 2 5 2 2 4" xfId="40429"/>
    <cellStyle name="Total 4 2 5 2 2 5" xfId="40430"/>
    <cellStyle name="Total 4 2 5 2 2 6" xfId="40431"/>
    <cellStyle name="Total 4 2 5 2 3" xfId="40432"/>
    <cellStyle name="Total 4 2 5 2 3 2" xfId="40433"/>
    <cellStyle name="Total 4 2 5 2 3 3" xfId="40434"/>
    <cellStyle name="Total 4 2 5 2 3 4" xfId="40435"/>
    <cellStyle name="Total 4 2 5 2 3 5" xfId="40436"/>
    <cellStyle name="Total 4 2 5 2 3 6" xfId="40437"/>
    <cellStyle name="Total 4 2 5 2 4" xfId="40438"/>
    <cellStyle name="Total 4 2 5 2 5" xfId="40439"/>
    <cellStyle name="Total 4 2 5 2 6" xfId="40440"/>
    <cellStyle name="Total 4 2 5 2 7" xfId="40441"/>
    <cellStyle name="Total 4 2 5 2 8" xfId="40442"/>
    <cellStyle name="Total 4 2 5 3" xfId="40443"/>
    <cellStyle name="Total 4 2 5 3 2" xfId="40444"/>
    <cellStyle name="Total 4 2 5 3 3" xfId="40445"/>
    <cellStyle name="Total 4 2 5 3 4" xfId="40446"/>
    <cellStyle name="Total 4 2 5 3 5" xfId="40447"/>
    <cellStyle name="Total 4 2 5 3 6" xfId="40448"/>
    <cellStyle name="Total 4 2 5 4" xfId="40449"/>
    <cellStyle name="Total 4 2 5 4 2" xfId="40450"/>
    <cellStyle name="Total 4 2 5 4 3" xfId="40451"/>
    <cellStyle name="Total 4 2 5 4 4" xfId="40452"/>
    <cellStyle name="Total 4 2 5 4 5" xfId="40453"/>
    <cellStyle name="Total 4 2 5 4 6" xfId="40454"/>
    <cellStyle name="Total 4 2 5 5" xfId="40455"/>
    <cellStyle name="Total 4 2 5 6" xfId="40456"/>
    <cellStyle name="Total 4 2 5 7" xfId="40457"/>
    <cellStyle name="Total 4 2 5 8" xfId="40458"/>
    <cellStyle name="Total 4 2 5 9" xfId="40459"/>
    <cellStyle name="Total 4 2 6" xfId="40460"/>
    <cellStyle name="Total 4 2 6 2" xfId="40461"/>
    <cellStyle name="Total 4 2 6 2 2" xfId="40462"/>
    <cellStyle name="Total 4 2 6 2 3" xfId="40463"/>
    <cellStyle name="Total 4 2 6 2 4" xfId="40464"/>
    <cellStyle name="Total 4 2 6 2 5" xfId="40465"/>
    <cellStyle name="Total 4 2 6 2 6" xfId="40466"/>
    <cellStyle name="Total 4 2 6 3" xfId="40467"/>
    <cellStyle name="Total 4 2 6 3 2" xfId="40468"/>
    <cellStyle name="Total 4 2 6 3 3" xfId="40469"/>
    <cellStyle name="Total 4 2 6 3 4" xfId="40470"/>
    <cellStyle name="Total 4 2 6 3 5" xfId="40471"/>
    <cellStyle name="Total 4 2 6 3 6" xfId="40472"/>
    <cellStyle name="Total 4 2 6 4" xfId="40473"/>
    <cellStyle name="Total 4 2 6 5" xfId="40474"/>
    <cellStyle name="Total 4 2 6 6" xfId="40475"/>
    <cellStyle name="Total 4 2 6 7" xfId="40476"/>
    <cellStyle name="Total 4 2 6 8" xfId="40477"/>
    <cellStyle name="Total 4 2 7" xfId="40478"/>
    <cellStyle name="Total 4 2 7 2" xfId="40479"/>
    <cellStyle name="Total 4 2 7 3" xfId="40480"/>
    <cellStyle name="Total 4 2 7 4" xfId="40481"/>
    <cellStyle name="Total 4 2 7 5" xfId="40482"/>
    <cellStyle name="Total 4 2 7 6" xfId="40483"/>
    <cellStyle name="Total 4 2 8" xfId="40484"/>
    <cellStyle name="Total 4 2 8 2" xfId="40485"/>
    <cellStyle name="Total 4 2 8 3" xfId="40486"/>
    <cellStyle name="Total 4 2 8 4" xfId="40487"/>
    <cellStyle name="Total 4 2 8 5" xfId="40488"/>
    <cellStyle name="Total 4 2 8 6" xfId="40489"/>
    <cellStyle name="Total 4 2 9" xfId="40490"/>
    <cellStyle name="Total 4 3" xfId="40491"/>
    <cellStyle name="Total 4 3 10" xfId="40492"/>
    <cellStyle name="Total 4 3 11" xfId="40493"/>
    <cellStyle name="Total 4 3 12" xfId="40494"/>
    <cellStyle name="Total 4 3 2" xfId="40495"/>
    <cellStyle name="Total 4 3 2 10" xfId="40496"/>
    <cellStyle name="Total 4 3 2 11" xfId="40497"/>
    <cellStyle name="Total 4 3 2 2" xfId="40498"/>
    <cellStyle name="Total 4 3 2 2 10" xfId="40499"/>
    <cellStyle name="Total 4 3 2 2 2" xfId="40500"/>
    <cellStyle name="Total 4 3 2 2 2 2" xfId="40501"/>
    <cellStyle name="Total 4 3 2 2 2 2 2" xfId="40502"/>
    <cellStyle name="Total 4 3 2 2 2 2 2 2" xfId="40503"/>
    <cellStyle name="Total 4 3 2 2 2 2 2 3" xfId="40504"/>
    <cellStyle name="Total 4 3 2 2 2 2 2 4" xfId="40505"/>
    <cellStyle name="Total 4 3 2 2 2 2 2 5" xfId="40506"/>
    <cellStyle name="Total 4 3 2 2 2 2 2 6" xfId="40507"/>
    <cellStyle name="Total 4 3 2 2 2 2 3" xfId="40508"/>
    <cellStyle name="Total 4 3 2 2 2 2 3 2" xfId="40509"/>
    <cellStyle name="Total 4 3 2 2 2 2 3 3" xfId="40510"/>
    <cellStyle name="Total 4 3 2 2 2 2 3 4" xfId="40511"/>
    <cellStyle name="Total 4 3 2 2 2 2 3 5" xfId="40512"/>
    <cellStyle name="Total 4 3 2 2 2 2 3 6" xfId="40513"/>
    <cellStyle name="Total 4 3 2 2 2 2 4" xfId="40514"/>
    <cellStyle name="Total 4 3 2 2 2 2 5" xfId="40515"/>
    <cellStyle name="Total 4 3 2 2 2 2 6" xfId="40516"/>
    <cellStyle name="Total 4 3 2 2 2 2 7" xfId="40517"/>
    <cellStyle name="Total 4 3 2 2 2 2 8" xfId="40518"/>
    <cellStyle name="Total 4 3 2 2 2 3" xfId="40519"/>
    <cellStyle name="Total 4 3 2 2 2 3 2" xfId="40520"/>
    <cellStyle name="Total 4 3 2 2 2 3 3" xfId="40521"/>
    <cellStyle name="Total 4 3 2 2 2 3 4" xfId="40522"/>
    <cellStyle name="Total 4 3 2 2 2 3 5" xfId="40523"/>
    <cellStyle name="Total 4 3 2 2 2 3 6" xfId="40524"/>
    <cellStyle name="Total 4 3 2 2 2 4" xfId="40525"/>
    <cellStyle name="Total 4 3 2 2 2 4 2" xfId="40526"/>
    <cellStyle name="Total 4 3 2 2 2 4 3" xfId="40527"/>
    <cellStyle name="Total 4 3 2 2 2 4 4" xfId="40528"/>
    <cellStyle name="Total 4 3 2 2 2 4 5" xfId="40529"/>
    <cellStyle name="Total 4 3 2 2 2 4 6" xfId="40530"/>
    <cellStyle name="Total 4 3 2 2 2 5" xfId="40531"/>
    <cellStyle name="Total 4 3 2 2 2 6" xfId="40532"/>
    <cellStyle name="Total 4 3 2 2 2 7" xfId="40533"/>
    <cellStyle name="Total 4 3 2 2 2 8" xfId="40534"/>
    <cellStyle name="Total 4 3 2 2 2 9" xfId="40535"/>
    <cellStyle name="Total 4 3 2 2 3" xfId="40536"/>
    <cellStyle name="Total 4 3 2 2 3 2" xfId="40537"/>
    <cellStyle name="Total 4 3 2 2 3 2 2" xfId="40538"/>
    <cellStyle name="Total 4 3 2 2 3 2 3" xfId="40539"/>
    <cellStyle name="Total 4 3 2 2 3 2 4" xfId="40540"/>
    <cellStyle name="Total 4 3 2 2 3 2 5" xfId="40541"/>
    <cellStyle name="Total 4 3 2 2 3 2 6" xfId="40542"/>
    <cellStyle name="Total 4 3 2 2 3 3" xfId="40543"/>
    <cellStyle name="Total 4 3 2 2 3 3 2" xfId="40544"/>
    <cellStyle name="Total 4 3 2 2 3 3 3" xfId="40545"/>
    <cellStyle name="Total 4 3 2 2 3 3 4" xfId="40546"/>
    <cellStyle name="Total 4 3 2 2 3 3 5" xfId="40547"/>
    <cellStyle name="Total 4 3 2 2 3 3 6" xfId="40548"/>
    <cellStyle name="Total 4 3 2 2 3 4" xfId="40549"/>
    <cellStyle name="Total 4 3 2 2 3 5" xfId="40550"/>
    <cellStyle name="Total 4 3 2 2 3 6" xfId="40551"/>
    <cellStyle name="Total 4 3 2 2 3 7" xfId="40552"/>
    <cellStyle name="Total 4 3 2 2 3 8" xfId="40553"/>
    <cellStyle name="Total 4 3 2 2 4" xfId="40554"/>
    <cellStyle name="Total 4 3 2 2 4 2" xfId="40555"/>
    <cellStyle name="Total 4 3 2 2 4 3" xfId="40556"/>
    <cellStyle name="Total 4 3 2 2 4 4" xfId="40557"/>
    <cellStyle name="Total 4 3 2 2 4 5" xfId="40558"/>
    <cellStyle name="Total 4 3 2 2 4 6" xfId="40559"/>
    <cellStyle name="Total 4 3 2 2 5" xfId="40560"/>
    <cellStyle name="Total 4 3 2 2 5 2" xfId="40561"/>
    <cellStyle name="Total 4 3 2 2 5 3" xfId="40562"/>
    <cellStyle name="Total 4 3 2 2 5 4" xfId="40563"/>
    <cellStyle name="Total 4 3 2 2 5 5" xfId="40564"/>
    <cellStyle name="Total 4 3 2 2 5 6" xfId="40565"/>
    <cellStyle name="Total 4 3 2 2 6" xfId="40566"/>
    <cellStyle name="Total 4 3 2 2 7" xfId="40567"/>
    <cellStyle name="Total 4 3 2 2 8" xfId="40568"/>
    <cellStyle name="Total 4 3 2 2 9" xfId="40569"/>
    <cellStyle name="Total 4 3 2 3" xfId="40570"/>
    <cellStyle name="Total 4 3 2 3 2" xfId="40571"/>
    <cellStyle name="Total 4 3 2 3 2 2" xfId="40572"/>
    <cellStyle name="Total 4 3 2 3 2 2 2" xfId="40573"/>
    <cellStyle name="Total 4 3 2 3 2 2 3" xfId="40574"/>
    <cellStyle name="Total 4 3 2 3 2 2 4" xfId="40575"/>
    <cellStyle name="Total 4 3 2 3 2 2 5" xfId="40576"/>
    <cellStyle name="Total 4 3 2 3 2 2 6" xfId="40577"/>
    <cellStyle name="Total 4 3 2 3 2 3" xfId="40578"/>
    <cellStyle name="Total 4 3 2 3 2 3 2" xfId="40579"/>
    <cellStyle name="Total 4 3 2 3 2 3 3" xfId="40580"/>
    <cellStyle name="Total 4 3 2 3 2 3 4" xfId="40581"/>
    <cellStyle name="Total 4 3 2 3 2 3 5" xfId="40582"/>
    <cellStyle name="Total 4 3 2 3 2 3 6" xfId="40583"/>
    <cellStyle name="Total 4 3 2 3 2 4" xfId="40584"/>
    <cellStyle name="Total 4 3 2 3 2 5" xfId="40585"/>
    <cellStyle name="Total 4 3 2 3 2 6" xfId="40586"/>
    <cellStyle name="Total 4 3 2 3 2 7" xfId="40587"/>
    <cellStyle name="Total 4 3 2 3 2 8" xfId="40588"/>
    <cellStyle name="Total 4 3 2 3 3" xfId="40589"/>
    <cellStyle name="Total 4 3 2 3 3 2" xfId="40590"/>
    <cellStyle name="Total 4 3 2 3 3 3" xfId="40591"/>
    <cellStyle name="Total 4 3 2 3 3 4" xfId="40592"/>
    <cellStyle name="Total 4 3 2 3 3 5" xfId="40593"/>
    <cellStyle name="Total 4 3 2 3 3 6" xfId="40594"/>
    <cellStyle name="Total 4 3 2 3 4" xfId="40595"/>
    <cellStyle name="Total 4 3 2 3 4 2" xfId="40596"/>
    <cellStyle name="Total 4 3 2 3 4 3" xfId="40597"/>
    <cellStyle name="Total 4 3 2 3 4 4" xfId="40598"/>
    <cellStyle name="Total 4 3 2 3 4 5" xfId="40599"/>
    <cellStyle name="Total 4 3 2 3 4 6" xfId="40600"/>
    <cellStyle name="Total 4 3 2 3 5" xfId="40601"/>
    <cellStyle name="Total 4 3 2 3 6" xfId="40602"/>
    <cellStyle name="Total 4 3 2 3 7" xfId="40603"/>
    <cellStyle name="Total 4 3 2 3 8" xfId="40604"/>
    <cellStyle name="Total 4 3 2 3 9" xfId="40605"/>
    <cellStyle name="Total 4 3 2 4" xfId="40606"/>
    <cellStyle name="Total 4 3 2 4 2" xfId="40607"/>
    <cellStyle name="Total 4 3 2 4 2 2" xfId="40608"/>
    <cellStyle name="Total 4 3 2 4 2 3" xfId="40609"/>
    <cellStyle name="Total 4 3 2 4 2 4" xfId="40610"/>
    <cellStyle name="Total 4 3 2 4 2 5" xfId="40611"/>
    <cellStyle name="Total 4 3 2 4 2 6" xfId="40612"/>
    <cellStyle name="Total 4 3 2 4 3" xfId="40613"/>
    <cellStyle name="Total 4 3 2 4 3 2" xfId="40614"/>
    <cellStyle name="Total 4 3 2 4 3 3" xfId="40615"/>
    <cellStyle name="Total 4 3 2 4 3 4" xfId="40616"/>
    <cellStyle name="Total 4 3 2 4 3 5" xfId="40617"/>
    <cellStyle name="Total 4 3 2 4 3 6" xfId="40618"/>
    <cellStyle name="Total 4 3 2 4 4" xfId="40619"/>
    <cellStyle name="Total 4 3 2 4 5" xfId="40620"/>
    <cellStyle name="Total 4 3 2 4 6" xfId="40621"/>
    <cellStyle name="Total 4 3 2 4 7" xfId="40622"/>
    <cellStyle name="Total 4 3 2 4 8" xfId="40623"/>
    <cellStyle name="Total 4 3 2 5" xfId="40624"/>
    <cellStyle name="Total 4 3 2 5 2" xfId="40625"/>
    <cellStyle name="Total 4 3 2 5 3" xfId="40626"/>
    <cellStyle name="Total 4 3 2 5 4" xfId="40627"/>
    <cellStyle name="Total 4 3 2 5 5" xfId="40628"/>
    <cellStyle name="Total 4 3 2 5 6" xfId="40629"/>
    <cellStyle name="Total 4 3 2 6" xfId="40630"/>
    <cellStyle name="Total 4 3 2 6 2" xfId="40631"/>
    <cellStyle name="Total 4 3 2 6 3" xfId="40632"/>
    <cellStyle name="Total 4 3 2 6 4" xfId="40633"/>
    <cellStyle name="Total 4 3 2 6 5" xfId="40634"/>
    <cellStyle name="Total 4 3 2 6 6" xfId="40635"/>
    <cellStyle name="Total 4 3 2 7" xfId="40636"/>
    <cellStyle name="Total 4 3 2 8" xfId="40637"/>
    <cellStyle name="Total 4 3 2 9" xfId="40638"/>
    <cellStyle name="Total 4 3 3" xfId="40639"/>
    <cellStyle name="Total 4 3 3 10" xfId="40640"/>
    <cellStyle name="Total 4 3 3 2" xfId="40641"/>
    <cellStyle name="Total 4 3 3 2 2" xfId="40642"/>
    <cellStyle name="Total 4 3 3 2 2 2" xfId="40643"/>
    <cellStyle name="Total 4 3 3 2 2 2 2" xfId="40644"/>
    <cellStyle name="Total 4 3 3 2 2 2 3" xfId="40645"/>
    <cellStyle name="Total 4 3 3 2 2 2 4" xfId="40646"/>
    <cellStyle name="Total 4 3 3 2 2 2 5" xfId="40647"/>
    <cellStyle name="Total 4 3 3 2 2 2 6" xfId="40648"/>
    <cellStyle name="Total 4 3 3 2 2 3" xfId="40649"/>
    <cellStyle name="Total 4 3 3 2 2 3 2" xfId="40650"/>
    <cellStyle name="Total 4 3 3 2 2 3 3" xfId="40651"/>
    <cellStyle name="Total 4 3 3 2 2 3 4" xfId="40652"/>
    <cellStyle name="Total 4 3 3 2 2 3 5" xfId="40653"/>
    <cellStyle name="Total 4 3 3 2 2 3 6" xfId="40654"/>
    <cellStyle name="Total 4 3 3 2 2 4" xfId="40655"/>
    <cellStyle name="Total 4 3 3 2 2 5" xfId="40656"/>
    <cellStyle name="Total 4 3 3 2 2 6" xfId="40657"/>
    <cellStyle name="Total 4 3 3 2 2 7" xfId="40658"/>
    <cellStyle name="Total 4 3 3 2 2 8" xfId="40659"/>
    <cellStyle name="Total 4 3 3 2 3" xfId="40660"/>
    <cellStyle name="Total 4 3 3 2 3 2" xfId="40661"/>
    <cellStyle name="Total 4 3 3 2 3 3" xfId="40662"/>
    <cellStyle name="Total 4 3 3 2 3 4" xfId="40663"/>
    <cellStyle name="Total 4 3 3 2 3 5" xfId="40664"/>
    <cellStyle name="Total 4 3 3 2 3 6" xfId="40665"/>
    <cellStyle name="Total 4 3 3 2 4" xfId="40666"/>
    <cellStyle name="Total 4 3 3 2 4 2" xfId="40667"/>
    <cellStyle name="Total 4 3 3 2 4 3" xfId="40668"/>
    <cellStyle name="Total 4 3 3 2 4 4" xfId="40669"/>
    <cellStyle name="Total 4 3 3 2 4 5" xfId="40670"/>
    <cellStyle name="Total 4 3 3 2 4 6" xfId="40671"/>
    <cellStyle name="Total 4 3 3 2 5" xfId="40672"/>
    <cellStyle name="Total 4 3 3 2 6" xfId="40673"/>
    <cellStyle name="Total 4 3 3 2 7" xfId="40674"/>
    <cellStyle name="Total 4 3 3 2 8" xfId="40675"/>
    <cellStyle name="Total 4 3 3 2 9" xfId="40676"/>
    <cellStyle name="Total 4 3 3 3" xfId="40677"/>
    <cellStyle name="Total 4 3 3 3 2" xfId="40678"/>
    <cellStyle name="Total 4 3 3 3 2 2" xfId="40679"/>
    <cellStyle name="Total 4 3 3 3 2 3" xfId="40680"/>
    <cellStyle name="Total 4 3 3 3 2 4" xfId="40681"/>
    <cellStyle name="Total 4 3 3 3 2 5" xfId="40682"/>
    <cellStyle name="Total 4 3 3 3 2 6" xfId="40683"/>
    <cellStyle name="Total 4 3 3 3 3" xfId="40684"/>
    <cellStyle name="Total 4 3 3 3 3 2" xfId="40685"/>
    <cellStyle name="Total 4 3 3 3 3 3" xfId="40686"/>
    <cellStyle name="Total 4 3 3 3 3 4" xfId="40687"/>
    <cellStyle name="Total 4 3 3 3 3 5" xfId="40688"/>
    <cellStyle name="Total 4 3 3 3 3 6" xfId="40689"/>
    <cellStyle name="Total 4 3 3 3 4" xfId="40690"/>
    <cellStyle name="Total 4 3 3 3 5" xfId="40691"/>
    <cellStyle name="Total 4 3 3 3 6" xfId="40692"/>
    <cellStyle name="Total 4 3 3 3 7" xfId="40693"/>
    <cellStyle name="Total 4 3 3 3 8" xfId="40694"/>
    <cellStyle name="Total 4 3 3 4" xfId="40695"/>
    <cellStyle name="Total 4 3 3 4 2" xfId="40696"/>
    <cellStyle name="Total 4 3 3 4 3" xfId="40697"/>
    <cellStyle name="Total 4 3 3 4 4" xfId="40698"/>
    <cellStyle name="Total 4 3 3 4 5" xfId="40699"/>
    <cellStyle name="Total 4 3 3 4 6" xfId="40700"/>
    <cellStyle name="Total 4 3 3 5" xfId="40701"/>
    <cellStyle name="Total 4 3 3 5 2" xfId="40702"/>
    <cellStyle name="Total 4 3 3 5 3" xfId="40703"/>
    <cellStyle name="Total 4 3 3 5 4" xfId="40704"/>
    <cellStyle name="Total 4 3 3 5 5" xfId="40705"/>
    <cellStyle name="Total 4 3 3 5 6" xfId="40706"/>
    <cellStyle name="Total 4 3 3 6" xfId="40707"/>
    <cellStyle name="Total 4 3 3 7" xfId="40708"/>
    <cellStyle name="Total 4 3 3 8" xfId="40709"/>
    <cellStyle name="Total 4 3 3 9" xfId="40710"/>
    <cellStyle name="Total 4 3 4" xfId="40711"/>
    <cellStyle name="Total 4 3 4 2" xfId="40712"/>
    <cellStyle name="Total 4 3 4 2 2" xfId="40713"/>
    <cellStyle name="Total 4 3 4 2 2 2" xfId="40714"/>
    <cellStyle name="Total 4 3 4 2 2 3" xfId="40715"/>
    <cellStyle name="Total 4 3 4 2 2 4" xfId="40716"/>
    <cellStyle name="Total 4 3 4 2 2 5" xfId="40717"/>
    <cellStyle name="Total 4 3 4 2 2 6" xfId="40718"/>
    <cellStyle name="Total 4 3 4 2 3" xfId="40719"/>
    <cellStyle name="Total 4 3 4 2 3 2" xfId="40720"/>
    <cellStyle name="Total 4 3 4 2 3 3" xfId="40721"/>
    <cellStyle name="Total 4 3 4 2 3 4" xfId="40722"/>
    <cellStyle name="Total 4 3 4 2 3 5" xfId="40723"/>
    <cellStyle name="Total 4 3 4 2 3 6" xfId="40724"/>
    <cellStyle name="Total 4 3 4 2 4" xfId="40725"/>
    <cellStyle name="Total 4 3 4 2 5" xfId="40726"/>
    <cellStyle name="Total 4 3 4 2 6" xfId="40727"/>
    <cellStyle name="Total 4 3 4 2 7" xfId="40728"/>
    <cellStyle name="Total 4 3 4 2 8" xfId="40729"/>
    <cellStyle name="Total 4 3 4 3" xfId="40730"/>
    <cellStyle name="Total 4 3 4 3 2" xfId="40731"/>
    <cellStyle name="Total 4 3 4 3 3" xfId="40732"/>
    <cellStyle name="Total 4 3 4 3 4" xfId="40733"/>
    <cellStyle name="Total 4 3 4 3 5" xfId="40734"/>
    <cellStyle name="Total 4 3 4 3 6" xfId="40735"/>
    <cellStyle name="Total 4 3 4 4" xfId="40736"/>
    <cellStyle name="Total 4 3 4 4 2" xfId="40737"/>
    <cellStyle name="Total 4 3 4 4 3" xfId="40738"/>
    <cellStyle name="Total 4 3 4 4 4" xfId="40739"/>
    <cellStyle name="Total 4 3 4 4 5" xfId="40740"/>
    <cellStyle name="Total 4 3 4 4 6" xfId="40741"/>
    <cellStyle name="Total 4 3 4 5" xfId="40742"/>
    <cellStyle name="Total 4 3 4 6" xfId="40743"/>
    <cellStyle name="Total 4 3 4 7" xfId="40744"/>
    <cellStyle name="Total 4 3 4 8" xfId="40745"/>
    <cellStyle name="Total 4 3 4 9" xfId="40746"/>
    <cellStyle name="Total 4 3 5" xfId="40747"/>
    <cellStyle name="Total 4 3 5 2" xfId="40748"/>
    <cellStyle name="Total 4 3 5 2 2" xfId="40749"/>
    <cellStyle name="Total 4 3 5 2 3" xfId="40750"/>
    <cellStyle name="Total 4 3 5 2 4" xfId="40751"/>
    <cellStyle name="Total 4 3 5 2 5" xfId="40752"/>
    <cellStyle name="Total 4 3 5 2 6" xfId="40753"/>
    <cellStyle name="Total 4 3 5 3" xfId="40754"/>
    <cellStyle name="Total 4 3 5 3 2" xfId="40755"/>
    <cellStyle name="Total 4 3 5 3 3" xfId="40756"/>
    <cellStyle name="Total 4 3 5 3 4" xfId="40757"/>
    <cellStyle name="Total 4 3 5 3 5" xfId="40758"/>
    <cellStyle name="Total 4 3 5 3 6" xfId="40759"/>
    <cellStyle name="Total 4 3 5 4" xfId="40760"/>
    <cellStyle name="Total 4 3 5 5" xfId="40761"/>
    <cellStyle name="Total 4 3 5 6" xfId="40762"/>
    <cellStyle name="Total 4 3 5 7" xfId="40763"/>
    <cellStyle name="Total 4 3 5 8" xfId="40764"/>
    <cellStyle name="Total 4 3 6" xfId="40765"/>
    <cellStyle name="Total 4 3 6 2" xfId="40766"/>
    <cellStyle name="Total 4 3 6 3" xfId="40767"/>
    <cellStyle name="Total 4 3 6 4" xfId="40768"/>
    <cellStyle name="Total 4 3 6 5" xfId="40769"/>
    <cellStyle name="Total 4 3 6 6" xfId="40770"/>
    <cellStyle name="Total 4 3 7" xfId="40771"/>
    <cellStyle name="Total 4 3 7 2" xfId="40772"/>
    <cellStyle name="Total 4 3 7 3" xfId="40773"/>
    <cellStyle name="Total 4 3 7 4" xfId="40774"/>
    <cellStyle name="Total 4 3 7 5" xfId="40775"/>
    <cellStyle name="Total 4 3 7 6" xfId="40776"/>
    <cellStyle name="Total 4 3 8" xfId="40777"/>
    <cellStyle name="Total 4 3 9" xfId="40778"/>
    <cellStyle name="Total 4 4" xfId="40779"/>
    <cellStyle name="Total 4 4 10" xfId="40780"/>
    <cellStyle name="Total 4 4 11" xfId="40781"/>
    <cellStyle name="Total 4 4 2" xfId="40782"/>
    <cellStyle name="Total 4 4 2 10" xfId="40783"/>
    <cellStyle name="Total 4 4 2 2" xfId="40784"/>
    <cellStyle name="Total 4 4 2 2 2" xfId="40785"/>
    <cellStyle name="Total 4 4 2 2 2 2" xfId="40786"/>
    <cellStyle name="Total 4 4 2 2 2 2 2" xfId="40787"/>
    <cellStyle name="Total 4 4 2 2 2 2 3" xfId="40788"/>
    <cellStyle name="Total 4 4 2 2 2 2 4" xfId="40789"/>
    <cellStyle name="Total 4 4 2 2 2 2 5" xfId="40790"/>
    <cellStyle name="Total 4 4 2 2 2 2 6" xfId="40791"/>
    <cellStyle name="Total 4 4 2 2 2 3" xfId="40792"/>
    <cellStyle name="Total 4 4 2 2 2 3 2" xfId="40793"/>
    <cellStyle name="Total 4 4 2 2 2 3 3" xfId="40794"/>
    <cellStyle name="Total 4 4 2 2 2 3 4" xfId="40795"/>
    <cellStyle name="Total 4 4 2 2 2 3 5" xfId="40796"/>
    <cellStyle name="Total 4 4 2 2 2 3 6" xfId="40797"/>
    <cellStyle name="Total 4 4 2 2 2 4" xfId="40798"/>
    <cellStyle name="Total 4 4 2 2 2 5" xfId="40799"/>
    <cellStyle name="Total 4 4 2 2 2 6" xfId="40800"/>
    <cellStyle name="Total 4 4 2 2 2 7" xfId="40801"/>
    <cellStyle name="Total 4 4 2 2 2 8" xfId="40802"/>
    <cellStyle name="Total 4 4 2 2 3" xfId="40803"/>
    <cellStyle name="Total 4 4 2 2 3 2" xfId="40804"/>
    <cellStyle name="Total 4 4 2 2 3 3" xfId="40805"/>
    <cellStyle name="Total 4 4 2 2 3 4" xfId="40806"/>
    <cellStyle name="Total 4 4 2 2 3 5" xfId="40807"/>
    <cellStyle name="Total 4 4 2 2 3 6" xfId="40808"/>
    <cellStyle name="Total 4 4 2 2 4" xfId="40809"/>
    <cellStyle name="Total 4 4 2 2 4 2" xfId="40810"/>
    <cellStyle name="Total 4 4 2 2 4 3" xfId="40811"/>
    <cellStyle name="Total 4 4 2 2 4 4" xfId="40812"/>
    <cellStyle name="Total 4 4 2 2 4 5" xfId="40813"/>
    <cellStyle name="Total 4 4 2 2 4 6" xfId="40814"/>
    <cellStyle name="Total 4 4 2 2 5" xfId="40815"/>
    <cellStyle name="Total 4 4 2 2 6" xfId="40816"/>
    <cellStyle name="Total 4 4 2 2 7" xfId="40817"/>
    <cellStyle name="Total 4 4 2 2 8" xfId="40818"/>
    <cellStyle name="Total 4 4 2 2 9" xfId="40819"/>
    <cellStyle name="Total 4 4 2 3" xfId="40820"/>
    <cellStyle name="Total 4 4 2 3 2" xfId="40821"/>
    <cellStyle name="Total 4 4 2 3 2 2" xfId="40822"/>
    <cellStyle name="Total 4 4 2 3 2 3" xfId="40823"/>
    <cellStyle name="Total 4 4 2 3 2 4" xfId="40824"/>
    <cellStyle name="Total 4 4 2 3 2 5" xfId="40825"/>
    <cellStyle name="Total 4 4 2 3 2 6" xfId="40826"/>
    <cellStyle name="Total 4 4 2 3 3" xfId="40827"/>
    <cellStyle name="Total 4 4 2 3 3 2" xfId="40828"/>
    <cellStyle name="Total 4 4 2 3 3 3" xfId="40829"/>
    <cellStyle name="Total 4 4 2 3 3 4" xfId="40830"/>
    <cellStyle name="Total 4 4 2 3 3 5" xfId="40831"/>
    <cellStyle name="Total 4 4 2 3 3 6" xfId="40832"/>
    <cellStyle name="Total 4 4 2 3 4" xfId="40833"/>
    <cellStyle name="Total 4 4 2 3 5" xfId="40834"/>
    <cellStyle name="Total 4 4 2 3 6" xfId="40835"/>
    <cellStyle name="Total 4 4 2 3 7" xfId="40836"/>
    <cellStyle name="Total 4 4 2 3 8" xfId="40837"/>
    <cellStyle name="Total 4 4 2 4" xfId="40838"/>
    <cellStyle name="Total 4 4 2 4 2" xfId="40839"/>
    <cellStyle name="Total 4 4 2 4 3" xfId="40840"/>
    <cellStyle name="Total 4 4 2 4 4" xfId="40841"/>
    <cellStyle name="Total 4 4 2 4 5" xfId="40842"/>
    <cellStyle name="Total 4 4 2 4 6" xfId="40843"/>
    <cellStyle name="Total 4 4 2 5" xfId="40844"/>
    <cellStyle name="Total 4 4 2 5 2" xfId="40845"/>
    <cellStyle name="Total 4 4 2 5 3" xfId="40846"/>
    <cellStyle name="Total 4 4 2 5 4" xfId="40847"/>
    <cellStyle name="Total 4 4 2 5 5" xfId="40848"/>
    <cellStyle name="Total 4 4 2 5 6" xfId="40849"/>
    <cellStyle name="Total 4 4 2 6" xfId="40850"/>
    <cellStyle name="Total 4 4 2 7" xfId="40851"/>
    <cellStyle name="Total 4 4 2 8" xfId="40852"/>
    <cellStyle name="Total 4 4 2 9" xfId="40853"/>
    <cellStyle name="Total 4 4 3" xfId="40854"/>
    <cellStyle name="Total 4 4 3 2" xfId="40855"/>
    <cellStyle name="Total 4 4 3 2 2" xfId="40856"/>
    <cellStyle name="Total 4 4 3 2 2 2" xfId="40857"/>
    <cellStyle name="Total 4 4 3 2 2 3" xfId="40858"/>
    <cellStyle name="Total 4 4 3 2 2 4" xfId="40859"/>
    <cellStyle name="Total 4 4 3 2 2 5" xfId="40860"/>
    <cellStyle name="Total 4 4 3 2 2 6" xfId="40861"/>
    <cellStyle name="Total 4 4 3 2 3" xfId="40862"/>
    <cellStyle name="Total 4 4 3 2 3 2" xfId="40863"/>
    <cellStyle name="Total 4 4 3 2 3 3" xfId="40864"/>
    <cellStyle name="Total 4 4 3 2 3 4" xfId="40865"/>
    <cellStyle name="Total 4 4 3 2 3 5" xfId="40866"/>
    <cellStyle name="Total 4 4 3 2 3 6" xfId="40867"/>
    <cellStyle name="Total 4 4 3 2 4" xfId="40868"/>
    <cellStyle name="Total 4 4 3 2 5" xfId="40869"/>
    <cellStyle name="Total 4 4 3 2 6" xfId="40870"/>
    <cellStyle name="Total 4 4 3 2 7" xfId="40871"/>
    <cellStyle name="Total 4 4 3 2 8" xfId="40872"/>
    <cellStyle name="Total 4 4 3 3" xfId="40873"/>
    <cellStyle name="Total 4 4 3 3 2" xfId="40874"/>
    <cellStyle name="Total 4 4 3 3 3" xfId="40875"/>
    <cellStyle name="Total 4 4 3 3 4" xfId="40876"/>
    <cellStyle name="Total 4 4 3 3 5" xfId="40877"/>
    <cellStyle name="Total 4 4 3 3 6" xfId="40878"/>
    <cellStyle name="Total 4 4 3 4" xfId="40879"/>
    <cellStyle name="Total 4 4 3 4 2" xfId="40880"/>
    <cellStyle name="Total 4 4 3 4 3" xfId="40881"/>
    <cellStyle name="Total 4 4 3 4 4" xfId="40882"/>
    <cellStyle name="Total 4 4 3 4 5" xfId="40883"/>
    <cellStyle name="Total 4 4 3 4 6" xfId="40884"/>
    <cellStyle name="Total 4 4 3 5" xfId="40885"/>
    <cellStyle name="Total 4 4 3 6" xfId="40886"/>
    <cellStyle name="Total 4 4 3 7" xfId="40887"/>
    <cellStyle name="Total 4 4 3 8" xfId="40888"/>
    <cellStyle name="Total 4 4 3 9" xfId="40889"/>
    <cellStyle name="Total 4 4 4" xfId="40890"/>
    <cellStyle name="Total 4 4 4 2" xfId="40891"/>
    <cellStyle name="Total 4 4 4 2 2" xfId="40892"/>
    <cellStyle name="Total 4 4 4 2 3" xfId="40893"/>
    <cellStyle name="Total 4 4 4 2 4" xfId="40894"/>
    <cellStyle name="Total 4 4 4 2 5" xfId="40895"/>
    <cellStyle name="Total 4 4 4 2 6" xfId="40896"/>
    <cellStyle name="Total 4 4 4 3" xfId="40897"/>
    <cellStyle name="Total 4 4 4 3 2" xfId="40898"/>
    <cellStyle name="Total 4 4 4 3 3" xfId="40899"/>
    <cellStyle name="Total 4 4 4 3 4" xfId="40900"/>
    <cellStyle name="Total 4 4 4 3 5" xfId="40901"/>
    <cellStyle name="Total 4 4 4 3 6" xfId="40902"/>
    <cellStyle name="Total 4 4 4 4" xfId="40903"/>
    <cellStyle name="Total 4 4 4 5" xfId="40904"/>
    <cellStyle name="Total 4 4 4 6" xfId="40905"/>
    <cellStyle name="Total 4 4 4 7" xfId="40906"/>
    <cellStyle name="Total 4 4 4 8" xfId="40907"/>
    <cellStyle name="Total 4 4 5" xfId="40908"/>
    <cellStyle name="Total 4 4 5 2" xfId="40909"/>
    <cellStyle name="Total 4 4 5 3" xfId="40910"/>
    <cellStyle name="Total 4 4 5 4" xfId="40911"/>
    <cellStyle name="Total 4 4 5 5" xfId="40912"/>
    <cellStyle name="Total 4 4 5 6" xfId="40913"/>
    <cellStyle name="Total 4 4 6" xfId="40914"/>
    <cellStyle name="Total 4 4 6 2" xfId="40915"/>
    <cellStyle name="Total 4 4 6 3" xfId="40916"/>
    <cellStyle name="Total 4 4 6 4" xfId="40917"/>
    <cellStyle name="Total 4 4 6 5" xfId="40918"/>
    <cellStyle name="Total 4 4 6 6" xfId="40919"/>
    <cellStyle name="Total 4 4 7" xfId="40920"/>
    <cellStyle name="Total 4 4 8" xfId="40921"/>
    <cellStyle name="Total 4 4 9" xfId="40922"/>
    <cellStyle name="Total 4 5" xfId="40923"/>
    <cellStyle name="Total 4 5 10" xfId="40924"/>
    <cellStyle name="Total 4 5 2" xfId="40925"/>
    <cellStyle name="Total 4 5 2 2" xfId="40926"/>
    <cellStyle name="Total 4 5 2 2 2" xfId="40927"/>
    <cellStyle name="Total 4 5 2 2 2 2" xfId="40928"/>
    <cellStyle name="Total 4 5 2 2 2 3" xfId="40929"/>
    <cellStyle name="Total 4 5 2 2 2 4" xfId="40930"/>
    <cellStyle name="Total 4 5 2 2 2 5" xfId="40931"/>
    <cellStyle name="Total 4 5 2 2 2 6" xfId="40932"/>
    <cellStyle name="Total 4 5 2 2 3" xfId="40933"/>
    <cellStyle name="Total 4 5 2 2 3 2" xfId="40934"/>
    <cellStyle name="Total 4 5 2 2 3 3" xfId="40935"/>
    <cellStyle name="Total 4 5 2 2 3 4" xfId="40936"/>
    <cellStyle name="Total 4 5 2 2 3 5" xfId="40937"/>
    <cellStyle name="Total 4 5 2 2 3 6" xfId="40938"/>
    <cellStyle name="Total 4 5 2 2 4" xfId="40939"/>
    <cellStyle name="Total 4 5 2 2 5" xfId="40940"/>
    <cellStyle name="Total 4 5 2 2 6" xfId="40941"/>
    <cellStyle name="Total 4 5 2 2 7" xfId="40942"/>
    <cellStyle name="Total 4 5 2 2 8" xfId="40943"/>
    <cellStyle name="Total 4 5 2 3" xfId="40944"/>
    <cellStyle name="Total 4 5 2 3 2" xfId="40945"/>
    <cellStyle name="Total 4 5 2 3 3" xfId="40946"/>
    <cellStyle name="Total 4 5 2 3 4" xfId="40947"/>
    <cellStyle name="Total 4 5 2 3 5" xfId="40948"/>
    <cellStyle name="Total 4 5 2 3 6" xfId="40949"/>
    <cellStyle name="Total 4 5 2 4" xfId="40950"/>
    <cellStyle name="Total 4 5 2 4 2" xfId="40951"/>
    <cellStyle name="Total 4 5 2 4 3" xfId="40952"/>
    <cellStyle name="Total 4 5 2 4 4" xfId="40953"/>
    <cellStyle name="Total 4 5 2 4 5" xfId="40954"/>
    <cellStyle name="Total 4 5 2 4 6" xfId="40955"/>
    <cellStyle name="Total 4 5 2 5" xfId="40956"/>
    <cellStyle name="Total 4 5 2 6" xfId="40957"/>
    <cellStyle name="Total 4 5 2 7" xfId="40958"/>
    <cellStyle name="Total 4 5 2 8" xfId="40959"/>
    <cellStyle name="Total 4 5 2 9" xfId="40960"/>
    <cellStyle name="Total 4 5 3" xfId="40961"/>
    <cellStyle name="Total 4 5 3 2" xfId="40962"/>
    <cellStyle name="Total 4 5 3 2 2" xfId="40963"/>
    <cellStyle name="Total 4 5 3 2 3" xfId="40964"/>
    <cellStyle name="Total 4 5 3 2 4" xfId="40965"/>
    <cellStyle name="Total 4 5 3 2 5" xfId="40966"/>
    <cellStyle name="Total 4 5 3 2 6" xfId="40967"/>
    <cellStyle name="Total 4 5 3 3" xfId="40968"/>
    <cellStyle name="Total 4 5 3 3 2" xfId="40969"/>
    <cellStyle name="Total 4 5 3 3 3" xfId="40970"/>
    <cellStyle name="Total 4 5 3 3 4" xfId="40971"/>
    <cellStyle name="Total 4 5 3 3 5" xfId="40972"/>
    <cellStyle name="Total 4 5 3 3 6" xfId="40973"/>
    <cellStyle name="Total 4 5 3 4" xfId="40974"/>
    <cellStyle name="Total 4 5 3 5" xfId="40975"/>
    <cellStyle name="Total 4 5 3 6" xfId="40976"/>
    <cellStyle name="Total 4 5 3 7" xfId="40977"/>
    <cellStyle name="Total 4 5 3 8" xfId="40978"/>
    <cellStyle name="Total 4 5 4" xfId="40979"/>
    <cellStyle name="Total 4 5 4 2" xfId="40980"/>
    <cellStyle name="Total 4 5 4 3" xfId="40981"/>
    <cellStyle name="Total 4 5 4 4" xfId="40982"/>
    <cellStyle name="Total 4 5 4 5" xfId="40983"/>
    <cellStyle name="Total 4 5 4 6" xfId="40984"/>
    <cellStyle name="Total 4 5 5" xfId="40985"/>
    <cellStyle name="Total 4 5 5 2" xfId="40986"/>
    <cellStyle name="Total 4 5 5 3" xfId="40987"/>
    <cellStyle name="Total 4 5 5 4" xfId="40988"/>
    <cellStyle name="Total 4 5 5 5" xfId="40989"/>
    <cellStyle name="Total 4 5 5 6" xfId="40990"/>
    <cellStyle name="Total 4 5 6" xfId="40991"/>
    <cellStyle name="Total 4 5 7" xfId="40992"/>
    <cellStyle name="Total 4 5 8" xfId="40993"/>
    <cellStyle name="Total 4 5 9" xfId="40994"/>
    <cellStyle name="Total 4 6" xfId="40995"/>
    <cellStyle name="Total 4 6 2" xfId="40996"/>
    <cellStyle name="Total 4 6 2 2" xfId="40997"/>
    <cellStyle name="Total 4 6 2 2 2" xfId="40998"/>
    <cellStyle name="Total 4 6 2 2 3" xfId="40999"/>
    <cellStyle name="Total 4 6 2 2 4" xfId="41000"/>
    <cellStyle name="Total 4 6 2 2 5" xfId="41001"/>
    <cellStyle name="Total 4 6 2 2 6" xfId="41002"/>
    <cellStyle name="Total 4 6 2 3" xfId="41003"/>
    <cellStyle name="Total 4 6 2 3 2" xfId="41004"/>
    <cellStyle name="Total 4 6 2 3 3" xfId="41005"/>
    <cellStyle name="Total 4 6 2 3 4" xfId="41006"/>
    <cellStyle name="Total 4 6 2 3 5" xfId="41007"/>
    <cellStyle name="Total 4 6 2 3 6" xfId="41008"/>
    <cellStyle name="Total 4 6 2 4" xfId="41009"/>
    <cellStyle name="Total 4 6 2 5" xfId="41010"/>
    <cellStyle name="Total 4 6 2 6" xfId="41011"/>
    <cellStyle name="Total 4 6 2 7" xfId="41012"/>
    <cellStyle name="Total 4 6 2 8" xfId="41013"/>
    <cellStyle name="Total 4 6 3" xfId="41014"/>
    <cellStyle name="Total 4 6 3 2" xfId="41015"/>
    <cellStyle name="Total 4 6 3 3" xfId="41016"/>
    <cellStyle name="Total 4 6 3 4" xfId="41017"/>
    <cellStyle name="Total 4 6 3 5" xfId="41018"/>
    <cellStyle name="Total 4 6 3 6" xfId="41019"/>
    <cellStyle name="Total 4 6 4" xfId="41020"/>
    <cellStyle name="Total 4 6 4 2" xfId="41021"/>
    <cellStyle name="Total 4 6 4 3" xfId="41022"/>
    <cellStyle name="Total 4 6 4 4" xfId="41023"/>
    <cellStyle name="Total 4 6 4 5" xfId="41024"/>
    <cellStyle name="Total 4 6 4 6" xfId="41025"/>
    <cellStyle name="Total 4 6 5" xfId="41026"/>
    <cellStyle name="Total 4 6 6" xfId="41027"/>
    <cellStyle name="Total 4 6 7" xfId="41028"/>
    <cellStyle name="Total 4 6 8" xfId="41029"/>
    <cellStyle name="Total 4 6 9" xfId="41030"/>
    <cellStyle name="Total 4 7" xfId="41031"/>
    <cellStyle name="Total 4 7 2" xfId="41032"/>
    <cellStyle name="Total 4 7 2 2" xfId="41033"/>
    <cellStyle name="Total 4 7 2 3" xfId="41034"/>
    <cellStyle name="Total 4 7 2 4" xfId="41035"/>
    <cellStyle name="Total 4 7 2 5" xfId="41036"/>
    <cellStyle name="Total 4 7 2 6" xfId="41037"/>
    <cellStyle name="Total 4 7 3" xfId="41038"/>
    <cellStyle name="Total 4 7 3 2" xfId="41039"/>
    <cellStyle name="Total 4 7 3 3" xfId="41040"/>
    <cellStyle name="Total 4 7 3 4" xfId="41041"/>
    <cellStyle name="Total 4 7 3 5" xfId="41042"/>
    <cellStyle name="Total 4 7 3 6" xfId="41043"/>
    <cellStyle name="Total 4 7 4" xfId="41044"/>
    <cellStyle name="Total 4 7 5" xfId="41045"/>
    <cellStyle name="Total 4 7 6" xfId="41046"/>
    <cellStyle name="Total 4 7 7" xfId="41047"/>
    <cellStyle name="Total 4 7 8" xfId="41048"/>
    <cellStyle name="Total 4 8" xfId="41049"/>
    <cellStyle name="Total 4 8 2" xfId="41050"/>
    <cellStyle name="Total 4 8 3" xfId="41051"/>
    <cellStyle name="Total 4 8 4" xfId="41052"/>
    <cellStyle name="Total 4 8 5" xfId="41053"/>
    <cellStyle name="Total 4 8 6" xfId="41054"/>
    <cellStyle name="Total 4 9" xfId="41055"/>
    <cellStyle name="Total 4 9 2" xfId="41056"/>
    <cellStyle name="Total 4 9 3" xfId="41057"/>
    <cellStyle name="Total 4 9 4" xfId="41058"/>
    <cellStyle name="Total 4 9 5" xfId="41059"/>
    <cellStyle name="Total 4 9 6" xfId="41060"/>
    <cellStyle name="Total 5" xfId="41061"/>
    <cellStyle name="Total 5 10" xfId="41062"/>
    <cellStyle name="Total 5 11" xfId="41063"/>
    <cellStyle name="Total 5 12" xfId="41064"/>
    <cellStyle name="Total 5 13" xfId="41065"/>
    <cellStyle name="Total 5 2" xfId="41066"/>
    <cellStyle name="Total 5 2 10" xfId="41067"/>
    <cellStyle name="Total 5 2 11" xfId="41068"/>
    <cellStyle name="Total 5 2 12" xfId="41069"/>
    <cellStyle name="Total 5 2 2" xfId="41070"/>
    <cellStyle name="Total 5 2 2 10" xfId="41071"/>
    <cellStyle name="Total 5 2 2 11" xfId="41072"/>
    <cellStyle name="Total 5 2 2 2" xfId="41073"/>
    <cellStyle name="Total 5 2 2 2 10" xfId="41074"/>
    <cellStyle name="Total 5 2 2 2 2" xfId="41075"/>
    <cellStyle name="Total 5 2 2 2 2 2" xfId="41076"/>
    <cellStyle name="Total 5 2 2 2 2 2 2" xfId="41077"/>
    <cellStyle name="Total 5 2 2 2 2 2 2 2" xfId="41078"/>
    <cellStyle name="Total 5 2 2 2 2 2 2 3" xfId="41079"/>
    <cellStyle name="Total 5 2 2 2 2 2 2 4" xfId="41080"/>
    <cellStyle name="Total 5 2 2 2 2 2 2 5" xfId="41081"/>
    <cellStyle name="Total 5 2 2 2 2 2 2 6" xfId="41082"/>
    <cellStyle name="Total 5 2 2 2 2 2 3" xfId="41083"/>
    <cellStyle name="Total 5 2 2 2 2 2 3 2" xfId="41084"/>
    <cellStyle name="Total 5 2 2 2 2 2 3 3" xfId="41085"/>
    <cellStyle name="Total 5 2 2 2 2 2 3 4" xfId="41086"/>
    <cellStyle name="Total 5 2 2 2 2 2 3 5" xfId="41087"/>
    <cellStyle name="Total 5 2 2 2 2 2 3 6" xfId="41088"/>
    <cellStyle name="Total 5 2 2 2 2 2 4" xfId="41089"/>
    <cellStyle name="Total 5 2 2 2 2 2 5" xfId="41090"/>
    <cellStyle name="Total 5 2 2 2 2 2 6" xfId="41091"/>
    <cellStyle name="Total 5 2 2 2 2 2 7" xfId="41092"/>
    <cellStyle name="Total 5 2 2 2 2 2 8" xfId="41093"/>
    <cellStyle name="Total 5 2 2 2 2 3" xfId="41094"/>
    <cellStyle name="Total 5 2 2 2 2 3 2" xfId="41095"/>
    <cellStyle name="Total 5 2 2 2 2 3 3" xfId="41096"/>
    <cellStyle name="Total 5 2 2 2 2 3 4" xfId="41097"/>
    <cellStyle name="Total 5 2 2 2 2 3 5" xfId="41098"/>
    <cellStyle name="Total 5 2 2 2 2 3 6" xfId="41099"/>
    <cellStyle name="Total 5 2 2 2 2 4" xfId="41100"/>
    <cellStyle name="Total 5 2 2 2 2 4 2" xfId="41101"/>
    <cellStyle name="Total 5 2 2 2 2 4 3" xfId="41102"/>
    <cellStyle name="Total 5 2 2 2 2 4 4" xfId="41103"/>
    <cellStyle name="Total 5 2 2 2 2 4 5" xfId="41104"/>
    <cellStyle name="Total 5 2 2 2 2 4 6" xfId="41105"/>
    <cellStyle name="Total 5 2 2 2 2 5" xfId="41106"/>
    <cellStyle name="Total 5 2 2 2 2 6" xfId="41107"/>
    <cellStyle name="Total 5 2 2 2 2 7" xfId="41108"/>
    <cellStyle name="Total 5 2 2 2 2 8" xfId="41109"/>
    <cellStyle name="Total 5 2 2 2 2 9" xfId="41110"/>
    <cellStyle name="Total 5 2 2 2 3" xfId="41111"/>
    <cellStyle name="Total 5 2 2 2 3 2" xfId="41112"/>
    <cellStyle name="Total 5 2 2 2 3 2 2" xfId="41113"/>
    <cellStyle name="Total 5 2 2 2 3 2 3" xfId="41114"/>
    <cellStyle name="Total 5 2 2 2 3 2 4" xfId="41115"/>
    <cellStyle name="Total 5 2 2 2 3 2 5" xfId="41116"/>
    <cellStyle name="Total 5 2 2 2 3 2 6" xfId="41117"/>
    <cellStyle name="Total 5 2 2 2 3 3" xfId="41118"/>
    <cellStyle name="Total 5 2 2 2 3 3 2" xfId="41119"/>
    <cellStyle name="Total 5 2 2 2 3 3 3" xfId="41120"/>
    <cellStyle name="Total 5 2 2 2 3 3 4" xfId="41121"/>
    <cellStyle name="Total 5 2 2 2 3 3 5" xfId="41122"/>
    <cellStyle name="Total 5 2 2 2 3 3 6" xfId="41123"/>
    <cellStyle name="Total 5 2 2 2 3 4" xfId="41124"/>
    <cellStyle name="Total 5 2 2 2 3 5" xfId="41125"/>
    <cellStyle name="Total 5 2 2 2 3 6" xfId="41126"/>
    <cellStyle name="Total 5 2 2 2 3 7" xfId="41127"/>
    <cellStyle name="Total 5 2 2 2 3 8" xfId="41128"/>
    <cellStyle name="Total 5 2 2 2 4" xfId="41129"/>
    <cellStyle name="Total 5 2 2 2 4 2" xfId="41130"/>
    <cellStyle name="Total 5 2 2 2 4 3" xfId="41131"/>
    <cellStyle name="Total 5 2 2 2 4 4" xfId="41132"/>
    <cellStyle name="Total 5 2 2 2 4 5" xfId="41133"/>
    <cellStyle name="Total 5 2 2 2 4 6" xfId="41134"/>
    <cellStyle name="Total 5 2 2 2 5" xfId="41135"/>
    <cellStyle name="Total 5 2 2 2 5 2" xfId="41136"/>
    <cellStyle name="Total 5 2 2 2 5 3" xfId="41137"/>
    <cellStyle name="Total 5 2 2 2 5 4" xfId="41138"/>
    <cellStyle name="Total 5 2 2 2 5 5" xfId="41139"/>
    <cellStyle name="Total 5 2 2 2 5 6" xfId="41140"/>
    <cellStyle name="Total 5 2 2 2 6" xfId="41141"/>
    <cellStyle name="Total 5 2 2 2 7" xfId="41142"/>
    <cellStyle name="Total 5 2 2 2 8" xfId="41143"/>
    <cellStyle name="Total 5 2 2 2 9" xfId="41144"/>
    <cellStyle name="Total 5 2 2 3" xfId="41145"/>
    <cellStyle name="Total 5 2 2 3 2" xfId="41146"/>
    <cellStyle name="Total 5 2 2 3 2 2" xfId="41147"/>
    <cellStyle name="Total 5 2 2 3 2 2 2" xfId="41148"/>
    <cellStyle name="Total 5 2 2 3 2 2 3" xfId="41149"/>
    <cellStyle name="Total 5 2 2 3 2 2 4" xfId="41150"/>
    <cellStyle name="Total 5 2 2 3 2 2 5" xfId="41151"/>
    <cellStyle name="Total 5 2 2 3 2 2 6" xfId="41152"/>
    <cellStyle name="Total 5 2 2 3 2 3" xfId="41153"/>
    <cellStyle name="Total 5 2 2 3 2 3 2" xfId="41154"/>
    <cellStyle name="Total 5 2 2 3 2 3 3" xfId="41155"/>
    <cellStyle name="Total 5 2 2 3 2 3 4" xfId="41156"/>
    <cellStyle name="Total 5 2 2 3 2 3 5" xfId="41157"/>
    <cellStyle name="Total 5 2 2 3 2 3 6" xfId="41158"/>
    <cellStyle name="Total 5 2 2 3 2 4" xfId="41159"/>
    <cellStyle name="Total 5 2 2 3 2 5" xfId="41160"/>
    <cellStyle name="Total 5 2 2 3 2 6" xfId="41161"/>
    <cellStyle name="Total 5 2 2 3 2 7" xfId="41162"/>
    <cellStyle name="Total 5 2 2 3 2 8" xfId="41163"/>
    <cellStyle name="Total 5 2 2 3 3" xfId="41164"/>
    <cellStyle name="Total 5 2 2 3 3 2" xfId="41165"/>
    <cellStyle name="Total 5 2 2 3 3 3" xfId="41166"/>
    <cellStyle name="Total 5 2 2 3 3 4" xfId="41167"/>
    <cellStyle name="Total 5 2 2 3 3 5" xfId="41168"/>
    <cellStyle name="Total 5 2 2 3 3 6" xfId="41169"/>
    <cellStyle name="Total 5 2 2 3 4" xfId="41170"/>
    <cellStyle name="Total 5 2 2 3 4 2" xfId="41171"/>
    <cellStyle name="Total 5 2 2 3 4 3" xfId="41172"/>
    <cellStyle name="Total 5 2 2 3 4 4" xfId="41173"/>
    <cellStyle name="Total 5 2 2 3 4 5" xfId="41174"/>
    <cellStyle name="Total 5 2 2 3 4 6" xfId="41175"/>
    <cellStyle name="Total 5 2 2 3 5" xfId="41176"/>
    <cellStyle name="Total 5 2 2 3 6" xfId="41177"/>
    <cellStyle name="Total 5 2 2 3 7" xfId="41178"/>
    <cellStyle name="Total 5 2 2 3 8" xfId="41179"/>
    <cellStyle name="Total 5 2 2 3 9" xfId="41180"/>
    <cellStyle name="Total 5 2 2 4" xfId="41181"/>
    <cellStyle name="Total 5 2 2 4 2" xfId="41182"/>
    <cellStyle name="Total 5 2 2 4 2 2" xfId="41183"/>
    <cellStyle name="Total 5 2 2 4 2 3" xfId="41184"/>
    <cellStyle name="Total 5 2 2 4 2 4" xfId="41185"/>
    <cellStyle name="Total 5 2 2 4 2 5" xfId="41186"/>
    <cellStyle name="Total 5 2 2 4 2 6" xfId="41187"/>
    <cellStyle name="Total 5 2 2 4 3" xfId="41188"/>
    <cellStyle name="Total 5 2 2 4 3 2" xfId="41189"/>
    <cellStyle name="Total 5 2 2 4 3 3" xfId="41190"/>
    <cellStyle name="Total 5 2 2 4 3 4" xfId="41191"/>
    <cellStyle name="Total 5 2 2 4 3 5" xfId="41192"/>
    <cellStyle name="Total 5 2 2 4 3 6" xfId="41193"/>
    <cellStyle name="Total 5 2 2 4 4" xfId="41194"/>
    <cellStyle name="Total 5 2 2 4 5" xfId="41195"/>
    <cellStyle name="Total 5 2 2 4 6" xfId="41196"/>
    <cellStyle name="Total 5 2 2 4 7" xfId="41197"/>
    <cellStyle name="Total 5 2 2 4 8" xfId="41198"/>
    <cellStyle name="Total 5 2 2 5" xfId="41199"/>
    <cellStyle name="Total 5 2 2 5 2" xfId="41200"/>
    <cellStyle name="Total 5 2 2 5 3" xfId="41201"/>
    <cellStyle name="Total 5 2 2 5 4" xfId="41202"/>
    <cellStyle name="Total 5 2 2 5 5" xfId="41203"/>
    <cellStyle name="Total 5 2 2 5 6" xfId="41204"/>
    <cellStyle name="Total 5 2 2 6" xfId="41205"/>
    <cellStyle name="Total 5 2 2 6 2" xfId="41206"/>
    <cellStyle name="Total 5 2 2 6 3" xfId="41207"/>
    <cellStyle name="Total 5 2 2 6 4" xfId="41208"/>
    <cellStyle name="Total 5 2 2 6 5" xfId="41209"/>
    <cellStyle name="Total 5 2 2 6 6" xfId="41210"/>
    <cellStyle name="Total 5 2 2 7" xfId="41211"/>
    <cellStyle name="Total 5 2 2 8" xfId="41212"/>
    <cellStyle name="Total 5 2 2 9" xfId="41213"/>
    <cellStyle name="Total 5 2 3" xfId="41214"/>
    <cellStyle name="Total 5 2 3 10" xfId="41215"/>
    <cellStyle name="Total 5 2 3 2" xfId="41216"/>
    <cellStyle name="Total 5 2 3 2 2" xfId="41217"/>
    <cellStyle name="Total 5 2 3 2 2 2" xfId="41218"/>
    <cellStyle name="Total 5 2 3 2 2 2 2" xfId="41219"/>
    <cellStyle name="Total 5 2 3 2 2 2 3" xfId="41220"/>
    <cellStyle name="Total 5 2 3 2 2 2 4" xfId="41221"/>
    <cellStyle name="Total 5 2 3 2 2 2 5" xfId="41222"/>
    <cellStyle name="Total 5 2 3 2 2 2 6" xfId="41223"/>
    <cellStyle name="Total 5 2 3 2 2 3" xfId="41224"/>
    <cellStyle name="Total 5 2 3 2 2 3 2" xfId="41225"/>
    <cellStyle name="Total 5 2 3 2 2 3 3" xfId="41226"/>
    <cellStyle name="Total 5 2 3 2 2 3 4" xfId="41227"/>
    <cellStyle name="Total 5 2 3 2 2 3 5" xfId="41228"/>
    <cellStyle name="Total 5 2 3 2 2 3 6" xfId="41229"/>
    <cellStyle name="Total 5 2 3 2 2 4" xfId="41230"/>
    <cellStyle name="Total 5 2 3 2 2 5" xfId="41231"/>
    <cellStyle name="Total 5 2 3 2 2 6" xfId="41232"/>
    <cellStyle name="Total 5 2 3 2 2 7" xfId="41233"/>
    <cellStyle name="Total 5 2 3 2 2 8" xfId="41234"/>
    <cellStyle name="Total 5 2 3 2 3" xfId="41235"/>
    <cellStyle name="Total 5 2 3 2 3 2" xfId="41236"/>
    <cellStyle name="Total 5 2 3 2 3 3" xfId="41237"/>
    <cellStyle name="Total 5 2 3 2 3 4" xfId="41238"/>
    <cellStyle name="Total 5 2 3 2 3 5" xfId="41239"/>
    <cellStyle name="Total 5 2 3 2 3 6" xfId="41240"/>
    <cellStyle name="Total 5 2 3 2 4" xfId="41241"/>
    <cellStyle name="Total 5 2 3 2 4 2" xfId="41242"/>
    <cellStyle name="Total 5 2 3 2 4 3" xfId="41243"/>
    <cellStyle name="Total 5 2 3 2 4 4" xfId="41244"/>
    <cellStyle name="Total 5 2 3 2 4 5" xfId="41245"/>
    <cellStyle name="Total 5 2 3 2 4 6" xfId="41246"/>
    <cellStyle name="Total 5 2 3 2 5" xfId="41247"/>
    <cellStyle name="Total 5 2 3 2 6" xfId="41248"/>
    <cellStyle name="Total 5 2 3 2 7" xfId="41249"/>
    <cellStyle name="Total 5 2 3 2 8" xfId="41250"/>
    <cellStyle name="Total 5 2 3 2 9" xfId="41251"/>
    <cellStyle name="Total 5 2 3 3" xfId="41252"/>
    <cellStyle name="Total 5 2 3 3 2" xfId="41253"/>
    <cellStyle name="Total 5 2 3 3 2 2" xfId="41254"/>
    <cellStyle name="Total 5 2 3 3 2 3" xfId="41255"/>
    <cellStyle name="Total 5 2 3 3 2 4" xfId="41256"/>
    <cellStyle name="Total 5 2 3 3 2 5" xfId="41257"/>
    <cellStyle name="Total 5 2 3 3 2 6" xfId="41258"/>
    <cellStyle name="Total 5 2 3 3 3" xfId="41259"/>
    <cellStyle name="Total 5 2 3 3 3 2" xfId="41260"/>
    <cellStyle name="Total 5 2 3 3 3 3" xfId="41261"/>
    <cellStyle name="Total 5 2 3 3 3 4" xfId="41262"/>
    <cellStyle name="Total 5 2 3 3 3 5" xfId="41263"/>
    <cellStyle name="Total 5 2 3 3 3 6" xfId="41264"/>
    <cellStyle name="Total 5 2 3 3 4" xfId="41265"/>
    <cellStyle name="Total 5 2 3 3 5" xfId="41266"/>
    <cellStyle name="Total 5 2 3 3 6" xfId="41267"/>
    <cellStyle name="Total 5 2 3 3 7" xfId="41268"/>
    <cellStyle name="Total 5 2 3 3 8" xfId="41269"/>
    <cellStyle name="Total 5 2 3 4" xfId="41270"/>
    <cellStyle name="Total 5 2 3 4 2" xfId="41271"/>
    <cellStyle name="Total 5 2 3 4 3" xfId="41272"/>
    <cellStyle name="Total 5 2 3 4 4" xfId="41273"/>
    <cellStyle name="Total 5 2 3 4 5" xfId="41274"/>
    <cellStyle name="Total 5 2 3 4 6" xfId="41275"/>
    <cellStyle name="Total 5 2 3 5" xfId="41276"/>
    <cellStyle name="Total 5 2 3 5 2" xfId="41277"/>
    <cellStyle name="Total 5 2 3 5 3" xfId="41278"/>
    <cellStyle name="Total 5 2 3 5 4" xfId="41279"/>
    <cellStyle name="Total 5 2 3 5 5" xfId="41280"/>
    <cellStyle name="Total 5 2 3 5 6" xfId="41281"/>
    <cellStyle name="Total 5 2 3 6" xfId="41282"/>
    <cellStyle name="Total 5 2 3 7" xfId="41283"/>
    <cellStyle name="Total 5 2 3 8" xfId="41284"/>
    <cellStyle name="Total 5 2 3 9" xfId="41285"/>
    <cellStyle name="Total 5 2 4" xfId="41286"/>
    <cellStyle name="Total 5 2 4 2" xfId="41287"/>
    <cellStyle name="Total 5 2 4 2 2" xfId="41288"/>
    <cellStyle name="Total 5 2 4 2 2 2" xfId="41289"/>
    <cellStyle name="Total 5 2 4 2 2 3" xfId="41290"/>
    <cellStyle name="Total 5 2 4 2 2 4" xfId="41291"/>
    <cellStyle name="Total 5 2 4 2 2 5" xfId="41292"/>
    <cellStyle name="Total 5 2 4 2 2 6" xfId="41293"/>
    <cellStyle name="Total 5 2 4 2 3" xfId="41294"/>
    <cellStyle name="Total 5 2 4 2 3 2" xfId="41295"/>
    <cellStyle name="Total 5 2 4 2 3 3" xfId="41296"/>
    <cellStyle name="Total 5 2 4 2 3 4" xfId="41297"/>
    <cellStyle name="Total 5 2 4 2 3 5" xfId="41298"/>
    <cellStyle name="Total 5 2 4 2 3 6" xfId="41299"/>
    <cellStyle name="Total 5 2 4 2 4" xfId="41300"/>
    <cellStyle name="Total 5 2 4 2 5" xfId="41301"/>
    <cellStyle name="Total 5 2 4 2 6" xfId="41302"/>
    <cellStyle name="Total 5 2 4 2 7" xfId="41303"/>
    <cellStyle name="Total 5 2 4 2 8" xfId="41304"/>
    <cellStyle name="Total 5 2 4 3" xfId="41305"/>
    <cellStyle name="Total 5 2 4 3 2" xfId="41306"/>
    <cellStyle name="Total 5 2 4 3 3" xfId="41307"/>
    <cellStyle name="Total 5 2 4 3 4" xfId="41308"/>
    <cellStyle name="Total 5 2 4 3 5" xfId="41309"/>
    <cellStyle name="Total 5 2 4 3 6" xfId="41310"/>
    <cellStyle name="Total 5 2 4 4" xfId="41311"/>
    <cellStyle name="Total 5 2 4 4 2" xfId="41312"/>
    <cellStyle name="Total 5 2 4 4 3" xfId="41313"/>
    <cellStyle name="Total 5 2 4 4 4" xfId="41314"/>
    <cellStyle name="Total 5 2 4 4 5" xfId="41315"/>
    <cellStyle name="Total 5 2 4 4 6" xfId="41316"/>
    <cellStyle name="Total 5 2 4 5" xfId="41317"/>
    <cellStyle name="Total 5 2 4 6" xfId="41318"/>
    <cellStyle name="Total 5 2 4 7" xfId="41319"/>
    <cellStyle name="Total 5 2 4 8" xfId="41320"/>
    <cellStyle name="Total 5 2 4 9" xfId="41321"/>
    <cellStyle name="Total 5 2 5" xfId="41322"/>
    <cellStyle name="Total 5 2 5 2" xfId="41323"/>
    <cellStyle name="Total 5 2 5 2 2" xfId="41324"/>
    <cellStyle name="Total 5 2 5 2 3" xfId="41325"/>
    <cellStyle name="Total 5 2 5 2 4" xfId="41326"/>
    <cellStyle name="Total 5 2 5 2 5" xfId="41327"/>
    <cellStyle name="Total 5 2 5 2 6" xfId="41328"/>
    <cellStyle name="Total 5 2 5 3" xfId="41329"/>
    <cellStyle name="Total 5 2 5 3 2" xfId="41330"/>
    <cellStyle name="Total 5 2 5 3 3" xfId="41331"/>
    <cellStyle name="Total 5 2 5 3 4" xfId="41332"/>
    <cellStyle name="Total 5 2 5 3 5" xfId="41333"/>
    <cellStyle name="Total 5 2 5 3 6" xfId="41334"/>
    <cellStyle name="Total 5 2 5 4" xfId="41335"/>
    <cellStyle name="Total 5 2 5 5" xfId="41336"/>
    <cellStyle name="Total 5 2 5 6" xfId="41337"/>
    <cellStyle name="Total 5 2 5 7" xfId="41338"/>
    <cellStyle name="Total 5 2 5 8" xfId="41339"/>
    <cellStyle name="Total 5 2 6" xfId="41340"/>
    <cellStyle name="Total 5 2 6 2" xfId="41341"/>
    <cellStyle name="Total 5 2 6 3" xfId="41342"/>
    <cellStyle name="Total 5 2 6 4" xfId="41343"/>
    <cellStyle name="Total 5 2 6 5" xfId="41344"/>
    <cellStyle name="Total 5 2 6 6" xfId="41345"/>
    <cellStyle name="Total 5 2 7" xfId="41346"/>
    <cellStyle name="Total 5 2 7 2" xfId="41347"/>
    <cellStyle name="Total 5 2 7 3" xfId="41348"/>
    <cellStyle name="Total 5 2 7 4" xfId="41349"/>
    <cellStyle name="Total 5 2 7 5" xfId="41350"/>
    <cellStyle name="Total 5 2 7 6" xfId="41351"/>
    <cellStyle name="Total 5 2 8" xfId="41352"/>
    <cellStyle name="Total 5 2 9" xfId="41353"/>
    <cellStyle name="Total 5 3" xfId="41354"/>
    <cellStyle name="Total 5 3 10" xfId="41355"/>
    <cellStyle name="Total 5 3 11" xfId="41356"/>
    <cellStyle name="Total 5 3 2" xfId="41357"/>
    <cellStyle name="Total 5 3 2 10" xfId="41358"/>
    <cellStyle name="Total 5 3 2 2" xfId="41359"/>
    <cellStyle name="Total 5 3 2 2 2" xfId="41360"/>
    <cellStyle name="Total 5 3 2 2 2 2" xfId="41361"/>
    <cellStyle name="Total 5 3 2 2 2 2 2" xfId="41362"/>
    <cellStyle name="Total 5 3 2 2 2 2 3" xfId="41363"/>
    <cellStyle name="Total 5 3 2 2 2 2 4" xfId="41364"/>
    <cellStyle name="Total 5 3 2 2 2 2 5" xfId="41365"/>
    <cellStyle name="Total 5 3 2 2 2 2 6" xfId="41366"/>
    <cellStyle name="Total 5 3 2 2 2 3" xfId="41367"/>
    <cellStyle name="Total 5 3 2 2 2 3 2" xfId="41368"/>
    <cellStyle name="Total 5 3 2 2 2 3 3" xfId="41369"/>
    <cellStyle name="Total 5 3 2 2 2 3 4" xfId="41370"/>
    <cellStyle name="Total 5 3 2 2 2 3 5" xfId="41371"/>
    <cellStyle name="Total 5 3 2 2 2 3 6" xfId="41372"/>
    <cellStyle name="Total 5 3 2 2 2 4" xfId="41373"/>
    <cellStyle name="Total 5 3 2 2 2 5" xfId="41374"/>
    <cellStyle name="Total 5 3 2 2 2 6" xfId="41375"/>
    <cellStyle name="Total 5 3 2 2 2 7" xfId="41376"/>
    <cellStyle name="Total 5 3 2 2 2 8" xfId="41377"/>
    <cellStyle name="Total 5 3 2 2 3" xfId="41378"/>
    <cellStyle name="Total 5 3 2 2 3 2" xfId="41379"/>
    <cellStyle name="Total 5 3 2 2 3 3" xfId="41380"/>
    <cellStyle name="Total 5 3 2 2 3 4" xfId="41381"/>
    <cellStyle name="Total 5 3 2 2 3 5" xfId="41382"/>
    <cellStyle name="Total 5 3 2 2 3 6" xfId="41383"/>
    <cellStyle name="Total 5 3 2 2 4" xfId="41384"/>
    <cellStyle name="Total 5 3 2 2 4 2" xfId="41385"/>
    <cellStyle name="Total 5 3 2 2 4 3" xfId="41386"/>
    <cellStyle name="Total 5 3 2 2 4 4" xfId="41387"/>
    <cellStyle name="Total 5 3 2 2 4 5" xfId="41388"/>
    <cellStyle name="Total 5 3 2 2 4 6" xfId="41389"/>
    <cellStyle name="Total 5 3 2 2 5" xfId="41390"/>
    <cellStyle name="Total 5 3 2 2 6" xfId="41391"/>
    <cellStyle name="Total 5 3 2 2 7" xfId="41392"/>
    <cellStyle name="Total 5 3 2 2 8" xfId="41393"/>
    <cellStyle name="Total 5 3 2 2 9" xfId="41394"/>
    <cellStyle name="Total 5 3 2 3" xfId="41395"/>
    <cellStyle name="Total 5 3 2 3 2" xfId="41396"/>
    <cellStyle name="Total 5 3 2 3 2 2" xfId="41397"/>
    <cellStyle name="Total 5 3 2 3 2 3" xfId="41398"/>
    <cellStyle name="Total 5 3 2 3 2 4" xfId="41399"/>
    <cellStyle name="Total 5 3 2 3 2 5" xfId="41400"/>
    <cellStyle name="Total 5 3 2 3 2 6" xfId="41401"/>
    <cellStyle name="Total 5 3 2 3 3" xfId="41402"/>
    <cellStyle name="Total 5 3 2 3 3 2" xfId="41403"/>
    <cellStyle name="Total 5 3 2 3 3 3" xfId="41404"/>
    <cellStyle name="Total 5 3 2 3 3 4" xfId="41405"/>
    <cellStyle name="Total 5 3 2 3 3 5" xfId="41406"/>
    <cellStyle name="Total 5 3 2 3 3 6" xfId="41407"/>
    <cellStyle name="Total 5 3 2 3 4" xfId="41408"/>
    <cellStyle name="Total 5 3 2 3 5" xfId="41409"/>
    <cellStyle name="Total 5 3 2 3 6" xfId="41410"/>
    <cellStyle name="Total 5 3 2 3 7" xfId="41411"/>
    <cellStyle name="Total 5 3 2 3 8" xfId="41412"/>
    <cellStyle name="Total 5 3 2 4" xfId="41413"/>
    <cellStyle name="Total 5 3 2 4 2" xfId="41414"/>
    <cellStyle name="Total 5 3 2 4 3" xfId="41415"/>
    <cellStyle name="Total 5 3 2 4 4" xfId="41416"/>
    <cellStyle name="Total 5 3 2 4 5" xfId="41417"/>
    <cellStyle name="Total 5 3 2 4 6" xfId="41418"/>
    <cellStyle name="Total 5 3 2 5" xfId="41419"/>
    <cellStyle name="Total 5 3 2 5 2" xfId="41420"/>
    <cellStyle name="Total 5 3 2 5 3" xfId="41421"/>
    <cellStyle name="Total 5 3 2 5 4" xfId="41422"/>
    <cellStyle name="Total 5 3 2 5 5" xfId="41423"/>
    <cellStyle name="Total 5 3 2 5 6" xfId="41424"/>
    <cellStyle name="Total 5 3 2 6" xfId="41425"/>
    <cellStyle name="Total 5 3 2 7" xfId="41426"/>
    <cellStyle name="Total 5 3 2 8" xfId="41427"/>
    <cellStyle name="Total 5 3 2 9" xfId="41428"/>
    <cellStyle name="Total 5 3 3" xfId="41429"/>
    <cellStyle name="Total 5 3 3 2" xfId="41430"/>
    <cellStyle name="Total 5 3 3 2 2" xfId="41431"/>
    <cellStyle name="Total 5 3 3 2 2 2" xfId="41432"/>
    <cellStyle name="Total 5 3 3 2 2 3" xfId="41433"/>
    <cellStyle name="Total 5 3 3 2 2 4" xfId="41434"/>
    <cellStyle name="Total 5 3 3 2 2 5" xfId="41435"/>
    <cellStyle name="Total 5 3 3 2 2 6" xfId="41436"/>
    <cellStyle name="Total 5 3 3 2 3" xfId="41437"/>
    <cellStyle name="Total 5 3 3 2 3 2" xfId="41438"/>
    <cellStyle name="Total 5 3 3 2 3 3" xfId="41439"/>
    <cellStyle name="Total 5 3 3 2 3 4" xfId="41440"/>
    <cellStyle name="Total 5 3 3 2 3 5" xfId="41441"/>
    <cellStyle name="Total 5 3 3 2 3 6" xfId="41442"/>
    <cellStyle name="Total 5 3 3 2 4" xfId="41443"/>
    <cellStyle name="Total 5 3 3 2 5" xfId="41444"/>
    <cellStyle name="Total 5 3 3 2 6" xfId="41445"/>
    <cellStyle name="Total 5 3 3 2 7" xfId="41446"/>
    <cellStyle name="Total 5 3 3 2 8" xfId="41447"/>
    <cellStyle name="Total 5 3 3 3" xfId="41448"/>
    <cellStyle name="Total 5 3 3 3 2" xfId="41449"/>
    <cellStyle name="Total 5 3 3 3 3" xfId="41450"/>
    <cellStyle name="Total 5 3 3 3 4" xfId="41451"/>
    <cellStyle name="Total 5 3 3 3 5" xfId="41452"/>
    <cellStyle name="Total 5 3 3 3 6" xfId="41453"/>
    <cellStyle name="Total 5 3 3 4" xfId="41454"/>
    <cellStyle name="Total 5 3 3 4 2" xfId="41455"/>
    <cellStyle name="Total 5 3 3 4 3" xfId="41456"/>
    <cellStyle name="Total 5 3 3 4 4" xfId="41457"/>
    <cellStyle name="Total 5 3 3 4 5" xfId="41458"/>
    <cellStyle name="Total 5 3 3 4 6" xfId="41459"/>
    <cellStyle name="Total 5 3 3 5" xfId="41460"/>
    <cellStyle name="Total 5 3 3 6" xfId="41461"/>
    <cellStyle name="Total 5 3 3 7" xfId="41462"/>
    <cellStyle name="Total 5 3 3 8" xfId="41463"/>
    <cellStyle name="Total 5 3 3 9" xfId="41464"/>
    <cellStyle name="Total 5 3 4" xfId="41465"/>
    <cellStyle name="Total 5 3 4 2" xfId="41466"/>
    <cellStyle name="Total 5 3 4 2 2" xfId="41467"/>
    <cellStyle name="Total 5 3 4 2 3" xfId="41468"/>
    <cellStyle name="Total 5 3 4 2 4" xfId="41469"/>
    <cellStyle name="Total 5 3 4 2 5" xfId="41470"/>
    <cellStyle name="Total 5 3 4 2 6" xfId="41471"/>
    <cellStyle name="Total 5 3 4 3" xfId="41472"/>
    <cellStyle name="Total 5 3 4 3 2" xfId="41473"/>
    <cellStyle name="Total 5 3 4 3 3" xfId="41474"/>
    <cellStyle name="Total 5 3 4 3 4" xfId="41475"/>
    <cellStyle name="Total 5 3 4 3 5" xfId="41476"/>
    <cellStyle name="Total 5 3 4 3 6" xfId="41477"/>
    <cellStyle name="Total 5 3 4 4" xfId="41478"/>
    <cellStyle name="Total 5 3 4 5" xfId="41479"/>
    <cellStyle name="Total 5 3 4 6" xfId="41480"/>
    <cellStyle name="Total 5 3 4 7" xfId="41481"/>
    <cellStyle name="Total 5 3 4 8" xfId="41482"/>
    <cellStyle name="Total 5 3 5" xfId="41483"/>
    <cellStyle name="Total 5 3 5 2" xfId="41484"/>
    <cellStyle name="Total 5 3 5 3" xfId="41485"/>
    <cellStyle name="Total 5 3 5 4" xfId="41486"/>
    <cellStyle name="Total 5 3 5 5" xfId="41487"/>
    <cellStyle name="Total 5 3 5 6" xfId="41488"/>
    <cellStyle name="Total 5 3 6" xfId="41489"/>
    <cellStyle name="Total 5 3 6 2" xfId="41490"/>
    <cellStyle name="Total 5 3 6 3" xfId="41491"/>
    <cellStyle name="Total 5 3 6 4" xfId="41492"/>
    <cellStyle name="Total 5 3 6 5" xfId="41493"/>
    <cellStyle name="Total 5 3 6 6" xfId="41494"/>
    <cellStyle name="Total 5 3 7" xfId="41495"/>
    <cellStyle name="Total 5 3 8" xfId="41496"/>
    <cellStyle name="Total 5 3 9" xfId="41497"/>
    <cellStyle name="Total 5 4" xfId="41498"/>
    <cellStyle name="Total 5 4 10" xfId="41499"/>
    <cellStyle name="Total 5 4 2" xfId="41500"/>
    <cellStyle name="Total 5 4 2 2" xfId="41501"/>
    <cellStyle name="Total 5 4 2 2 2" xfId="41502"/>
    <cellStyle name="Total 5 4 2 2 2 2" xfId="41503"/>
    <cellStyle name="Total 5 4 2 2 2 3" xfId="41504"/>
    <cellStyle name="Total 5 4 2 2 2 4" xfId="41505"/>
    <cellStyle name="Total 5 4 2 2 2 5" xfId="41506"/>
    <cellStyle name="Total 5 4 2 2 2 6" xfId="41507"/>
    <cellStyle name="Total 5 4 2 2 3" xfId="41508"/>
    <cellStyle name="Total 5 4 2 2 3 2" xfId="41509"/>
    <cellStyle name="Total 5 4 2 2 3 3" xfId="41510"/>
    <cellStyle name="Total 5 4 2 2 3 4" xfId="41511"/>
    <cellStyle name="Total 5 4 2 2 3 5" xfId="41512"/>
    <cellStyle name="Total 5 4 2 2 3 6" xfId="41513"/>
    <cellStyle name="Total 5 4 2 2 4" xfId="41514"/>
    <cellStyle name="Total 5 4 2 2 5" xfId="41515"/>
    <cellStyle name="Total 5 4 2 2 6" xfId="41516"/>
    <cellStyle name="Total 5 4 2 2 7" xfId="41517"/>
    <cellStyle name="Total 5 4 2 2 8" xfId="41518"/>
    <cellStyle name="Total 5 4 2 3" xfId="41519"/>
    <cellStyle name="Total 5 4 2 3 2" xfId="41520"/>
    <cellStyle name="Total 5 4 2 3 3" xfId="41521"/>
    <cellStyle name="Total 5 4 2 3 4" xfId="41522"/>
    <cellStyle name="Total 5 4 2 3 5" xfId="41523"/>
    <cellStyle name="Total 5 4 2 3 6" xfId="41524"/>
    <cellStyle name="Total 5 4 2 4" xfId="41525"/>
    <cellStyle name="Total 5 4 2 4 2" xfId="41526"/>
    <cellStyle name="Total 5 4 2 4 3" xfId="41527"/>
    <cellStyle name="Total 5 4 2 4 4" xfId="41528"/>
    <cellStyle name="Total 5 4 2 4 5" xfId="41529"/>
    <cellStyle name="Total 5 4 2 4 6" xfId="41530"/>
    <cellStyle name="Total 5 4 2 5" xfId="41531"/>
    <cellStyle name="Total 5 4 2 6" xfId="41532"/>
    <cellStyle name="Total 5 4 2 7" xfId="41533"/>
    <cellStyle name="Total 5 4 2 8" xfId="41534"/>
    <cellStyle name="Total 5 4 2 9" xfId="41535"/>
    <cellStyle name="Total 5 4 3" xfId="41536"/>
    <cellStyle name="Total 5 4 3 2" xfId="41537"/>
    <cellStyle name="Total 5 4 3 2 2" xfId="41538"/>
    <cellStyle name="Total 5 4 3 2 3" xfId="41539"/>
    <cellStyle name="Total 5 4 3 2 4" xfId="41540"/>
    <cellStyle name="Total 5 4 3 2 5" xfId="41541"/>
    <cellStyle name="Total 5 4 3 2 6" xfId="41542"/>
    <cellStyle name="Total 5 4 3 3" xfId="41543"/>
    <cellStyle name="Total 5 4 3 3 2" xfId="41544"/>
    <cellStyle name="Total 5 4 3 3 3" xfId="41545"/>
    <cellStyle name="Total 5 4 3 3 4" xfId="41546"/>
    <cellStyle name="Total 5 4 3 3 5" xfId="41547"/>
    <cellStyle name="Total 5 4 3 3 6" xfId="41548"/>
    <cellStyle name="Total 5 4 3 4" xfId="41549"/>
    <cellStyle name="Total 5 4 3 5" xfId="41550"/>
    <cellStyle name="Total 5 4 3 6" xfId="41551"/>
    <cellStyle name="Total 5 4 3 7" xfId="41552"/>
    <cellStyle name="Total 5 4 3 8" xfId="41553"/>
    <cellStyle name="Total 5 4 4" xfId="41554"/>
    <cellStyle name="Total 5 4 4 2" xfId="41555"/>
    <cellStyle name="Total 5 4 4 3" xfId="41556"/>
    <cellStyle name="Total 5 4 4 4" xfId="41557"/>
    <cellStyle name="Total 5 4 4 5" xfId="41558"/>
    <cellStyle name="Total 5 4 4 6" xfId="41559"/>
    <cellStyle name="Total 5 4 5" xfId="41560"/>
    <cellStyle name="Total 5 4 5 2" xfId="41561"/>
    <cellStyle name="Total 5 4 5 3" xfId="41562"/>
    <cellStyle name="Total 5 4 5 4" xfId="41563"/>
    <cellStyle name="Total 5 4 5 5" xfId="41564"/>
    <cellStyle name="Total 5 4 5 6" xfId="41565"/>
    <cellStyle name="Total 5 4 6" xfId="41566"/>
    <cellStyle name="Total 5 4 7" xfId="41567"/>
    <cellStyle name="Total 5 4 8" xfId="41568"/>
    <cellStyle name="Total 5 4 9" xfId="41569"/>
    <cellStyle name="Total 5 5" xfId="41570"/>
    <cellStyle name="Total 5 5 2" xfId="41571"/>
    <cellStyle name="Total 5 5 2 2" xfId="41572"/>
    <cellStyle name="Total 5 5 2 2 2" xfId="41573"/>
    <cellStyle name="Total 5 5 2 2 3" xfId="41574"/>
    <cellStyle name="Total 5 5 2 2 4" xfId="41575"/>
    <cellStyle name="Total 5 5 2 2 5" xfId="41576"/>
    <cellStyle name="Total 5 5 2 2 6" xfId="41577"/>
    <cellStyle name="Total 5 5 2 3" xfId="41578"/>
    <cellStyle name="Total 5 5 2 3 2" xfId="41579"/>
    <cellStyle name="Total 5 5 2 3 3" xfId="41580"/>
    <cellStyle name="Total 5 5 2 3 4" xfId="41581"/>
    <cellStyle name="Total 5 5 2 3 5" xfId="41582"/>
    <cellStyle name="Total 5 5 2 3 6" xfId="41583"/>
    <cellStyle name="Total 5 5 2 4" xfId="41584"/>
    <cellStyle name="Total 5 5 2 5" xfId="41585"/>
    <cellStyle name="Total 5 5 2 6" xfId="41586"/>
    <cellStyle name="Total 5 5 2 7" xfId="41587"/>
    <cellStyle name="Total 5 5 2 8" xfId="41588"/>
    <cellStyle name="Total 5 5 3" xfId="41589"/>
    <cellStyle name="Total 5 5 3 2" xfId="41590"/>
    <cellStyle name="Total 5 5 3 3" xfId="41591"/>
    <cellStyle name="Total 5 5 3 4" xfId="41592"/>
    <cellStyle name="Total 5 5 3 5" xfId="41593"/>
    <cellStyle name="Total 5 5 3 6" xfId="41594"/>
    <cellStyle name="Total 5 5 4" xfId="41595"/>
    <cellStyle name="Total 5 5 4 2" xfId="41596"/>
    <cellStyle name="Total 5 5 4 3" xfId="41597"/>
    <cellStyle name="Total 5 5 4 4" xfId="41598"/>
    <cellStyle name="Total 5 5 4 5" xfId="41599"/>
    <cellStyle name="Total 5 5 4 6" xfId="41600"/>
    <cellStyle name="Total 5 5 5" xfId="41601"/>
    <cellStyle name="Total 5 5 6" xfId="41602"/>
    <cellStyle name="Total 5 5 7" xfId="41603"/>
    <cellStyle name="Total 5 5 8" xfId="41604"/>
    <cellStyle name="Total 5 5 9" xfId="41605"/>
    <cellStyle name="Total 5 6" xfId="41606"/>
    <cellStyle name="Total 5 6 2" xfId="41607"/>
    <cellStyle name="Total 5 6 2 2" xfId="41608"/>
    <cellStyle name="Total 5 6 2 3" xfId="41609"/>
    <cellStyle name="Total 5 6 2 4" xfId="41610"/>
    <cellStyle name="Total 5 6 2 5" xfId="41611"/>
    <cellStyle name="Total 5 6 2 6" xfId="41612"/>
    <cellStyle name="Total 5 6 3" xfId="41613"/>
    <cellStyle name="Total 5 6 3 2" xfId="41614"/>
    <cellStyle name="Total 5 6 3 3" xfId="41615"/>
    <cellStyle name="Total 5 6 3 4" xfId="41616"/>
    <cellStyle name="Total 5 6 3 5" xfId="41617"/>
    <cellStyle name="Total 5 6 3 6" xfId="41618"/>
    <cellStyle name="Total 5 6 4" xfId="41619"/>
    <cellStyle name="Total 5 6 5" xfId="41620"/>
    <cellStyle name="Total 5 6 6" xfId="41621"/>
    <cellStyle name="Total 5 6 7" xfId="41622"/>
    <cellStyle name="Total 5 6 8" xfId="41623"/>
    <cellStyle name="Total 5 7" xfId="41624"/>
    <cellStyle name="Total 5 7 2" xfId="41625"/>
    <cellStyle name="Total 5 7 3" xfId="41626"/>
    <cellStyle name="Total 5 7 4" xfId="41627"/>
    <cellStyle name="Total 5 7 5" xfId="41628"/>
    <cellStyle name="Total 5 7 6" xfId="41629"/>
    <cellStyle name="Total 5 8" xfId="41630"/>
    <cellStyle name="Total 5 8 2" xfId="41631"/>
    <cellStyle name="Total 5 8 3" xfId="41632"/>
    <cellStyle name="Total 5 8 4" xfId="41633"/>
    <cellStyle name="Total 5 8 5" xfId="41634"/>
    <cellStyle name="Total 5 8 6" xfId="41635"/>
    <cellStyle name="Total 5 9" xfId="41636"/>
    <cellStyle name="Total 6" xfId="41637"/>
    <cellStyle name="Total 6 2" xfId="41638"/>
    <cellStyle name="Total 6 2 2" xfId="41639"/>
    <cellStyle name="Total 6 2 3" xfId="41640"/>
    <cellStyle name="Total 6 2 4" xfId="41641"/>
    <cellStyle name="Total 6 2 5" xfId="41642"/>
    <cellStyle name="Total 6 2 6" xfId="41643"/>
    <cellStyle name="Total 6 3" xfId="41644"/>
    <cellStyle name="Total 6 4" xfId="41645"/>
    <cellStyle name="Total 6 5" xfId="41646"/>
    <cellStyle name="Total 6 6" xfId="41647"/>
    <cellStyle name="Total 6 7" xfId="41648"/>
    <cellStyle name="Total 7" xfId="41649"/>
    <cellStyle name="Total 7 2" xfId="41650"/>
    <cellStyle name="Total 7 2 2" xfId="41651"/>
    <cellStyle name="Total 7 2 3" xfId="41652"/>
    <cellStyle name="Total 7 2 4" xfId="41653"/>
    <cellStyle name="Total 7 2 5" xfId="41654"/>
    <cellStyle name="Total 7 2 6" xfId="41655"/>
    <cellStyle name="Total 7 3" xfId="41656"/>
    <cellStyle name="Total 7 4" xfId="41657"/>
    <cellStyle name="Total 7 5" xfId="41658"/>
    <cellStyle name="Total 7 6" xfId="41659"/>
    <cellStyle name="Total 7 7" xfId="41660"/>
    <cellStyle name="Total 8" xfId="41661"/>
    <cellStyle name="Total 8 2" xfId="41662"/>
    <cellStyle name="Total 8 2 2" xfId="41663"/>
    <cellStyle name="Total 8 2 3" xfId="41664"/>
    <cellStyle name="Total 8 2 4" xfId="41665"/>
    <cellStyle name="Total 8 2 5" xfId="41666"/>
    <cellStyle name="Total 8 2 6" xfId="41667"/>
    <cellStyle name="Total 8 3" xfId="41668"/>
    <cellStyle name="Total 8 4" xfId="41669"/>
    <cellStyle name="Total 8 5" xfId="41670"/>
    <cellStyle name="Total 8 6" xfId="41671"/>
    <cellStyle name="Total 8 7" xfId="41672"/>
    <cellStyle name="Total 9" xfId="41673"/>
    <cellStyle name="Total 9 2" xfId="41674"/>
    <cellStyle name="Total 9 2 2" xfId="41675"/>
    <cellStyle name="Total 9 2 3" xfId="41676"/>
    <cellStyle name="Total 9 2 4" xfId="41677"/>
    <cellStyle name="Total 9 2 5" xfId="41678"/>
    <cellStyle name="Total 9 2 6" xfId="41679"/>
    <cellStyle name="Total 9 3" xfId="41680"/>
    <cellStyle name="Total 9 4" xfId="41681"/>
    <cellStyle name="Total 9 5" xfId="41682"/>
    <cellStyle name="Total 9 6" xfId="41683"/>
    <cellStyle name="Total 9 7" xfId="41684"/>
    <cellStyle name="Warning Text 2" xfId="41685"/>
    <cellStyle name="Warning Text 2 2" xfId="41686"/>
    <cellStyle name="Warning Text 2 3" xfId="41687"/>
    <cellStyle name="Warning Text 2 4" xfId="41688"/>
    <cellStyle name="Warning Text 3" xfId="41689"/>
    <cellStyle name="Warning Text 3 2" xfId="41690"/>
    <cellStyle name="Warning Text 4" xfId="41691"/>
    <cellStyle name="Warning Text 5" xfId="41692"/>
    <cellStyle name="Warning Text 6" xfId="41693"/>
    <cellStyle name="Warnings" xfId="41694"/>
    <cellStyle name="Обычный_2++_CRFReport-template" xfId="4169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22090632979812E-2"/>
          <c:y val="0.19954870224555263"/>
          <c:w val="0.85455271216097983"/>
          <c:h val="0.69373067949839606"/>
        </c:manualLayout>
      </c:layout>
      <c:barChart>
        <c:barDir val="col"/>
        <c:grouping val="stacked"/>
        <c:varyColors val="0"/>
        <c:ser>
          <c:idx val="2"/>
          <c:order val="1"/>
          <c:tx>
            <c:strRef>
              <c:f>'A2.Components scaled by NGDP'!$O$5</c:f>
              <c:strCache>
                <c:ptCount val="1"/>
                <c:pt idx="0">
                  <c:v>Government securities including APF gilts</c:v>
                </c:pt>
              </c:strCache>
            </c:strRef>
          </c:tx>
          <c:spPr>
            <a:solidFill>
              <a:schemeClr val="accent3">
                <a:lumMod val="75000"/>
              </a:schemeClr>
            </a:solidFill>
          </c:spPr>
          <c:invertIfNegative val="0"/>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NGDP'!$O$16:$O$338</c:f>
              <c:numCache>
                <c:formatCode>0.00</c:formatCode>
                <c:ptCount val="323"/>
                <c:pt idx="0">
                  <c:v>4.1800431921305217</c:v>
                </c:pt>
                <c:pt idx="1">
                  <c:v>4.7696880138104847</c:v>
                </c:pt>
                <c:pt idx="2">
                  <c:v>4.3614461256371344</c:v>
                </c:pt>
                <c:pt idx="3">
                  <c:v>4.4013892524087384</c:v>
                </c:pt>
                <c:pt idx="4">
                  <c:v>4.425211846107616</c:v>
                </c:pt>
                <c:pt idx="5">
                  <c:v>3.7976610604575214</c:v>
                </c:pt>
                <c:pt idx="6">
                  <c:v>3.8732578193774896</c:v>
                </c:pt>
                <c:pt idx="7">
                  <c:v>3.8421368121494575</c:v>
                </c:pt>
                <c:pt idx="8">
                  <c:v>3.1064551660445701</c:v>
                </c:pt>
                <c:pt idx="9">
                  <c:v>2.9923424989682319</c:v>
                </c:pt>
                <c:pt idx="10">
                  <c:v>4.2315195992436774</c:v>
                </c:pt>
                <c:pt idx="11">
                  <c:v>3.8361160051641567</c:v>
                </c:pt>
                <c:pt idx="12">
                  <c:v>5.4372218060134143</c:v>
                </c:pt>
                <c:pt idx="13">
                  <c:v>6.2740370020055858</c:v>
                </c:pt>
                <c:pt idx="14">
                  <c:v>7.1929713950143412</c:v>
                </c:pt>
                <c:pt idx="15">
                  <c:v>7.6682034274702717</c:v>
                </c:pt>
                <c:pt idx="16">
                  <c:v>5.9508391791834967</c:v>
                </c:pt>
                <c:pt idx="17">
                  <c:v>7.7820286674409731</c:v>
                </c:pt>
                <c:pt idx="18">
                  <c:v>6.2023647602880674</c:v>
                </c:pt>
                <c:pt idx="19">
                  <c:v>8.3780771928355726</c:v>
                </c:pt>
                <c:pt idx="20">
                  <c:v>7.5013309145585749</c:v>
                </c:pt>
                <c:pt idx="21">
                  <c:v>7.532334470052044</c:v>
                </c:pt>
                <c:pt idx="22">
                  <c:v>6.285866097240743</c:v>
                </c:pt>
                <c:pt idx="23">
                  <c:v>6.8659307904383562</c:v>
                </c:pt>
                <c:pt idx="24">
                  <c:v>6.5171068973020114</c:v>
                </c:pt>
                <c:pt idx="25">
                  <c:v>9.1799468835771503</c:v>
                </c:pt>
                <c:pt idx="26">
                  <c:v>11.299567789909013</c:v>
                </c:pt>
                <c:pt idx="27">
                  <c:v>14.03029246187722</c:v>
                </c:pt>
                <c:pt idx="28">
                  <c:v>14.587638480764481</c:v>
                </c:pt>
                <c:pt idx="29">
                  <c:v>13.305747096679323</c:v>
                </c:pt>
                <c:pt idx="30">
                  <c:v>14.384458738170411</c:v>
                </c:pt>
                <c:pt idx="31">
                  <c:v>15.577947772799506</c:v>
                </c:pt>
                <c:pt idx="32">
                  <c:v>13.576721409775885</c:v>
                </c:pt>
                <c:pt idx="33">
                  <c:v>14.920750438073998</c:v>
                </c:pt>
                <c:pt idx="34">
                  <c:v>15.251746241622577</c:v>
                </c:pt>
                <c:pt idx="35">
                  <c:v>15.390479703186195</c:v>
                </c:pt>
                <c:pt idx="36">
                  <c:v>14.615386219175072</c:v>
                </c:pt>
                <c:pt idx="37">
                  <c:v>14.877172325094643</c:v>
                </c:pt>
                <c:pt idx="38">
                  <c:v>15.142481268737486</c:v>
                </c:pt>
                <c:pt idx="39">
                  <c:v>15.179225068797244</c:v>
                </c:pt>
                <c:pt idx="40">
                  <c:v>14.110591259772228</c:v>
                </c:pt>
                <c:pt idx="41">
                  <c:v>15.463567275591984</c:v>
                </c:pt>
                <c:pt idx="42">
                  <c:v>14.160289212340537</c:v>
                </c:pt>
                <c:pt idx="43">
                  <c:v>13.945469686656077</c:v>
                </c:pt>
                <c:pt idx="44">
                  <c:v>13.951313116245862</c:v>
                </c:pt>
                <c:pt idx="45">
                  <c:v>14.702797057652411</c:v>
                </c:pt>
                <c:pt idx="46">
                  <c:v>15.664264015902868</c:v>
                </c:pt>
                <c:pt idx="47">
                  <c:v>17.422909284940985</c:v>
                </c:pt>
                <c:pt idx="48">
                  <c:v>17.04497431071043</c:v>
                </c:pt>
                <c:pt idx="49">
                  <c:v>17.352704611944308</c:v>
                </c:pt>
                <c:pt idx="50">
                  <c:v>16.005093906361477</c:v>
                </c:pt>
                <c:pt idx="51">
                  <c:v>14.968094470348912</c:v>
                </c:pt>
                <c:pt idx="52">
                  <c:v>15.856489497758803</c:v>
                </c:pt>
                <c:pt idx="53">
                  <c:v>15.702786400340971</c:v>
                </c:pt>
                <c:pt idx="54">
                  <c:v>15.784190290068713</c:v>
                </c:pt>
                <c:pt idx="55">
                  <c:v>16.05456485140142</c:v>
                </c:pt>
                <c:pt idx="56">
                  <c:v>14.294667962752486</c:v>
                </c:pt>
                <c:pt idx="57">
                  <c:v>13.617205923528021</c:v>
                </c:pt>
                <c:pt idx="58">
                  <c:v>13.781974459172879</c:v>
                </c:pt>
                <c:pt idx="59">
                  <c:v>14.26203435546123</c:v>
                </c:pt>
                <c:pt idx="60">
                  <c:v>14.741343607883721</c:v>
                </c:pt>
                <c:pt idx="61">
                  <c:v>13.041073135368418</c:v>
                </c:pt>
                <c:pt idx="62">
                  <c:v>12.683781650520054</c:v>
                </c:pt>
                <c:pt idx="63">
                  <c:v>13.515991103588632</c:v>
                </c:pt>
                <c:pt idx="64">
                  <c:v>13.145903521564325</c:v>
                </c:pt>
                <c:pt idx="65">
                  <c:v>12.449058947109551</c:v>
                </c:pt>
                <c:pt idx="66">
                  <c:v>13.616511427256487</c:v>
                </c:pt>
                <c:pt idx="67">
                  <c:v>12.748714794545068</c:v>
                </c:pt>
                <c:pt idx="68">
                  <c:v>12.153129931999779</c:v>
                </c:pt>
                <c:pt idx="69">
                  <c:v>11.557545069454491</c:v>
                </c:pt>
                <c:pt idx="70">
                  <c:v>11.740794567160812</c:v>
                </c:pt>
                <c:pt idx="71">
                  <c:v>11.687371138211066</c:v>
                </c:pt>
                <c:pt idx="72">
                  <c:v>12.06424131908471</c:v>
                </c:pt>
                <c:pt idx="73">
                  <c:v>11.200772893911884</c:v>
                </c:pt>
                <c:pt idx="74">
                  <c:v>11.759908245346589</c:v>
                </c:pt>
                <c:pt idx="75">
                  <c:v>10.494960071643742</c:v>
                </c:pt>
                <c:pt idx="76">
                  <c:v>10.940878032348163</c:v>
                </c:pt>
                <c:pt idx="77">
                  <c:v>10.842384901380434</c:v>
                </c:pt>
                <c:pt idx="78">
                  <c:v>10.743891770412706</c:v>
                </c:pt>
                <c:pt idx="79">
                  <c:v>10.842622881226788</c:v>
                </c:pt>
                <c:pt idx="80">
                  <c:v>11.729276347920781</c:v>
                </c:pt>
                <c:pt idx="81">
                  <c:v>11.181827659372797</c:v>
                </c:pt>
                <c:pt idx="82">
                  <c:v>12.089608504485334</c:v>
                </c:pt>
                <c:pt idx="83">
                  <c:v>12.614731758819953</c:v>
                </c:pt>
                <c:pt idx="84">
                  <c:v>11.385813668831771</c:v>
                </c:pt>
                <c:pt idx="85">
                  <c:v>10.940828705972438</c:v>
                </c:pt>
                <c:pt idx="86">
                  <c:v>10.886173823302098</c:v>
                </c:pt>
                <c:pt idx="87">
                  <c:v>10.241305720220526</c:v>
                </c:pt>
                <c:pt idx="88">
                  <c:v>9.0232784247090319</c:v>
                </c:pt>
                <c:pt idx="89">
                  <c:v>9.2962614940210919</c:v>
                </c:pt>
                <c:pt idx="90">
                  <c:v>9.1063125518574264</c:v>
                </c:pt>
                <c:pt idx="91">
                  <c:v>9.8609487679086332</c:v>
                </c:pt>
                <c:pt idx="92">
                  <c:v>10.423470776009149</c:v>
                </c:pt>
                <c:pt idx="93">
                  <c:v>10.147401268488625</c:v>
                </c:pt>
                <c:pt idx="94">
                  <c:v>10.511817479478555</c:v>
                </c:pt>
                <c:pt idx="95">
                  <c:v>10.086455260925318</c:v>
                </c:pt>
                <c:pt idx="96">
                  <c:v>9.0571889573102649</c:v>
                </c:pt>
                <c:pt idx="97">
                  <c:v>8.1344335181153209</c:v>
                </c:pt>
                <c:pt idx="98">
                  <c:v>11.312333672126792</c:v>
                </c:pt>
                <c:pt idx="99">
                  <c:v>8.9671474642347047</c:v>
                </c:pt>
                <c:pt idx="100">
                  <c:v>8.344712343935452</c:v>
                </c:pt>
                <c:pt idx="101">
                  <c:v>7.7577989215616325</c:v>
                </c:pt>
                <c:pt idx="102">
                  <c:v>7.2291508783061538</c:v>
                </c:pt>
                <c:pt idx="103">
                  <c:v>7.4952804160807203</c:v>
                </c:pt>
                <c:pt idx="104">
                  <c:v>7.2533941369856665</c:v>
                </c:pt>
                <c:pt idx="105">
                  <c:v>6.2910714946266708</c:v>
                </c:pt>
                <c:pt idx="106">
                  <c:v>5.5499449275140407</c:v>
                </c:pt>
                <c:pt idx="107">
                  <c:v>7.0681409233701622</c:v>
                </c:pt>
                <c:pt idx="108">
                  <c:v>7.5689000326397462</c:v>
                </c:pt>
                <c:pt idx="109">
                  <c:v>6.0489060576711049</c:v>
                </c:pt>
                <c:pt idx="110">
                  <c:v>5.3316521171647029</c:v>
                </c:pt>
                <c:pt idx="111">
                  <c:v>5.1452971449614555</c:v>
                </c:pt>
                <c:pt idx="112">
                  <c:v>5.672621106381504</c:v>
                </c:pt>
                <c:pt idx="113">
                  <c:v>4.5889878424258939</c:v>
                </c:pt>
                <c:pt idx="114">
                  <c:v>5.179466780378843</c:v>
                </c:pt>
                <c:pt idx="115">
                  <c:v>6.5686945007634172</c:v>
                </c:pt>
                <c:pt idx="116">
                  <c:v>7.1247789585522545</c:v>
                </c:pt>
                <c:pt idx="117">
                  <c:v>6.2581029461130786</c:v>
                </c:pt>
                <c:pt idx="118">
                  <c:v>7.4331488292461998</c:v>
                </c:pt>
                <c:pt idx="119">
                  <c:v>5.4989146381317857</c:v>
                </c:pt>
                <c:pt idx="120">
                  <c:v>8.3903716137330875</c:v>
                </c:pt>
                <c:pt idx="121">
                  <c:v>8.7845437288374928</c:v>
                </c:pt>
                <c:pt idx="122">
                  <c:v>7.5184962118897856</c:v>
                </c:pt>
                <c:pt idx="123">
                  <c:v>8.2551742831364052</c:v>
                </c:pt>
                <c:pt idx="124">
                  <c:v>7.0074424332672294</c:v>
                </c:pt>
                <c:pt idx="125">
                  <c:v>6.4725075547589235</c:v>
                </c:pt>
                <c:pt idx="126">
                  <c:v>7.0903150573173512</c:v>
                </c:pt>
                <c:pt idx="127">
                  <c:v>6.9459752128685341</c:v>
                </c:pt>
                <c:pt idx="128">
                  <c:v>7.5959600682085595</c:v>
                </c:pt>
                <c:pt idx="129">
                  <c:v>7.1014531611993084</c:v>
                </c:pt>
                <c:pt idx="130">
                  <c:v>7.6652440499928938</c:v>
                </c:pt>
                <c:pt idx="131">
                  <c:v>7.6179571446182885</c:v>
                </c:pt>
                <c:pt idx="132">
                  <c:v>7.6038867804821031</c:v>
                </c:pt>
                <c:pt idx="133">
                  <c:v>7.9283344986614734</c:v>
                </c:pt>
                <c:pt idx="134">
                  <c:v>7.6156647292009456</c:v>
                </c:pt>
                <c:pt idx="135">
                  <c:v>7.4175304482147402</c:v>
                </c:pt>
                <c:pt idx="136">
                  <c:v>7.6502900983663338</c:v>
                </c:pt>
                <c:pt idx="137">
                  <c:v>7.536488359161936</c:v>
                </c:pt>
                <c:pt idx="138">
                  <c:v>7.0167362118537211</c:v>
                </c:pt>
                <c:pt idx="139">
                  <c:v>6.3071711760140232</c:v>
                </c:pt>
                <c:pt idx="140">
                  <c:v>5.1718344841425239</c:v>
                </c:pt>
                <c:pt idx="141">
                  <c:v>5.5118735456180747</c:v>
                </c:pt>
                <c:pt idx="142">
                  <c:v>5.2380461780534278</c:v>
                </c:pt>
                <c:pt idx="143">
                  <c:v>5.0784422933469084</c:v>
                </c:pt>
                <c:pt idx="144">
                  <c:v>5.2354906617929178</c:v>
                </c:pt>
                <c:pt idx="145">
                  <c:v>5.4551783007470656</c:v>
                </c:pt>
                <c:pt idx="146">
                  <c:v>6.4096494323770337</c:v>
                </c:pt>
                <c:pt idx="147">
                  <c:v>5.9507322643746061</c:v>
                </c:pt>
                <c:pt idx="148">
                  <c:v>5.1672983216374444</c:v>
                </c:pt>
                <c:pt idx="149">
                  <c:v>4.7785868920345704</c:v>
                </c:pt>
                <c:pt idx="150">
                  <c:v>4.4398187990866615</c:v>
                </c:pt>
                <c:pt idx="151">
                  <c:v>4.1673160212195715</c:v>
                </c:pt>
                <c:pt idx="152">
                  <c:v>4.8175416307976633</c:v>
                </c:pt>
                <c:pt idx="153">
                  <c:v>4.8075710880220086</c:v>
                </c:pt>
                <c:pt idx="154">
                  <c:v>5.1697159859095931</c:v>
                </c:pt>
                <c:pt idx="155">
                  <c:v>4.9065754869235763</c:v>
                </c:pt>
                <c:pt idx="156">
                  <c:v>4.7113217581519296</c:v>
                </c:pt>
                <c:pt idx="157">
                  <c:v>3.9136006608192706</c:v>
                </c:pt>
                <c:pt idx="158">
                  <c:v>3.5656530311145089</c:v>
                </c:pt>
                <c:pt idx="159">
                  <c:v>3.6821634110133861</c:v>
                </c:pt>
                <c:pt idx="160">
                  <c:v>3.4420288540531323</c:v>
                </c:pt>
                <c:pt idx="161">
                  <c:v>3.253929685906312</c:v>
                </c:pt>
                <c:pt idx="162">
                  <c:v>3.5381185764958905</c:v>
                </c:pt>
                <c:pt idx="163">
                  <c:v>3.2257256019296761</c:v>
                </c:pt>
                <c:pt idx="164">
                  <c:v>2.9783156626524034</c:v>
                </c:pt>
                <c:pt idx="165">
                  <c:v>3.1737403192148474</c:v>
                </c:pt>
                <c:pt idx="166">
                  <c:v>3.1435857937580622</c:v>
                </c:pt>
                <c:pt idx="167">
                  <c:v>2.8986440294793434</c:v>
                </c:pt>
                <c:pt idx="168">
                  <c:v>2.7306660286965543</c:v>
                </c:pt>
                <c:pt idx="169">
                  <c:v>2.603498477428023</c:v>
                </c:pt>
                <c:pt idx="170">
                  <c:v>2.8433841373048523</c:v>
                </c:pt>
                <c:pt idx="171">
                  <c:v>2.8932235082298194</c:v>
                </c:pt>
                <c:pt idx="172">
                  <c:v>2.941889929610658</c:v>
                </c:pt>
                <c:pt idx="173">
                  <c:v>2.8427289922578427</c:v>
                </c:pt>
                <c:pt idx="174">
                  <c:v>2.5757443817929913</c:v>
                </c:pt>
                <c:pt idx="175">
                  <c:v>2.4917014826177808</c:v>
                </c:pt>
                <c:pt idx="176">
                  <c:v>2.3103083342001005</c:v>
                </c:pt>
                <c:pt idx="177">
                  <c:v>2.248194709775146</c:v>
                </c:pt>
                <c:pt idx="178">
                  <c:v>2.2309254225057713</c:v>
                </c:pt>
                <c:pt idx="179">
                  <c:v>2.3066943479496098</c:v>
                </c:pt>
                <c:pt idx="180">
                  <c:v>2.5104376163069224</c:v>
                </c:pt>
                <c:pt idx="181">
                  <c:v>2.4741284743726917</c:v>
                </c:pt>
                <c:pt idx="182">
                  <c:v>2.4809482688484708</c:v>
                </c:pt>
                <c:pt idx="183">
                  <c:v>2.7375070751514659</c:v>
                </c:pt>
                <c:pt idx="184">
                  <c:v>2.4140990283509494</c:v>
                </c:pt>
                <c:pt idx="185">
                  <c:v>2.3002990542703334</c:v>
                </c:pt>
                <c:pt idx="186">
                  <c:v>2.1749828286543154</c:v>
                </c:pt>
                <c:pt idx="187">
                  <c:v>2.2447489112388292</c:v>
                </c:pt>
                <c:pt idx="188">
                  <c:v>2.358423536891856</c:v>
                </c:pt>
                <c:pt idx="189">
                  <c:v>2.3873603133460128</c:v>
                </c:pt>
                <c:pt idx="190">
                  <c:v>2.3178772734790565</c:v>
                </c:pt>
                <c:pt idx="191">
                  <c:v>2.5024736891520387</c:v>
                </c:pt>
                <c:pt idx="192">
                  <c:v>2.2822918103743737</c:v>
                </c:pt>
                <c:pt idx="193">
                  <c:v>2.1312512836048416</c:v>
                </c:pt>
                <c:pt idx="194">
                  <c:v>1.9897897065322887</c:v>
                </c:pt>
                <c:pt idx="195">
                  <c:v>1.8568984697630762</c:v>
                </c:pt>
                <c:pt idx="196">
                  <c:v>1.9509671669993889</c:v>
                </c:pt>
                <c:pt idx="197">
                  <c:v>1.814267547205177</c:v>
                </c:pt>
                <c:pt idx="198">
                  <c:v>1.9570967123349059</c:v>
                </c:pt>
                <c:pt idx="199">
                  <c:v>2.0499203678749645</c:v>
                </c:pt>
                <c:pt idx="200">
                  <c:v>2.016162553376895</c:v>
                </c:pt>
                <c:pt idx="201">
                  <c:v>1.8995382890367272</c:v>
                </c:pt>
                <c:pt idx="202">
                  <c:v>1.7668561474054889</c:v>
                </c:pt>
                <c:pt idx="203">
                  <c:v>1.920381042077653</c:v>
                </c:pt>
                <c:pt idx="204">
                  <c:v>1.5852448058079101</c:v>
                </c:pt>
                <c:pt idx="205">
                  <c:v>1.8441152865755017</c:v>
                </c:pt>
                <c:pt idx="206">
                  <c:v>1.7278525769522877</c:v>
                </c:pt>
                <c:pt idx="207">
                  <c:v>1.9991613570988274</c:v>
                </c:pt>
                <c:pt idx="208">
                  <c:v>1.8044504268833481</c:v>
                </c:pt>
                <c:pt idx="209">
                  <c:v>1.7812264632733745</c:v>
                </c:pt>
                <c:pt idx="210">
                  <c:v>1.6665553983593004</c:v>
                </c:pt>
                <c:pt idx="211">
                  <c:v>1.5550956722417404</c:v>
                </c:pt>
                <c:pt idx="212">
                  <c:v>1.6508530119441507</c:v>
                </c:pt>
                <c:pt idx="213">
                  <c:v>1.582702488682038</c:v>
                </c:pt>
                <c:pt idx="214">
                  <c:v>1.5566598980870252</c:v>
                </c:pt>
                <c:pt idx="215">
                  <c:v>1.509034844915397</c:v>
                </c:pt>
                <c:pt idx="216">
                  <c:v>1.3576381772947048</c:v>
                </c:pt>
                <c:pt idx="217">
                  <c:v>1.2287510177937808</c:v>
                </c:pt>
                <c:pt idx="218">
                  <c:v>1.8558305875780694</c:v>
                </c:pt>
                <c:pt idx="219">
                  <c:v>1.7513619333029919</c:v>
                </c:pt>
                <c:pt idx="220">
                  <c:v>2.9734115099340332</c:v>
                </c:pt>
                <c:pt idx="221">
                  <c:v>1.7820148429351832</c:v>
                </c:pt>
                <c:pt idx="222">
                  <c:v>1.3781995964101699</c:v>
                </c:pt>
                <c:pt idx="223">
                  <c:v>1.9375706428613353</c:v>
                </c:pt>
                <c:pt idx="224">
                  <c:v>0.84686808097396626</c:v>
                </c:pt>
                <c:pt idx="225">
                  <c:v>1.3958844283156162</c:v>
                </c:pt>
                <c:pt idx="226">
                  <c:v>1.536931978673749</c:v>
                </c:pt>
                <c:pt idx="227">
                  <c:v>1.7043924302716476</c:v>
                </c:pt>
                <c:pt idx="228">
                  <c:v>1.4438662738137955</c:v>
                </c:pt>
                <c:pt idx="229">
                  <c:v>1.3148493729502384</c:v>
                </c:pt>
                <c:pt idx="230">
                  <c:v>1.1683374075341726</c:v>
                </c:pt>
                <c:pt idx="231">
                  <c:v>1.1207291705913027</c:v>
                </c:pt>
                <c:pt idx="232">
                  <c:v>6.4111647912797416</c:v>
                </c:pt>
                <c:pt idx="233">
                  <c:v>6.0787590783374474</c:v>
                </c:pt>
                <c:pt idx="234">
                  <c:v>6.238482442679806</c:v>
                </c:pt>
                <c:pt idx="235">
                  <c:v>7.0615416252697738</c:v>
                </c:pt>
                <c:pt idx="236">
                  <c:v>8.293598388254642</c:v>
                </c:pt>
                <c:pt idx="237">
                  <c:v>7.8869240002068999</c:v>
                </c:pt>
                <c:pt idx="238">
                  <c:v>7.6698323944013334</c:v>
                </c:pt>
                <c:pt idx="239">
                  <c:v>7.3366624199052843</c:v>
                </c:pt>
                <c:pt idx="240">
                  <c:v>5.7910617309636248</c:v>
                </c:pt>
                <c:pt idx="241">
                  <c:v>5.6851461838629129</c:v>
                </c:pt>
                <c:pt idx="242">
                  <c:v>8.88625957291306</c:v>
                </c:pt>
                <c:pt idx="243">
                  <c:v>12.113027043237153</c:v>
                </c:pt>
                <c:pt idx="244">
                  <c:v>11.144113233572096</c:v>
                </c:pt>
                <c:pt idx="245">
                  <c:v>11.091184720787716</c:v>
                </c:pt>
                <c:pt idx="246">
                  <c:v>12.374264659765203</c:v>
                </c:pt>
                <c:pt idx="247">
                  <c:v>13.563359888583388</c:v>
                </c:pt>
                <c:pt idx="248">
                  <c:v>14.927517490483895</c:v>
                </c:pt>
                <c:pt idx="249">
                  <c:v>16.652433631540521</c:v>
                </c:pt>
                <c:pt idx="250">
                  <c:v>17.718269910656765</c:v>
                </c:pt>
                <c:pt idx="251">
                  <c:v>15.293399173145467</c:v>
                </c:pt>
                <c:pt idx="252">
                  <c:v>13.824140126068562</c:v>
                </c:pt>
                <c:pt idx="253">
                  <c:v>14.279260754778104</c:v>
                </c:pt>
                <c:pt idx="254">
                  <c:v>12.830365403063595</c:v>
                </c:pt>
                <c:pt idx="255">
                  <c:v>11.768824362859897</c:v>
                </c:pt>
                <c:pt idx="256">
                  <c:v>11.881657380167386</c:v>
                </c:pt>
                <c:pt idx="257">
                  <c:v>11.199204432100224</c:v>
                </c:pt>
                <c:pt idx="258">
                  <c:v>10.946200862503499</c:v>
                </c:pt>
                <c:pt idx="259">
                  <c:v>10.842198526988051</c:v>
                </c:pt>
                <c:pt idx="260">
                  <c:v>10.262641452079482</c:v>
                </c:pt>
                <c:pt idx="261">
                  <c:v>9.9874389179521579</c:v>
                </c:pt>
                <c:pt idx="262">
                  <c:v>9.8732360382978737</c:v>
                </c:pt>
                <c:pt idx="263">
                  <c:v>9.8313328749898599</c:v>
                </c:pt>
                <c:pt idx="264">
                  <c:v>10.073154252908294</c:v>
                </c:pt>
                <c:pt idx="265">
                  <c:v>10.058291528676001</c:v>
                </c:pt>
                <c:pt idx="266">
                  <c:v>8.8128784317718942</c:v>
                </c:pt>
                <c:pt idx="267">
                  <c:v>8.7771934076107776</c:v>
                </c:pt>
                <c:pt idx="268">
                  <c:v>8.4428287583608377</c:v>
                </c:pt>
                <c:pt idx="269">
                  <c:v>8.5836718301112427</c:v>
                </c:pt>
                <c:pt idx="270">
                  <c:v>8.48380427816946</c:v>
                </c:pt>
                <c:pt idx="271">
                  <c:v>8.5316430705711088</c:v>
                </c:pt>
                <c:pt idx="272">
                  <c:v>8.0110658472439571</c:v>
                </c:pt>
                <c:pt idx="273">
                  <c:v>7.244037398064477</c:v>
                </c:pt>
                <c:pt idx="274">
                  <c:v>7.3784272923082392</c:v>
                </c:pt>
                <c:pt idx="275">
                  <c:v>5.7323538476202582</c:v>
                </c:pt>
                <c:pt idx="276">
                  <c:v>6.3732463948601099</c:v>
                </c:pt>
                <c:pt idx="277">
                  <c:v>6.2777020575126681</c:v>
                </c:pt>
                <c:pt idx="278">
                  <c:v>6.0930206053287037</c:v>
                </c:pt>
                <c:pt idx="279">
                  <c:v>5.630212110161839</c:v>
                </c:pt>
                <c:pt idx="280">
                  <c:v>4.6602860188829407</c:v>
                </c:pt>
                <c:pt idx="281">
                  <c:v>5.461327793814692</c:v>
                </c:pt>
                <c:pt idx="282">
                  <c:v>4.4324669297943728</c:v>
                </c:pt>
                <c:pt idx="283">
                  <c:v>3.6133111911068849</c:v>
                </c:pt>
                <c:pt idx="284">
                  <c:v>2.783809595248536</c:v>
                </c:pt>
                <c:pt idx="285">
                  <c:v>1.6646432378173086</c:v>
                </c:pt>
                <c:pt idx="286">
                  <c:v>1.1575223520566398</c:v>
                </c:pt>
                <c:pt idx="287">
                  <c:v>0.71266902870618531</c:v>
                </c:pt>
                <c:pt idx="288">
                  <c:v>0.67683521506871458</c:v>
                </c:pt>
                <c:pt idx="289">
                  <c:v>0.61678016745146969</c:v>
                </c:pt>
                <c:pt idx="290">
                  <c:v>0.38923375887350953</c:v>
                </c:pt>
                <c:pt idx="291">
                  <c:v>0.47585899252119934</c:v>
                </c:pt>
                <c:pt idx="292">
                  <c:v>1.8955193585825094</c:v>
                </c:pt>
                <c:pt idx="293">
                  <c:v>2.0942096510977679</c:v>
                </c:pt>
                <c:pt idx="294">
                  <c:v>1.5017366634953218</c:v>
                </c:pt>
                <c:pt idx="295">
                  <c:v>1.3802372649660097</c:v>
                </c:pt>
                <c:pt idx="296">
                  <c:v>0.60673454080896727</c:v>
                </c:pt>
                <c:pt idx="297">
                  <c:v>0.35138139215665809</c:v>
                </c:pt>
                <c:pt idx="298">
                  <c:v>1.5282359068475484</c:v>
                </c:pt>
                <c:pt idx="299">
                  <c:v>1.2745825339973729</c:v>
                </c:pt>
                <c:pt idx="300">
                  <c:v>1.2896930814936818</c:v>
                </c:pt>
                <c:pt idx="301">
                  <c:v>0.26650424204359963</c:v>
                </c:pt>
                <c:pt idx="302">
                  <c:v>0.44237609938279204</c:v>
                </c:pt>
                <c:pt idx="303">
                  <c:v>0.50137806233380333</c:v>
                </c:pt>
                <c:pt idx="304">
                  <c:v>1.4329764509001313</c:v>
                </c:pt>
                <c:pt idx="305">
                  <c:v>1.4585065381785536</c:v>
                </c:pt>
                <c:pt idx="306">
                  <c:v>1.4221999803881125</c:v>
                </c:pt>
                <c:pt idx="307">
                  <c:v>1.3259607603804617</c:v>
                </c:pt>
                <c:pt idx="308">
                  <c:v>1.2109495800751644</c:v>
                </c:pt>
                <c:pt idx="309">
                  <c:v>1.1219417707828534</c:v>
                </c:pt>
                <c:pt idx="310">
                  <c:v>1.0788579318399183</c:v>
                </c:pt>
                <c:pt idx="311">
                  <c:v>0.69337672127786842</c:v>
                </c:pt>
                <c:pt idx="312">
                  <c:v>0.77307449822635332</c:v>
                </c:pt>
                <c:pt idx="313">
                  <c:v>13.483817792329365</c:v>
                </c:pt>
                <c:pt idx="314">
                  <c:v>13.098170291521205</c:v>
                </c:pt>
                <c:pt idx="315">
                  <c:v>18.075201301757446</c:v>
                </c:pt>
                <c:pt idx="316">
                  <c:v>22.693823303236453</c:v>
                </c:pt>
                <c:pt idx="317">
                  <c:v>21.866049109005779</c:v>
                </c:pt>
                <c:pt idx="318">
                  <c:v>20.922574750785529</c:v>
                </c:pt>
                <c:pt idx="319">
                  <c:v>20.323824966149552</c:v>
                </c:pt>
                <c:pt idx="320">
                  <c:v>22.448368235167482</c:v>
                </c:pt>
                <c:pt idx="321">
                  <c:v>21.721540825193241</c:v>
                </c:pt>
                <c:pt idx="322">
                  <c:v>20.669926770438451</c:v>
                </c:pt>
              </c:numCache>
            </c:numRef>
          </c:val>
        </c:ser>
        <c:ser>
          <c:idx val="3"/>
          <c:order val="2"/>
          <c:tx>
            <c:strRef>
              <c:f>'A2.Components scaled by NGDP'!$P$5</c:f>
              <c:strCache>
                <c:ptCount val="1"/>
                <c:pt idx="0">
                  <c:v>Private assets including repos, TFS, CBPS and APF CP purchases</c:v>
                </c:pt>
              </c:strCache>
            </c:strRef>
          </c:tx>
          <c:spPr>
            <a:solidFill>
              <a:schemeClr val="accent4">
                <a:lumMod val="75000"/>
              </a:schemeClr>
            </a:solidFill>
          </c:spPr>
          <c:invertIfNegative val="0"/>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NGDP'!$P$16:$P$338</c:f>
              <c:numCache>
                <c:formatCode>0.00</c:formatCode>
                <c:ptCount val="323"/>
                <c:pt idx="0">
                  <c:v>0.15311512030105329</c:v>
                </c:pt>
                <c:pt idx="1">
                  <c:v>0.23881301027245955</c:v>
                </c:pt>
                <c:pt idx="2">
                  <c:v>0.26971397310584988</c:v>
                </c:pt>
                <c:pt idx="3">
                  <c:v>0.39051916677579429</c:v>
                </c:pt>
                <c:pt idx="4">
                  <c:v>0.31286217377841868</c:v>
                </c:pt>
                <c:pt idx="5">
                  <c:v>0.31365788157661256</c:v>
                </c:pt>
                <c:pt idx="6">
                  <c:v>0.53155665917495043</c:v>
                </c:pt>
                <c:pt idx="7">
                  <c:v>0.84520042004758056</c:v>
                </c:pt>
                <c:pt idx="8">
                  <c:v>0.86213321145768751</c:v>
                </c:pt>
                <c:pt idx="9">
                  <c:v>1.3097546060710661</c:v>
                </c:pt>
                <c:pt idx="10">
                  <c:v>0.35851023301748725</c:v>
                </c:pt>
                <c:pt idx="11">
                  <c:v>0.62725342685476249</c:v>
                </c:pt>
                <c:pt idx="12">
                  <c:v>0.90602529539678101</c:v>
                </c:pt>
                <c:pt idx="13">
                  <c:v>0.94153378658550257</c:v>
                </c:pt>
                <c:pt idx="14">
                  <c:v>0.83774392316931312</c:v>
                </c:pt>
                <c:pt idx="15">
                  <c:v>1.6577641497894802</c:v>
                </c:pt>
                <c:pt idx="16">
                  <c:v>2.172874731928379</c:v>
                </c:pt>
                <c:pt idx="17">
                  <c:v>2.3254753163295399</c:v>
                </c:pt>
                <c:pt idx="18">
                  <c:v>1.2715743978984304</c:v>
                </c:pt>
                <c:pt idx="19">
                  <c:v>0.84169951974402235</c:v>
                </c:pt>
                <c:pt idx="20">
                  <c:v>0.58553218908030258</c:v>
                </c:pt>
                <c:pt idx="21">
                  <c:v>0.92481387843816143</c:v>
                </c:pt>
                <c:pt idx="22">
                  <c:v>1.3455920882272367</c:v>
                </c:pt>
                <c:pt idx="23">
                  <c:v>3.2468280810215355</c:v>
                </c:pt>
                <c:pt idx="24">
                  <c:v>1.840655510878747</c:v>
                </c:pt>
                <c:pt idx="25">
                  <c:v>1.3870836256125216</c:v>
                </c:pt>
                <c:pt idx="26">
                  <c:v>1.8446086827442945</c:v>
                </c:pt>
                <c:pt idx="27">
                  <c:v>1.7821611781629505</c:v>
                </c:pt>
                <c:pt idx="28">
                  <c:v>0.99625278610121826</c:v>
                </c:pt>
                <c:pt idx="29">
                  <c:v>1.0454064144907693</c:v>
                </c:pt>
                <c:pt idx="30">
                  <c:v>0.95562253263789043</c:v>
                </c:pt>
                <c:pt idx="31">
                  <c:v>0.6343109609811951</c:v>
                </c:pt>
                <c:pt idx="32">
                  <c:v>0.97544135920621378</c:v>
                </c:pt>
                <c:pt idx="33">
                  <c:v>1.103894428689592</c:v>
                </c:pt>
                <c:pt idx="34">
                  <c:v>1.1429663897914331</c:v>
                </c:pt>
                <c:pt idx="35">
                  <c:v>1.2883545732563702</c:v>
                </c:pt>
                <c:pt idx="36">
                  <c:v>0.88291301387325316</c:v>
                </c:pt>
                <c:pt idx="37">
                  <c:v>0.75741862134001825</c:v>
                </c:pt>
                <c:pt idx="38">
                  <c:v>0.76711603699387854</c:v>
                </c:pt>
                <c:pt idx="39">
                  <c:v>0.64400870384577724</c:v>
                </c:pt>
                <c:pt idx="40">
                  <c:v>0.72877784074997365</c:v>
                </c:pt>
                <c:pt idx="41">
                  <c:v>0.65038258336977828</c:v>
                </c:pt>
                <c:pt idx="42">
                  <c:v>0.70888811881359881</c:v>
                </c:pt>
                <c:pt idx="43">
                  <c:v>0.64534272808763637</c:v>
                </c:pt>
                <c:pt idx="44">
                  <c:v>0.70614117322232062</c:v>
                </c:pt>
                <c:pt idx="45">
                  <c:v>0.66866248188247279</c:v>
                </c:pt>
                <c:pt idx="46">
                  <c:v>0.6322259844211171</c:v>
                </c:pt>
                <c:pt idx="47">
                  <c:v>0.30432767796362536</c:v>
                </c:pt>
                <c:pt idx="48">
                  <c:v>0.41865919971900656</c:v>
                </c:pt>
                <c:pt idx="49">
                  <c:v>0.39498467251039299</c:v>
                </c:pt>
                <c:pt idx="50">
                  <c:v>0.52859237074923993</c:v>
                </c:pt>
                <c:pt idx="51">
                  <c:v>0.62131548531280223</c:v>
                </c:pt>
                <c:pt idx="52">
                  <c:v>0.35433571630747646</c:v>
                </c:pt>
                <c:pt idx="53">
                  <c:v>0.73457104458068356</c:v>
                </c:pt>
                <c:pt idx="54">
                  <c:v>0.42528108131666947</c:v>
                </c:pt>
                <c:pt idx="55">
                  <c:v>0.3726164092648187</c:v>
                </c:pt>
                <c:pt idx="56">
                  <c:v>0.64130116524192993</c:v>
                </c:pt>
                <c:pt idx="57">
                  <c:v>0.3319648770997371</c:v>
                </c:pt>
                <c:pt idx="58">
                  <c:v>0.61340440825400733</c:v>
                </c:pt>
                <c:pt idx="59">
                  <c:v>0.62381081355706758</c:v>
                </c:pt>
                <c:pt idx="60">
                  <c:v>0.37618755917283403</c:v>
                </c:pt>
                <c:pt idx="61">
                  <c:v>1.2431303214105955</c:v>
                </c:pt>
                <c:pt idx="62">
                  <c:v>1.0320805326743874</c:v>
                </c:pt>
                <c:pt idx="63">
                  <c:v>0.90444563512372733</c:v>
                </c:pt>
                <c:pt idx="64">
                  <c:v>1.6839356266413468</c:v>
                </c:pt>
                <c:pt idx="65">
                  <c:v>2.0310368852789926</c:v>
                </c:pt>
                <c:pt idx="66">
                  <c:v>2.4405458005462792</c:v>
                </c:pt>
                <c:pt idx="67">
                  <c:v>1.9102209108166752</c:v>
                </c:pt>
                <c:pt idx="68">
                  <c:v>1.9442402656771609</c:v>
                </c:pt>
                <c:pt idx="69">
                  <c:v>1.9782596205376466</c:v>
                </c:pt>
                <c:pt idx="70">
                  <c:v>2.2484926849462421</c:v>
                </c:pt>
                <c:pt idx="71">
                  <c:v>1.8234639868411</c:v>
                </c:pt>
                <c:pt idx="72">
                  <c:v>1.7255120461575033</c:v>
                </c:pt>
                <c:pt idx="73">
                  <c:v>2.3378756772171738</c:v>
                </c:pt>
                <c:pt idx="74">
                  <c:v>2.3466397873865334</c:v>
                </c:pt>
                <c:pt idx="75">
                  <c:v>2.3444245301200861</c:v>
                </c:pt>
                <c:pt idx="76">
                  <c:v>2.358801331488833</c:v>
                </c:pt>
                <c:pt idx="77">
                  <c:v>1.5903108676888476</c:v>
                </c:pt>
                <c:pt idx="78">
                  <c:v>0.82182040388886224</c:v>
                </c:pt>
                <c:pt idx="79">
                  <c:v>0.87955394716466817</c:v>
                </c:pt>
                <c:pt idx="80">
                  <c:v>0.99809628048600918</c:v>
                </c:pt>
                <c:pt idx="81">
                  <c:v>1.5819316817114903</c:v>
                </c:pt>
                <c:pt idx="82">
                  <c:v>0.77235513773399156</c:v>
                </c:pt>
                <c:pt idx="83">
                  <c:v>0.59259059317026486</c:v>
                </c:pt>
                <c:pt idx="84">
                  <c:v>1.0799702044860768</c:v>
                </c:pt>
                <c:pt idx="85">
                  <c:v>1.4715736562438115</c:v>
                </c:pt>
                <c:pt idx="86">
                  <c:v>1.5429027642021349</c:v>
                </c:pt>
                <c:pt idx="87">
                  <c:v>2.174374944950122</c:v>
                </c:pt>
                <c:pt idx="88">
                  <c:v>2.843134789465398</c:v>
                </c:pt>
                <c:pt idx="89">
                  <c:v>1.9255398681809466</c:v>
                </c:pt>
                <c:pt idx="90">
                  <c:v>1.8706148916662713</c:v>
                </c:pt>
                <c:pt idx="91">
                  <c:v>2.0772576608708233</c:v>
                </c:pt>
                <c:pt idx="92">
                  <c:v>1.4040755211395748</c:v>
                </c:pt>
                <c:pt idx="93">
                  <c:v>0.98915584971344805</c:v>
                </c:pt>
                <c:pt idx="94">
                  <c:v>1.0026707408210571</c:v>
                </c:pt>
                <c:pt idx="95">
                  <c:v>1.476567915073097</c:v>
                </c:pt>
                <c:pt idx="96">
                  <c:v>2.8853744947947062</c:v>
                </c:pt>
                <c:pt idx="97">
                  <c:v>2.2198939306679781</c:v>
                </c:pt>
                <c:pt idx="98">
                  <c:v>1.7541324028656542</c:v>
                </c:pt>
                <c:pt idx="99">
                  <c:v>1.6892968799571291</c:v>
                </c:pt>
                <c:pt idx="100">
                  <c:v>1.9806295168950141</c:v>
                </c:pt>
                <c:pt idx="101">
                  <c:v>2.1368914620753756</c:v>
                </c:pt>
                <c:pt idx="102">
                  <c:v>2.0375157253994507</c:v>
                </c:pt>
                <c:pt idx="103">
                  <c:v>2.4646557391681325</c:v>
                </c:pt>
                <c:pt idx="104">
                  <c:v>2.8502799880108474</c:v>
                </c:pt>
                <c:pt idx="105">
                  <c:v>2.1039829526945462</c:v>
                </c:pt>
                <c:pt idx="106">
                  <c:v>4.5304582414117078</c:v>
                </c:pt>
                <c:pt idx="107">
                  <c:v>3.8981236899459746</c:v>
                </c:pt>
                <c:pt idx="108">
                  <c:v>3.5079338905285407</c:v>
                </c:pt>
                <c:pt idx="109">
                  <c:v>3.2558683065245284</c:v>
                </c:pt>
                <c:pt idx="110">
                  <c:v>3.7503434221058582</c:v>
                </c:pt>
                <c:pt idx="111">
                  <c:v>3.3267399189046061</c:v>
                </c:pt>
                <c:pt idx="112">
                  <c:v>3.6917328112860042</c:v>
                </c:pt>
                <c:pt idx="113">
                  <c:v>4.949960107977101</c:v>
                </c:pt>
                <c:pt idx="114">
                  <c:v>4.2498821109550349</c:v>
                </c:pt>
                <c:pt idx="115">
                  <c:v>3.5442767016028629</c:v>
                </c:pt>
                <c:pt idx="116">
                  <c:v>2.8184417762053577</c:v>
                </c:pt>
                <c:pt idx="117">
                  <c:v>3.7249385275349756</c:v>
                </c:pt>
                <c:pt idx="118">
                  <c:v>3.6337773464975749</c:v>
                </c:pt>
                <c:pt idx="119">
                  <c:v>5.012920755782174</c:v>
                </c:pt>
                <c:pt idx="120">
                  <c:v>2.0059582916982794</c:v>
                </c:pt>
                <c:pt idx="121">
                  <c:v>0.86658553897630197</c:v>
                </c:pt>
                <c:pt idx="122">
                  <c:v>1.9396252581407749</c:v>
                </c:pt>
                <c:pt idx="123">
                  <c:v>0.99320660733317578</c:v>
                </c:pt>
                <c:pt idx="124">
                  <c:v>1.0294464006730677</c:v>
                </c:pt>
                <c:pt idx="125">
                  <c:v>0.78450450558071805</c:v>
                </c:pt>
                <c:pt idx="126">
                  <c:v>1.1081394588918099</c:v>
                </c:pt>
                <c:pt idx="127">
                  <c:v>1.0403159896854866</c:v>
                </c:pt>
                <c:pt idx="128">
                  <c:v>1.1949788757471229</c:v>
                </c:pt>
                <c:pt idx="129">
                  <c:v>2.4346432126357826</c:v>
                </c:pt>
                <c:pt idx="130">
                  <c:v>1.0807932288846895</c:v>
                </c:pt>
                <c:pt idx="131">
                  <c:v>0.80881118526644147</c:v>
                </c:pt>
                <c:pt idx="132">
                  <c:v>1.2256735312159313</c:v>
                </c:pt>
                <c:pt idx="133">
                  <c:v>0.91290155178637056</c:v>
                </c:pt>
                <c:pt idx="134">
                  <c:v>1.1325480407076887</c:v>
                </c:pt>
                <c:pt idx="135">
                  <c:v>1.2715351682945621</c:v>
                </c:pt>
                <c:pt idx="136">
                  <c:v>1.194286341374285</c:v>
                </c:pt>
                <c:pt idx="137">
                  <c:v>1.9274017821192333</c:v>
                </c:pt>
                <c:pt idx="138">
                  <c:v>1.7085528070223428</c:v>
                </c:pt>
                <c:pt idx="139">
                  <c:v>2.3089837285549923</c:v>
                </c:pt>
                <c:pt idx="140">
                  <c:v>2.8632653200728866</c:v>
                </c:pt>
                <c:pt idx="141">
                  <c:v>1.6644225657106668</c:v>
                </c:pt>
                <c:pt idx="142">
                  <c:v>1.5968665624788223</c:v>
                </c:pt>
                <c:pt idx="143">
                  <c:v>1.6208217829121947</c:v>
                </c:pt>
                <c:pt idx="144">
                  <c:v>1.5277497192500802</c:v>
                </c:pt>
                <c:pt idx="145">
                  <c:v>1.5921090434403182</c:v>
                </c:pt>
                <c:pt idx="146">
                  <c:v>1.2513774752704978</c:v>
                </c:pt>
                <c:pt idx="147">
                  <c:v>1.183100463178598</c:v>
                </c:pt>
                <c:pt idx="148">
                  <c:v>2.0247776453448698</c:v>
                </c:pt>
                <c:pt idx="149">
                  <c:v>4.0928022907650643</c:v>
                </c:pt>
                <c:pt idx="150">
                  <c:v>2.7023446398887114</c:v>
                </c:pt>
                <c:pt idx="151">
                  <c:v>2.1074122741412902</c:v>
                </c:pt>
                <c:pt idx="152">
                  <c:v>1.6940901529194008</c:v>
                </c:pt>
                <c:pt idx="153">
                  <c:v>1.6399997158925401</c:v>
                </c:pt>
                <c:pt idx="154">
                  <c:v>2.2290334683317901</c:v>
                </c:pt>
                <c:pt idx="155">
                  <c:v>2.0273928059339466</c:v>
                </c:pt>
                <c:pt idx="156">
                  <c:v>2.5582077500662521</c:v>
                </c:pt>
                <c:pt idx="157">
                  <c:v>2.0128035389087846</c:v>
                </c:pt>
                <c:pt idx="158">
                  <c:v>2.0275209999848993</c:v>
                </c:pt>
                <c:pt idx="159">
                  <c:v>2.6737421271247417</c:v>
                </c:pt>
                <c:pt idx="160">
                  <c:v>2.5925783910561169</c:v>
                </c:pt>
                <c:pt idx="161">
                  <c:v>2.2907176366924311</c:v>
                </c:pt>
                <c:pt idx="162">
                  <c:v>2.2850900466871136</c:v>
                </c:pt>
                <c:pt idx="163">
                  <c:v>2.7700819578500893</c:v>
                </c:pt>
                <c:pt idx="164">
                  <c:v>2.6354821663730266</c:v>
                </c:pt>
                <c:pt idx="165">
                  <c:v>2.17437420896198</c:v>
                </c:pt>
                <c:pt idx="166">
                  <c:v>2.2719443085935107</c:v>
                </c:pt>
                <c:pt idx="167">
                  <c:v>2.1588082499015426</c:v>
                </c:pt>
                <c:pt idx="168">
                  <c:v>1.9985805151407159</c:v>
                </c:pt>
                <c:pt idx="169">
                  <c:v>1.9657382506571446</c:v>
                </c:pt>
                <c:pt idx="170">
                  <c:v>1.8253022435602417</c:v>
                </c:pt>
                <c:pt idx="171">
                  <c:v>1.6586262179673037</c:v>
                </c:pt>
                <c:pt idx="172">
                  <c:v>1.6500056324457757</c:v>
                </c:pt>
                <c:pt idx="173">
                  <c:v>1.8243954020898234</c:v>
                </c:pt>
                <c:pt idx="174">
                  <c:v>1.8695150425764666</c:v>
                </c:pt>
                <c:pt idx="175">
                  <c:v>1.8210683429324848</c:v>
                </c:pt>
                <c:pt idx="176">
                  <c:v>1.7877471088590471</c:v>
                </c:pt>
                <c:pt idx="177">
                  <c:v>1.3757280852522569</c:v>
                </c:pt>
                <c:pt idx="178">
                  <c:v>1.4183253693684441</c:v>
                </c:pt>
                <c:pt idx="179">
                  <c:v>1.5541043683969391</c:v>
                </c:pt>
                <c:pt idx="180">
                  <c:v>1.5431264856084566</c:v>
                </c:pt>
                <c:pt idx="181">
                  <c:v>1.6654361548984522</c:v>
                </c:pt>
                <c:pt idx="182">
                  <c:v>1.9025006648387455</c:v>
                </c:pt>
                <c:pt idx="183">
                  <c:v>1.6019996177734497</c:v>
                </c:pt>
                <c:pt idx="184">
                  <c:v>1.673604829886741</c:v>
                </c:pt>
                <c:pt idx="185">
                  <c:v>1.9634792964089891</c:v>
                </c:pt>
                <c:pt idx="186">
                  <c:v>1.8989985287339186</c:v>
                </c:pt>
                <c:pt idx="187">
                  <c:v>1.9072702461542321</c:v>
                </c:pt>
                <c:pt idx="188">
                  <c:v>1.80032264488756</c:v>
                </c:pt>
                <c:pt idx="189">
                  <c:v>1.6136482881830472</c:v>
                </c:pt>
                <c:pt idx="190">
                  <c:v>1.6330581530093637</c:v>
                </c:pt>
                <c:pt idx="191">
                  <c:v>1.6517938255420632</c:v>
                </c:pt>
                <c:pt idx="192">
                  <c:v>1.6936807348257332</c:v>
                </c:pt>
                <c:pt idx="193">
                  <c:v>1.6203285217845782</c:v>
                </c:pt>
                <c:pt idx="194">
                  <c:v>2.148645572326604</c:v>
                </c:pt>
                <c:pt idx="195">
                  <c:v>1.9811420900421957</c:v>
                </c:pt>
                <c:pt idx="196">
                  <c:v>1.7638928512409333</c:v>
                </c:pt>
                <c:pt idx="197">
                  <c:v>1.8697626606247637</c:v>
                </c:pt>
                <c:pt idx="198">
                  <c:v>1.2549730644114225</c:v>
                </c:pt>
                <c:pt idx="199">
                  <c:v>1.7684194948978902</c:v>
                </c:pt>
                <c:pt idx="200">
                  <c:v>1.8588913741130477</c:v>
                </c:pt>
                <c:pt idx="201">
                  <c:v>2.1617893690815606</c:v>
                </c:pt>
                <c:pt idx="202">
                  <c:v>1.9626750800204196</c:v>
                </c:pt>
                <c:pt idx="203">
                  <c:v>1.7420766107250971</c:v>
                </c:pt>
                <c:pt idx="204">
                  <c:v>1.8795790023716241</c:v>
                </c:pt>
                <c:pt idx="205">
                  <c:v>1.78829233531966</c:v>
                </c:pt>
                <c:pt idx="206">
                  <c:v>1.6941045126765391</c:v>
                </c:pt>
                <c:pt idx="207">
                  <c:v>1.407467048407155</c:v>
                </c:pt>
                <c:pt idx="208">
                  <c:v>1.447053294383438</c:v>
                </c:pt>
                <c:pt idx="209">
                  <c:v>1.9444871596158797</c:v>
                </c:pt>
                <c:pt idx="210">
                  <c:v>1.6335255210719182</c:v>
                </c:pt>
                <c:pt idx="211">
                  <c:v>1.652966800263868</c:v>
                </c:pt>
                <c:pt idx="212">
                  <c:v>1.6532111037683694</c:v>
                </c:pt>
                <c:pt idx="213">
                  <c:v>1.4337231471329954</c:v>
                </c:pt>
                <c:pt idx="214">
                  <c:v>1.4365642901935125</c:v>
                </c:pt>
                <c:pt idx="215">
                  <c:v>1.7470698431641656</c:v>
                </c:pt>
                <c:pt idx="216">
                  <c:v>1.8054844285121923</c:v>
                </c:pt>
                <c:pt idx="217">
                  <c:v>1.5714164540866671</c:v>
                </c:pt>
                <c:pt idx="218">
                  <c:v>4.2099564219893191</c:v>
                </c:pt>
                <c:pt idx="219">
                  <c:v>3.187129943900409</c:v>
                </c:pt>
                <c:pt idx="220">
                  <c:v>3.4592933157738766</c:v>
                </c:pt>
                <c:pt idx="221">
                  <c:v>2.3500024818074654</c:v>
                </c:pt>
                <c:pt idx="222">
                  <c:v>1.6689828069985388</c:v>
                </c:pt>
                <c:pt idx="223">
                  <c:v>1.6963527688630973</c:v>
                </c:pt>
                <c:pt idx="224">
                  <c:v>1.6297213008790281</c:v>
                </c:pt>
                <c:pt idx="225">
                  <c:v>1.7009810780302996</c:v>
                </c:pt>
                <c:pt idx="226">
                  <c:v>1.8137776404310104</c:v>
                </c:pt>
                <c:pt idx="227">
                  <c:v>1.6389082610371022</c:v>
                </c:pt>
                <c:pt idx="228">
                  <c:v>1.7417094553188184</c:v>
                </c:pt>
                <c:pt idx="229">
                  <c:v>1.7924160844586474</c:v>
                </c:pt>
                <c:pt idx="230">
                  <c:v>1.6744508050269211</c:v>
                </c:pt>
                <c:pt idx="231">
                  <c:v>1.2130390619349491</c:v>
                </c:pt>
                <c:pt idx="232">
                  <c:v>0.74245667493025014</c:v>
                </c:pt>
                <c:pt idx="233">
                  <c:v>0.62104123413015733</c:v>
                </c:pt>
                <c:pt idx="234">
                  <c:v>1.0375005198438176</c:v>
                </c:pt>
                <c:pt idx="235">
                  <c:v>1.3110630646115202</c:v>
                </c:pt>
                <c:pt idx="236">
                  <c:v>1.0768785877242313</c:v>
                </c:pt>
                <c:pt idx="237">
                  <c:v>0.43690387453378293</c:v>
                </c:pt>
                <c:pt idx="238">
                  <c:v>0.37790079826911105</c:v>
                </c:pt>
                <c:pt idx="239">
                  <c:v>0.59047844434488772</c:v>
                </c:pt>
                <c:pt idx="240">
                  <c:v>0.56511671230018123</c:v>
                </c:pt>
                <c:pt idx="241">
                  <c:v>0.51061673642609573</c:v>
                </c:pt>
                <c:pt idx="242">
                  <c:v>0.72860034476277535</c:v>
                </c:pt>
                <c:pt idx="243">
                  <c:v>0.51979538454868823</c:v>
                </c:pt>
                <c:pt idx="244">
                  <c:v>0.36498047216515822</c:v>
                </c:pt>
                <c:pt idx="245">
                  <c:v>0.32503790399903532</c:v>
                </c:pt>
                <c:pt idx="246">
                  <c:v>0.27067081552890931</c:v>
                </c:pt>
                <c:pt idx="247">
                  <c:v>0.17740363489521035</c:v>
                </c:pt>
                <c:pt idx="248">
                  <c:v>0.32418052536760972</c:v>
                </c:pt>
                <c:pt idx="249">
                  <c:v>0.30321874678491384</c:v>
                </c:pt>
                <c:pt idx="250">
                  <c:v>0.32765890362790917</c:v>
                </c:pt>
                <c:pt idx="251">
                  <c:v>0.31323976621799721</c:v>
                </c:pt>
                <c:pt idx="252">
                  <c:v>0.48559584664536737</c:v>
                </c:pt>
                <c:pt idx="253">
                  <c:v>0.36839961127308068</c:v>
                </c:pt>
                <c:pt idx="254">
                  <c:v>0.38228724276651704</c:v>
                </c:pt>
                <c:pt idx="255">
                  <c:v>0.34928618266978917</c:v>
                </c:pt>
                <c:pt idx="256">
                  <c:v>0.12992493025615012</c:v>
                </c:pt>
                <c:pt idx="257">
                  <c:v>0.18613293345940196</c:v>
                </c:pt>
                <c:pt idx="258">
                  <c:v>0.38096119294315323</c:v>
                </c:pt>
                <c:pt idx="259">
                  <c:v>0.19715268335393488</c:v>
                </c:pt>
                <c:pt idx="260">
                  <c:v>0.16480883008488642</c:v>
                </c:pt>
                <c:pt idx="261">
                  <c:v>0.22147617706237424</c:v>
                </c:pt>
                <c:pt idx="262">
                  <c:v>0.11796175744680851</c:v>
                </c:pt>
                <c:pt idx="263">
                  <c:v>0.17863292366350286</c:v>
                </c:pt>
                <c:pt idx="264">
                  <c:v>0.19877291509291434</c:v>
                </c:pt>
                <c:pt idx="265">
                  <c:v>0.23181034396986711</c:v>
                </c:pt>
                <c:pt idx="266">
                  <c:v>0.25706595044127628</c:v>
                </c:pt>
                <c:pt idx="267">
                  <c:v>0.18817787638871153</c:v>
                </c:pt>
                <c:pt idx="268">
                  <c:v>0.29780454771154019</c:v>
                </c:pt>
                <c:pt idx="269">
                  <c:v>0.26637618533319007</c:v>
                </c:pt>
                <c:pt idx="270">
                  <c:v>0.30507109645465263</c:v>
                </c:pt>
                <c:pt idx="271">
                  <c:v>0.28719823870552041</c:v>
                </c:pt>
                <c:pt idx="272">
                  <c:v>0.34688723917579573</c:v>
                </c:pt>
                <c:pt idx="273">
                  <c:v>0.43454872067162192</c:v>
                </c:pt>
                <c:pt idx="274">
                  <c:v>0.6654340744432774</c:v>
                </c:pt>
                <c:pt idx="275">
                  <c:v>0.96426558429179732</c:v>
                </c:pt>
                <c:pt idx="276">
                  <c:v>1.2982464656185</c:v>
                </c:pt>
                <c:pt idx="277">
                  <c:v>1.7670686855119355</c:v>
                </c:pt>
                <c:pt idx="278">
                  <c:v>1.4285928857164432</c:v>
                </c:pt>
                <c:pt idx="279">
                  <c:v>1.076153799402654</c:v>
                </c:pt>
                <c:pt idx="280">
                  <c:v>1.5506063571110416</c:v>
                </c:pt>
                <c:pt idx="281">
                  <c:v>0.962415326140724</c:v>
                </c:pt>
                <c:pt idx="282">
                  <c:v>1.1201017917060998</c:v>
                </c:pt>
                <c:pt idx="283">
                  <c:v>1.4376195521746016</c:v>
                </c:pt>
                <c:pt idx="284">
                  <c:v>2.0075549118717344</c:v>
                </c:pt>
                <c:pt idx="285">
                  <c:v>2.9595503606428446</c:v>
                </c:pt>
                <c:pt idx="286">
                  <c:v>3.4006678675480089</c:v>
                </c:pt>
                <c:pt idx="287">
                  <c:v>3.256526577216762</c:v>
                </c:pt>
                <c:pt idx="288">
                  <c:v>4.2620445366110751</c:v>
                </c:pt>
                <c:pt idx="289">
                  <c:v>3.911183117763902</c:v>
                </c:pt>
                <c:pt idx="290">
                  <c:v>3.5222524657660061</c:v>
                </c:pt>
                <c:pt idx="291">
                  <c:v>2.932311385293441</c:v>
                </c:pt>
                <c:pt idx="292">
                  <c:v>1.3984715874686429</c:v>
                </c:pt>
                <c:pt idx="293">
                  <c:v>1.06144988188418</c:v>
                </c:pt>
                <c:pt idx="294">
                  <c:v>1.5940831541648248</c:v>
                </c:pt>
                <c:pt idx="295">
                  <c:v>1.6909979281767953</c:v>
                </c:pt>
                <c:pt idx="296">
                  <c:v>2.8234303709656365</c:v>
                </c:pt>
                <c:pt idx="297">
                  <c:v>2.7066242654043275</c:v>
                </c:pt>
                <c:pt idx="298">
                  <c:v>1.3660127476997099</c:v>
                </c:pt>
                <c:pt idx="299">
                  <c:v>1.6582637950423844</c:v>
                </c:pt>
                <c:pt idx="300">
                  <c:v>1.7452115931248837</c:v>
                </c:pt>
                <c:pt idx="301">
                  <c:v>2.8740095663325791</c:v>
                </c:pt>
                <c:pt idx="302">
                  <c:v>3.4479105926124705</c:v>
                </c:pt>
                <c:pt idx="303">
                  <c:v>4.1889797683769121</c:v>
                </c:pt>
                <c:pt idx="304">
                  <c:v>2.120089118099842</c:v>
                </c:pt>
                <c:pt idx="305">
                  <c:v>2.3027279818459188</c:v>
                </c:pt>
                <c:pt idx="306">
                  <c:v>2.8587707404163805</c:v>
                </c:pt>
                <c:pt idx="307">
                  <c:v>2.7859634603909265</c:v>
                </c:pt>
                <c:pt idx="308">
                  <c:v>3.1772763765049272</c:v>
                </c:pt>
                <c:pt idx="309">
                  <c:v>3.3147003102783574</c:v>
                </c:pt>
                <c:pt idx="310">
                  <c:v>4.2259305192297987</c:v>
                </c:pt>
                <c:pt idx="311">
                  <c:v>5.7069938408321557</c:v>
                </c:pt>
                <c:pt idx="312">
                  <c:v>9.8175967023590385</c:v>
                </c:pt>
                <c:pt idx="313">
                  <c:v>2.5626897508673165</c:v>
                </c:pt>
                <c:pt idx="314">
                  <c:v>2.3672947956050714</c:v>
                </c:pt>
                <c:pt idx="315">
                  <c:v>1.5552012531118011</c:v>
                </c:pt>
                <c:pt idx="316">
                  <c:v>1.0903455288751234</c:v>
                </c:pt>
                <c:pt idx="317">
                  <c:v>1.0953548619323734</c:v>
                </c:pt>
                <c:pt idx="318">
                  <c:v>1.2262138106973126</c:v>
                </c:pt>
                <c:pt idx="319">
                  <c:v>1.972688609106575</c:v>
                </c:pt>
                <c:pt idx="320">
                  <c:v>4.3514067358407411</c:v>
                </c:pt>
                <c:pt idx="321">
                  <c:v>8.0879515268372959</c:v>
                </c:pt>
                <c:pt idx="322">
                  <c:v>7.9954706090123171</c:v>
                </c:pt>
              </c:numCache>
            </c:numRef>
          </c:val>
        </c:ser>
        <c:ser>
          <c:idx val="4"/>
          <c:order val="3"/>
          <c:tx>
            <c:strRef>
              <c:f>'A2.Components scaled by NGDP'!$R$5</c:f>
              <c:strCache>
                <c:ptCount val="1"/>
                <c:pt idx="0">
                  <c:v>Bullion and coin</c:v>
                </c:pt>
              </c:strCache>
            </c:strRef>
          </c:tx>
          <c:spPr>
            <a:solidFill>
              <a:srgbClr val="CC9B00"/>
            </a:solidFill>
          </c:spPr>
          <c:invertIfNegative val="0"/>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NGDP'!$R$16:$R$338</c:f>
              <c:numCache>
                <c:formatCode>0.00</c:formatCode>
                <c:ptCount val="323"/>
                <c:pt idx="0">
                  <c:v>0.37512245881107276</c:v>
                </c:pt>
                <c:pt idx="1">
                  <c:v>0.56813460169262975</c:v>
                </c:pt>
                <c:pt idx="2">
                  <c:v>0.61062456201877779</c:v>
                </c:pt>
                <c:pt idx="3">
                  <c:v>0.2618289123205233</c:v>
                </c:pt>
                <c:pt idx="4">
                  <c:v>0.70879865493576755</c:v>
                </c:pt>
                <c:pt idx="5">
                  <c:v>1.1197680413272031</c:v>
                </c:pt>
                <c:pt idx="6">
                  <c:v>1.223324937623677</c:v>
                </c:pt>
                <c:pt idx="7">
                  <c:v>0.59462877634650702</c:v>
                </c:pt>
                <c:pt idx="8">
                  <c:v>0.79364747789271006</c:v>
                </c:pt>
                <c:pt idx="9">
                  <c:v>0.3912469765557347</c:v>
                </c:pt>
                <c:pt idx="10">
                  <c:v>0.60890462211470298</c:v>
                </c:pt>
                <c:pt idx="11">
                  <c:v>0.56656765715543655</c:v>
                </c:pt>
                <c:pt idx="12">
                  <c:v>0.4179629861655168</c:v>
                </c:pt>
                <c:pt idx="13">
                  <c:v>0.12900442568849588</c:v>
                </c:pt>
                <c:pt idx="14">
                  <c:v>0.86822710662139368</c:v>
                </c:pt>
                <c:pt idx="15">
                  <c:v>0.98295276852173441</c:v>
                </c:pt>
                <c:pt idx="16">
                  <c:v>1.1549606195410538</c:v>
                </c:pt>
                <c:pt idx="17">
                  <c:v>1.5462648573740008</c:v>
                </c:pt>
                <c:pt idx="18">
                  <c:v>1.1027206162506771</c:v>
                </c:pt>
                <c:pt idx="19">
                  <c:v>2.0605869999513482</c:v>
                </c:pt>
                <c:pt idx="20">
                  <c:v>2.3764961646113378</c:v>
                </c:pt>
                <c:pt idx="21">
                  <c:v>0.98746818187930763</c:v>
                </c:pt>
                <c:pt idx="22">
                  <c:v>1.4482575488461029</c:v>
                </c:pt>
                <c:pt idx="23">
                  <c:v>1.1451590795005984</c:v>
                </c:pt>
                <c:pt idx="24">
                  <c:v>1.1138915282033719</c:v>
                </c:pt>
                <c:pt idx="25">
                  <c:v>1.4843391999421018</c:v>
                </c:pt>
                <c:pt idx="26">
                  <c:v>1.9620102817528331</c:v>
                </c:pt>
                <c:pt idx="27">
                  <c:v>2.2156148508164772</c:v>
                </c:pt>
                <c:pt idx="28">
                  <c:v>1.3830993894760877</c:v>
                </c:pt>
                <c:pt idx="29">
                  <c:v>2.0574810782726445</c:v>
                </c:pt>
                <c:pt idx="30">
                  <c:v>3.5225712524480377</c:v>
                </c:pt>
                <c:pt idx="31">
                  <c:v>2.8303876301294788</c:v>
                </c:pt>
                <c:pt idx="32">
                  <c:v>2.4149451846396324</c:v>
                </c:pt>
                <c:pt idx="33">
                  <c:v>2.4920830441927349</c:v>
                </c:pt>
                <c:pt idx="34">
                  <c:v>3.2060803133709483</c:v>
                </c:pt>
                <c:pt idx="35">
                  <c:v>3.988446033081714</c:v>
                </c:pt>
                <c:pt idx="36">
                  <c:v>4.0317004875891316</c:v>
                </c:pt>
                <c:pt idx="37">
                  <c:v>4.4311404741220874</c:v>
                </c:pt>
                <c:pt idx="38">
                  <c:v>4.2602037094894412</c:v>
                </c:pt>
                <c:pt idx="39">
                  <c:v>4.5699695250234056</c:v>
                </c:pt>
                <c:pt idx="40">
                  <c:v>3.5629383521688864</c:v>
                </c:pt>
                <c:pt idx="41">
                  <c:v>3.862440891975313</c:v>
                </c:pt>
                <c:pt idx="42">
                  <c:v>4.6879154562059115</c:v>
                </c:pt>
                <c:pt idx="43">
                  <c:v>5.6229702419200631</c:v>
                </c:pt>
                <c:pt idx="44">
                  <c:v>4.3803380386816011</c:v>
                </c:pt>
                <c:pt idx="45">
                  <c:v>3.5493981421678731</c:v>
                </c:pt>
                <c:pt idx="46">
                  <c:v>2.7006948580454693</c:v>
                </c:pt>
                <c:pt idx="47">
                  <c:v>1.8621830860599888</c:v>
                </c:pt>
                <c:pt idx="48">
                  <c:v>0.88757442092486083</c:v>
                </c:pt>
                <c:pt idx="49">
                  <c:v>2.593265431788474</c:v>
                </c:pt>
                <c:pt idx="50">
                  <c:v>2.4481471738688243</c:v>
                </c:pt>
                <c:pt idx="51">
                  <c:v>2.2178956881659855</c:v>
                </c:pt>
                <c:pt idx="52">
                  <c:v>2.0806069545720707</c:v>
                </c:pt>
                <c:pt idx="53">
                  <c:v>1.9680705125071285</c:v>
                </c:pt>
                <c:pt idx="54">
                  <c:v>2.9517518850497084</c:v>
                </c:pt>
                <c:pt idx="55">
                  <c:v>2.7596372079052145</c:v>
                </c:pt>
                <c:pt idx="56">
                  <c:v>2.1486814107180501</c:v>
                </c:pt>
                <c:pt idx="57">
                  <c:v>2.9403148439510054</c:v>
                </c:pt>
                <c:pt idx="58">
                  <c:v>3.7207010565707415</c:v>
                </c:pt>
                <c:pt idx="59">
                  <c:v>3.9148980541975655</c:v>
                </c:pt>
                <c:pt idx="60">
                  <c:v>4.021422899545553</c:v>
                </c:pt>
                <c:pt idx="61">
                  <c:v>1.8677858832286653</c:v>
                </c:pt>
                <c:pt idx="62">
                  <c:v>1.8308266570554943</c:v>
                </c:pt>
                <c:pt idx="63">
                  <c:v>2.2987172268428746</c:v>
                </c:pt>
                <c:pt idx="64">
                  <c:v>1.7074271120537565</c:v>
                </c:pt>
                <c:pt idx="65">
                  <c:v>2.535170306142132</c:v>
                </c:pt>
                <c:pt idx="66">
                  <c:v>0.30307173212064892</c:v>
                </c:pt>
                <c:pt idx="67">
                  <c:v>1.3972775341471761</c:v>
                </c:pt>
                <c:pt idx="68">
                  <c:v>1.4353208517070386</c:v>
                </c:pt>
                <c:pt idx="69">
                  <c:v>1.4733641692669008</c:v>
                </c:pt>
                <c:pt idx="70">
                  <c:v>0.62895108436175096</c:v>
                </c:pt>
                <c:pt idx="71">
                  <c:v>1.1584347941361912</c:v>
                </c:pt>
                <c:pt idx="72">
                  <c:v>1.0469565437402613</c:v>
                </c:pt>
                <c:pt idx="73">
                  <c:v>1.1003106480318394</c:v>
                </c:pt>
                <c:pt idx="74">
                  <c:v>1.751785017054531</c:v>
                </c:pt>
                <c:pt idx="75">
                  <c:v>1.1549847577611632</c:v>
                </c:pt>
                <c:pt idx="76">
                  <c:v>0.84852658601345066</c:v>
                </c:pt>
                <c:pt idx="77">
                  <c:v>2.8626134041067233</c:v>
                </c:pt>
                <c:pt idx="78">
                  <c:v>4.8767002221999958</c:v>
                </c:pt>
                <c:pt idx="79">
                  <c:v>3.6373953508664538</c:v>
                </c:pt>
                <c:pt idx="80">
                  <c:v>2.6079009015114596</c:v>
                </c:pt>
                <c:pt idx="81">
                  <c:v>1.2707165697773752</c:v>
                </c:pt>
                <c:pt idx="82">
                  <c:v>2.3578815432985221</c:v>
                </c:pt>
                <c:pt idx="83">
                  <c:v>2.3549072686721031</c:v>
                </c:pt>
                <c:pt idx="84">
                  <c:v>2.0719315164027301</c:v>
                </c:pt>
                <c:pt idx="85">
                  <c:v>1.181549043310921</c:v>
                </c:pt>
                <c:pt idx="86">
                  <c:v>0.72617389528654397</c:v>
                </c:pt>
                <c:pt idx="87">
                  <c:v>0.37035888314815529</c:v>
                </c:pt>
                <c:pt idx="88">
                  <c:v>1.6265514306353284</c:v>
                </c:pt>
                <c:pt idx="89">
                  <c:v>3.5289804610647746</c:v>
                </c:pt>
                <c:pt idx="90">
                  <c:v>3.1247338979944934</c:v>
                </c:pt>
                <c:pt idx="91">
                  <c:v>3.2529280874370086</c:v>
                </c:pt>
                <c:pt idx="92">
                  <c:v>4.2173039804607191</c:v>
                </c:pt>
                <c:pt idx="93">
                  <c:v>4.9802627311680343</c:v>
                </c:pt>
                <c:pt idx="94">
                  <c:v>4.1385719429745862</c:v>
                </c:pt>
                <c:pt idx="95">
                  <c:v>3.3605851229118846</c:v>
                </c:pt>
                <c:pt idx="96">
                  <c:v>1.913911664086462</c:v>
                </c:pt>
                <c:pt idx="97">
                  <c:v>3.4009081809219346</c:v>
                </c:pt>
                <c:pt idx="98">
                  <c:v>3.0378485903235943</c:v>
                </c:pt>
                <c:pt idx="99">
                  <c:v>1.0318557223183686</c:v>
                </c:pt>
                <c:pt idx="100">
                  <c:v>0.42680953443911879</c:v>
                </c:pt>
                <c:pt idx="101">
                  <c:v>2.2394813040123052</c:v>
                </c:pt>
                <c:pt idx="102">
                  <c:v>2.7548525313985706</c:v>
                </c:pt>
                <c:pt idx="103">
                  <c:v>2.0217258014763666</c:v>
                </c:pt>
                <c:pt idx="104">
                  <c:v>1.3377642312721783</c:v>
                </c:pt>
                <c:pt idx="105">
                  <c:v>1.1235880142829475</c:v>
                </c:pt>
                <c:pt idx="106">
                  <c:v>1.1795783803233684</c:v>
                </c:pt>
                <c:pt idx="107">
                  <c:v>1.0721194605921263</c:v>
                </c:pt>
                <c:pt idx="108">
                  <c:v>1.7514096921659488</c:v>
                </c:pt>
                <c:pt idx="109">
                  <c:v>1.6319012925530387</c:v>
                </c:pt>
                <c:pt idx="110">
                  <c:v>1.6519273696913714</c:v>
                </c:pt>
                <c:pt idx="111">
                  <c:v>1.9754359697061772</c:v>
                </c:pt>
                <c:pt idx="112">
                  <c:v>1.1570590090253627</c:v>
                </c:pt>
                <c:pt idx="113">
                  <c:v>0.8247272288868841</c:v>
                </c:pt>
                <c:pt idx="114">
                  <c:v>0.71631573950705041</c:v>
                </c:pt>
                <c:pt idx="115">
                  <c:v>0.6666032227395029</c:v>
                </c:pt>
                <c:pt idx="116">
                  <c:v>0.64138349782046722</c:v>
                </c:pt>
                <c:pt idx="117">
                  <c:v>0.46840313725819854</c:v>
                </c:pt>
                <c:pt idx="118">
                  <c:v>0.43900193819230343</c:v>
                </c:pt>
                <c:pt idx="119">
                  <c:v>0.96758513260191714</c:v>
                </c:pt>
                <c:pt idx="120">
                  <c:v>2.258285441198026</c:v>
                </c:pt>
                <c:pt idx="121">
                  <c:v>2.2585616986233634</c:v>
                </c:pt>
                <c:pt idx="122">
                  <c:v>0.90473902980198961</c:v>
                </c:pt>
                <c:pt idx="123">
                  <c:v>1.14921047699692</c:v>
                </c:pt>
                <c:pt idx="124">
                  <c:v>2.7419220049245996</c:v>
                </c:pt>
                <c:pt idx="125">
                  <c:v>2.6513510377955787</c:v>
                </c:pt>
                <c:pt idx="126">
                  <c:v>2.6217498776727055</c:v>
                </c:pt>
                <c:pt idx="127">
                  <c:v>3.3163960119186786</c:v>
                </c:pt>
                <c:pt idx="128">
                  <c:v>1.9536220492604046</c:v>
                </c:pt>
                <c:pt idx="129">
                  <c:v>0.52013587711279374</c:v>
                </c:pt>
                <c:pt idx="130">
                  <c:v>2.3346990024016159</c:v>
                </c:pt>
                <c:pt idx="131">
                  <c:v>2.2866106148171546</c:v>
                </c:pt>
                <c:pt idx="132">
                  <c:v>1.5143153655944119</c:v>
                </c:pt>
                <c:pt idx="133">
                  <c:v>2.1055000542816034</c:v>
                </c:pt>
                <c:pt idx="134">
                  <c:v>1.8078715956864917</c:v>
                </c:pt>
                <c:pt idx="135">
                  <c:v>1.1862165522513692</c:v>
                </c:pt>
                <c:pt idx="136">
                  <c:v>2.1338527143831927</c:v>
                </c:pt>
                <c:pt idx="137">
                  <c:v>1.9610114707469719</c:v>
                </c:pt>
                <c:pt idx="138">
                  <c:v>1.3587903719250281</c:v>
                </c:pt>
                <c:pt idx="139">
                  <c:v>1.622685341953187</c:v>
                </c:pt>
                <c:pt idx="140">
                  <c:v>0.77772001178253447</c:v>
                </c:pt>
                <c:pt idx="141">
                  <c:v>2.0605574153025517</c:v>
                </c:pt>
                <c:pt idx="142">
                  <c:v>1.2734437998983565</c:v>
                </c:pt>
                <c:pt idx="143">
                  <c:v>0.78764285403631273</c:v>
                </c:pt>
                <c:pt idx="144">
                  <c:v>0.83338419218430726</c:v>
                </c:pt>
                <c:pt idx="145">
                  <c:v>1.2253971183246708</c:v>
                </c:pt>
                <c:pt idx="146">
                  <c:v>2.2665107438001373</c:v>
                </c:pt>
                <c:pt idx="147">
                  <c:v>3.2858758537358228</c:v>
                </c:pt>
                <c:pt idx="148">
                  <c:v>2.9013417283315115</c:v>
                </c:pt>
                <c:pt idx="149">
                  <c:v>2.4258472116198675</c:v>
                </c:pt>
                <c:pt idx="150">
                  <c:v>2.0576053041992712</c:v>
                </c:pt>
                <c:pt idx="151">
                  <c:v>2.4052070712460139</c:v>
                </c:pt>
                <c:pt idx="152">
                  <c:v>2.6305541497198672</c:v>
                </c:pt>
                <c:pt idx="153">
                  <c:v>2.8985255813553064</c:v>
                </c:pt>
                <c:pt idx="154">
                  <c:v>2.6514756072860801</c:v>
                </c:pt>
                <c:pt idx="155">
                  <c:v>3.4253898606426261</c:v>
                </c:pt>
                <c:pt idx="156">
                  <c:v>3.1177268616773102</c:v>
                </c:pt>
                <c:pt idx="157">
                  <c:v>2.4745041757686042</c:v>
                </c:pt>
                <c:pt idx="158">
                  <c:v>1.8211999995557917</c:v>
                </c:pt>
                <c:pt idx="159">
                  <c:v>1.4738394699854989</c:v>
                </c:pt>
                <c:pt idx="160">
                  <c:v>1.3667901724369966</c:v>
                </c:pt>
                <c:pt idx="161">
                  <c:v>2.3519899526330867</c:v>
                </c:pt>
                <c:pt idx="162">
                  <c:v>2.8045794149637255</c:v>
                </c:pt>
                <c:pt idx="163">
                  <c:v>1.985603082955733</c:v>
                </c:pt>
                <c:pt idx="164">
                  <c:v>1.5642164398062388</c:v>
                </c:pt>
                <c:pt idx="165">
                  <c:v>1.9328073059428799</c:v>
                </c:pt>
                <c:pt idx="166">
                  <c:v>1.788056019841628</c:v>
                </c:pt>
                <c:pt idx="167">
                  <c:v>1.5511404204890653</c:v>
                </c:pt>
                <c:pt idx="168">
                  <c:v>1.5529167841200064</c:v>
                </c:pt>
                <c:pt idx="169">
                  <c:v>1.4594119706162554</c:v>
                </c:pt>
                <c:pt idx="170">
                  <c:v>1.9612953004201736</c:v>
                </c:pt>
                <c:pt idx="171">
                  <c:v>2.185140045439466</c:v>
                </c:pt>
                <c:pt idx="172">
                  <c:v>1.8486349805085522</c:v>
                </c:pt>
                <c:pt idx="173">
                  <c:v>1.9611269984119535</c:v>
                </c:pt>
                <c:pt idx="174">
                  <c:v>2.0172082502733506</c:v>
                </c:pt>
                <c:pt idx="175">
                  <c:v>2.0324578972841958</c:v>
                </c:pt>
                <c:pt idx="176">
                  <c:v>2.0532796300458398</c:v>
                </c:pt>
                <c:pt idx="177">
                  <c:v>1.7869361689991536</c:v>
                </c:pt>
                <c:pt idx="178">
                  <c:v>1.6429206700886934</c:v>
                </c:pt>
                <c:pt idx="179">
                  <c:v>1.8416700588091388</c:v>
                </c:pt>
                <c:pt idx="180">
                  <c:v>2.1783078593204923</c:v>
                </c:pt>
                <c:pt idx="181">
                  <c:v>2.0040636947217276</c:v>
                </c:pt>
                <c:pt idx="182">
                  <c:v>2.6858855920568514</c:v>
                </c:pt>
                <c:pt idx="183">
                  <c:v>2.4679812142072781</c:v>
                </c:pt>
                <c:pt idx="184">
                  <c:v>2.2398683695683737</c:v>
                </c:pt>
                <c:pt idx="185">
                  <c:v>1.6885826465538518</c:v>
                </c:pt>
                <c:pt idx="186">
                  <c:v>1.7891451417903981</c:v>
                </c:pt>
                <c:pt idx="187">
                  <c:v>1.7291910856773285</c:v>
                </c:pt>
                <c:pt idx="188">
                  <c:v>1.9165649274513565</c:v>
                </c:pt>
                <c:pt idx="189">
                  <c:v>1.8594168770956776</c:v>
                </c:pt>
                <c:pt idx="190">
                  <c:v>1.852136208415432</c:v>
                </c:pt>
                <c:pt idx="191">
                  <c:v>1.7562894996273903</c:v>
                </c:pt>
                <c:pt idx="192">
                  <c:v>1.6152916851275694</c:v>
                </c:pt>
                <c:pt idx="193">
                  <c:v>1.6531960409330535</c:v>
                </c:pt>
                <c:pt idx="194">
                  <c:v>1.6059781510484581</c:v>
                </c:pt>
                <c:pt idx="195">
                  <c:v>1.7125219490134154</c:v>
                </c:pt>
                <c:pt idx="196">
                  <c:v>1.9199693674435065</c:v>
                </c:pt>
                <c:pt idx="197">
                  <c:v>2.1167989363970117</c:v>
                </c:pt>
                <c:pt idx="198">
                  <c:v>2.4788901192419908</c:v>
                </c:pt>
                <c:pt idx="199">
                  <c:v>3.2096293372147322</c:v>
                </c:pt>
                <c:pt idx="200">
                  <c:v>2.4676127523800391</c:v>
                </c:pt>
                <c:pt idx="201">
                  <c:v>2.0995585794011133</c:v>
                </c:pt>
                <c:pt idx="202">
                  <c:v>1.9906662028772499</c:v>
                </c:pt>
                <c:pt idx="203">
                  <c:v>1.982015965003453</c:v>
                </c:pt>
                <c:pt idx="204">
                  <c:v>1.9018529759734568</c:v>
                </c:pt>
                <c:pt idx="205">
                  <c:v>1.9915833776301879</c:v>
                </c:pt>
                <c:pt idx="206">
                  <c:v>1.8867831741337306</c:v>
                </c:pt>
                <c:pt idx="207">
                  <c:v>1.8826591851982324</c:v>
                </c:pt>
                <c:pt idx="208">
                  <c:v>2.0587763323052162</c:v>
                </c:pt>
                <c:pt idx="209">
                  <c:v>1.9052116793909883</c:v>
                </c:pt>
                <c:pt idx="210">
                  <c:v>1.8054622470251351</c:v>
                </c:pt>
                <c:pt idx="211">
                  <c:v>1.8655482160578327</c:v>
                </c:pt>
                <c:pt idx="212">
                  <c:v>1.8862375157379634</c:v>
                </c:pt>
                <c:pt idx="213">
                  <c:v>1.7859739156134247</c:v>
                </c:pt>
                <c:pt idx="214">
                  <c:v>1.786631428192323</c:v>
                </c:pt>
                <c:pt idx="215">
                  <c:v>1.8014853133652959</c:v>
                </c:pt>
                <c:pt idx="216">
                  <c:v>1.6262349337276749</c:v>
                </c:pt>
                <c:pt idx="217">
                  <c:v>1.7666266783123736</c:v>
                </c:pt>
                <c:pt idx="218">
                  <c:v>2.6123774781265121</c:v>
                </c:pt>
                <c:pt idx="219">
                  <c:v>1.8776431350781693</c:v>
                </c:pt>
                <c:pt idx="220">
                  <c:v>1.6001114470953084</c:v>
                </c:pt>
                <c:pt idx="221">
                  <c:v>1.4140057387533072</c:v>
                </c:pt>
                <c:pt idx="222">
                  <c:v>1.6388281764421446</c:v>
                </c:pt>
                <c:pt idx="223">
                  <c:v>2.0655514732271487</c:v>
                </c:pt>
                <c:pt idx="224">
                  <c:v>2.1963729476912341</c:v>
                </c:pt>
                <c:pt idx="225">
                  <c:v>2.6828077617000066</c:v>
                </c:pt>
                <c:pt idx="226">
                  <c:v>2.9234222065435298</c:v>
                </c:pt>
                <c:pt idx="227">
                  <c:v>3.0775367653785324</c:v>
                </c:pt>
                <c:pt idx="228">
                  <c:v>3.010249703785028</c:v>
                </c:pt>
                <c:pt idx="229">
                  <c:v>3.2760455447215877</c:v>
                </c:pt>
                <c:pt idx="230">
                  <c:v>3.5285927347335808</c:v>
                </c:pt>
                <c:pt idx="231">
                  <c:v>3.4944206209620647</c:v>
                </c:pt>
                <c:pt idx="232">
                  <c:v>3.4720538077956391</c:v>
                </c:pt>
                <c:pt idx="233">
                  <c:v>3.4078209876515935</c:v>
                </c:pt>
                <c:pt idx="234">
                  <c:v>3.232203705020523</c:v>
                </c:pt>
                <c:pt idx="235">
                  <c:v>2.9640855178998882</c:v>
                </c:pt>
                <c:pt idx="236">
                  <c:v>3.5496894815642226</c:v>
                </c:pt>
                <c:pt idx="237">
                  <c:v>4.6486557568133122</c:v>
                </c:pt>
                <c:pt idx="238">
                  <c:v>4.4226428360524119</c:v>
                </c:pt>
                <c:pt idx="239">
                  <c:v>4.3828607979503227</c:v>
                </c:pt>
                <c:pt idx="240">
                  <c:v>6.4407671638432902</c:v>
                </c:pt>
                <c:pt idx="241">
                  <c:v>6.2680535818116461</c:v>
                </c:pt>
                <c:pt idx="242">
                  <c:v>2.375896501884208</c:v>
                </c:pt>
                <c:pt idx="243">
                  <c:v>2.9949866069068926E-2</c:v>
                </c:pt>
                <c:pt idx="244">
                  <c:v>2.31713842078782E-2</c:v>
                </c:pt>
                <c:pt idx="245">
                  <c:v>6.980585465086662E-3</c:v>
                </c:pt>
                <c:pt idx="246">
                  <c:v>1.1871432102728742E-2</c:v>
                </c:pt>
                <c:pt idx="247">
                  <c:v>1.1470258567506029E-2</c:v>
                </c:pt>
                <c:pt idx="248">
                  <c:v>1.9185258881741461E-2</c:v>
                </c:pt>
                <c:pt idx="249">
                  <c:v>1.2166021413042783E-2</c:v>
                </c:pt>
                <c:pt idx="250">
                  <c:v>1.2071327421530061E-2</c:v>
                </c:pt>
                <c:pt idx="251">
                  <c:v>4.5667551023696705E-3</c:v>
                </c:pt>
                <c:pt idx="252">
                  <c:v>3.4694758656419994E-2</c:v>
                </c:pt>
                <c:pt idx="253">
                  <c:v>4.4778571428571425E-2</c:v>
                </c:pt>
                <c:pt idx="254">
                  <c:v>3.8493408633761411E-2</c:v>
                </c:pt>
                <c:pt idx="255">
                  <c:v>3.0625836892133908E-2</c:v>
                </c:pt>
                <c:pt idx="256">
                  <c:v>2.9066852650266296E-2</c:v>
                </c:pt>
                <c:pt idx="257">
                  <c:v>3.1255980380569676E-2</c:v>
                </c:pt>
                <c:pt idx="258">
                  <c:v>3.2202307476897229E-2</c:v>
                </c:pt>
                <c:pt idx="259">
                  <c:v>2.9117243510506801E-2</c:v>
                </c:pt>
                <c:pt idx="260">
                  <c:v>2.5603476075307059E-2</c:v>
                </c:pt>
                <c:pt idx="261">
                  <c:v>2.5611383858707801E-2</c:v>
                </c:pt>
                <c:pt idx="262">
                  <c:v>1.6709170212765957E-2</c:v>
                </c:pt>
                <c:pt idx="263">
                  <c:v>1.3424243530461588E-2</c:v>
                </c:pt>
                <c:pt idx="264">
                  <c:v>8.8075124641184468E-3</c:v>
                </c:pt>
                <c:pt idx="265">
                  <c:v>5.2170101627460729E-3</c:v>
                </c:pt>
                <c:pt idx="266">
                  <c:v>4.9827393075356418E-3</c:v>
                </c:pt>
                <c:pt idx="267">
                  <c:v>4.6332013791342093E-3</c:v>
                </c:pt>
                <c:pt idx="268">
                  <c:v>4.2907059613868041E-3</c:v>
                </c:pt>
                <c:pt idx="269">
                  <c:v>3.9310562695755481E-3</c:v>
                </c:pt>
                <c:pt idx="270">
                  <c:v>3.5964925580572616E-3</c:v>
                </c:pt>
                <c:pt idx="271">
                  <c:v>3.1676403904441416E-3</c:v>
                </c:pt>
                <c:pt idx="272">
                  <c:v>3.0742609980872896E-3</c:v>
                </c:pt>
                <c:pt idx="273">
                  <c:v>5.7704662485724015E-3</c:v>
                </c:pt>
                <c:pt idx="274">
                  <c:v>2.9941079089307009E-3</c:v>
                </c:pt>
                <c:pt idx="275">
                  <c:v>9.2457266315053689E-4</c:v>
                </c:pt>
                <c:pt idx="276">
                  <c:v>3.8634080070192321E-4</c:v>
                </c:pt>
                <c:pt idx="277">
                  <c:v>3.5289089688015138E-4</c:v>
                </c:pt>
                <c:pt idx="278">
                  <c:v>2.102584561638075E-4</c:v>
                </c:pt>
                <c:pt idx="279">
                  <c:v>2.457109119955546E-4</c:v>
                </c:pt>
                <c:pt idx="280">
                  <c:v>1.6575513512329408E-4</c:v>
                </c:pt>
                <c:pt idx="281">
                  <c:v>1.1333679814152696E-4</c:v>
                </c:pt>
                <c:pt idx="282">
                  <c:v>1.1130947259743611E-4</c:v>
                </c:pt>
                <c:pt idx="283">
                  <c:v>1.1139034164232834E-4</c:v>
                </c:pt>
                <c:pt idx="284">
                  <c:v>1.8233434117294065E-4</c:v>
                </c:pt>
                <c:pt idx="285">
                  <c:v>7.1749126419891069E-5</c:v>
                </c:pt>
                <c:pt idx="286">
                  <c:v>4.4484821904075685E-5</c:v>
                </c:pt>
                <c:pt idx="287">
                  <c:v>4.9272448157124989E-5</c:v>
                </c:pt>
                <c:pt idx="288">
                  <c:v>6.4092887013774669E-5</c:v>
                </c:pt>
                <c:pt idx="289">
                  <c:v>1.0088601087541542E-4</c:v>
                </c:pt>
                <c:pt idx="290">
                  <c:v>7.1010476845432361E-5</c:v>
                </c:pt>
                <c:pt idx="291">
                  <c:v>7.567593747351342E-5</c:v>
                </c:pt>
                <c:pt idx="292">
                  <c:v>5.640696635045126E-5</c:v>
                </c:pt>
                <c:pt idx="293">
                  <c:v>3.4725562089468046E-5</c:v>
                </c:pt>
                <c:pt idx="294">
                  <c:v>3.640803973420633E-5</c:v>
                </c:pt>
                <c:pt idx="295">
                  <c:v>3.5525089239024166E-5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ser>
        <c:dLbls>
          <c:showLegendKey val="0"/>
          <c:showVal val="0"/>
          <c:showCatName val="0"/>
          <c:showSerName val="0"/>
          <c:showPercent val="0"/>
          <c:showBubbleSize val="0"/>
        </c:dLbls>
        <c:gapWidth val="0"/>
        <c:overlap val="100"/>
        <c:axId val="546008448"/>
        <c:axId val="546018432"/>
      </c:barChart>
      <c:lineChart>
        <c:grouping val="standard"/>
        <c:varyColors val="0"/>
        <c:ser>
          <c:idx val="0"/>
          <c:order val="0"/>
          <c:spPr>
            <a:ln w="25400">
              <a:solidFill>
                <a:schemeClr val="tx1"/>
              </a:solidFill>
            </a:ln>
          </c:spPr>
          <c:marker>
            <c:symbol val="none"/>
          </c:marker>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NGDP'!$N$16:$N$338</c:f>
              <c:numCache>
                <c:formatCode>0.00</c:formatCode>
                <c:ptCount val="323"/>
                <c:pt idx="0">
                  <c:v>4.7082807712426478</c:v>
                </c:pt>
                <c:pt idx="1">
                  <c:v>5.576635625775574</c:v>
                </c:pt>
                <c:pt idx="2">
                  <c:v>5.2417846607617617</c:v>
                </c:pt>
                <c:pt idx="3">
                  <c:v>5.0537373315050571</c:v>
                </c:pt>
                <c:pt idx="4">
                  <c:v>5.4468726748218019</c:v>
                </c:pt>
                <c:pt idx="5">
                  <c:v>5.2310869833613358</c:v>
                </c:pt>
                <c:pt idx="6">
                  <c:v>5.6281394161761167</c:v>
                </c:pt>
                <c:pt idx="7">
                  <c:v>5.2819660085435451</c:v>
                </c:pt>
                <c:pt idx="8">
                  <c:v>4.7622358553949677</c:v>
                </c:pt>
                <c:pt idx="9">
                  <c:v>4.6933440815950336</c:v>
                </c:pt>
                <c:pt idx="10">
                  <c:v>5.198934454375868</c:v>
                </c:pt>
                <c:pt idx="11">
                  <c:v>5.0299370891743562</c:v>
                </c:pt>
                <c:pt idx="12">
                  <c:v>6.7612100875757131</c:v>
                </c:pt>
                <c:pt idx="13">
                  <c:v>7.3445752142795833</c:v>
                </c:pt>
                <c:pt idx="14">
                  <c:v>8.8989424248050497</c:v>
                </c:pt>
                <c:pt idx="15">
                  <c:v>10.308920345781488</c:v>
                </c:pt>
                <c:pt idx="16">
                  <c:v>9.2786745306529301</c:v>
                </c:pt>
                <c:pt idx="17">
                  <c:v>11.653768841144514</c:v>
                </c:pt>
                <c:pt idx="18">
                  <c:v>8.5766597744371751</c:v>
                </c:pt>
                <c:pt idx="19">
                  <c:v>11.280363712530944</c:v>
                </c:pt>
                <c:pt idx="20">
                  <c:v>10.463359268250214</c:v>
                </c:pt>
                <c:pt idx="21">
                  <c:v>9.4446165303695135</c:v>
                </c:pt>
                <c:pt idx="22">
                  <c:v>9.0797157343140835</c:v>
                </c:pt>
                <c:pt idx="23">
                  <c:v>11.25791795096049</c:v>
                </c:pt>
                <c:pt idx="24">
                  <c:v>9.4716539363841292</c:v>
                </c:pt>
                <c:pt idx="25">
                  <c:v>12.051369709131777</c:v>
                </c:pt>
                <c:pt idx="26">
                  <c:v>15.106186754406139</c:v>
                </c:pt>
                <c:pt idx="27">
                  <c:v>18.028068490856647</c:v>
                </c:pt>
                <c:pt idx="28">
                  <c:v>16.966990656341785</c:v>
                </c:pt>
                <c:pt idx="29">
                  <c:v>16.408634589442734</c:v>
                </c:pt>
                <c:pt idx="30">
                  <c:v>18.862652523256337</c:v>
                </c:pt>
                <c:pt idx="31">
                  <c:v>19.04264636391018</c:v>
                </c:pt>
                <c:pt idx="32">
                  <c:v>16.967107953621735</c:v>
                </c:pt>
                <c:pt idx="33">
                  <c:v>18.516727910956327</c:v>
                </c:pt>
                <c:pt idx="34">
                  <c:v>19.600792944784956</c:v>
                </c:pt>
                <c:pt idx="35">
                  <c:v>20.667280309524276</c:v>
                </c:pt>
                <c:pt idx="36">
                  <c:v>19.529999720637456</c:v>
                </c:pt>
                <c:pt idx="37">
                  <c:v>20.065731420556752</c:v>
                </c:pt>
                <c:pt idx="38">
                  <c:v>20.169801015220809</c:v>
                </c:pt>
                <c:pt idx="39">
                  <c:v>20.393203297666428</c:v>
                </c:pt>
                <c:pt idx="40">
                  <c:v>18.402307452691087</c:v>
                </c:pt>
                <c:pt idx="41">
                  <c:v>19.976390750937075</c:v>
                </c:pt>
                <c:pt idx="42">
                  <c:v>19.557092787360045</c:v>
                </c:pt>
                <c:pt idx="43">
                  <c:v>20.213782656663774</c:v>
                </c:pt>
                <c:pt idx="44">
                  <c:v>19.037792328149784</c:v>
                </c:pt>
                <c:pt idx="45">
                  <c:v>18.920857681702756</c:v>
                </c:pt>
                <c:pt idx="46">
                  <c:v>18.997184858369451</c:v>
                </c:pt>
                <c:pt idx="47">
                  <c:v>19.589420048964602</c:v>
                </c:pt>
                <c:pt idx="48">
                  <c:v>18.351207931354299</c:v>
                </c:pt>
                <c:pt idx="49">
                  <c:v>20.340954716243175</c:v>
                </c:pt>
                <c:pt idx="50">
                  <c:v>18.981833450979543</c:v>
                </c:pt>
                <c:pt idx="51">
                  <c:v>17.807305643827696</c:v>
                </c:pt>
                <c:pt idx="52">
                  <c:v>18.291432168638352</c:v>
                </c:pt>
                <c:pt idx="53">
                  <c:v>18.405427957428781</c:v>
                </c:pt>
                <c:pt idx="54">
                  <c:v>19.161223256435093</c:v>
                </c:pt>
                <c:pt idx="55">
                  <c:v>19.186818468571456</c:v>
                </c:pt>
                <c:pt idx="56">
                  <c:v>17.08465053871247</c:v>
                </c:pt>
                <c:pt idx="57">
                  <c:v>16.889485644578762</c:v>
                </c:pt>
                <c:pt idx="58">
                  <c:v>18.116079923997631</c:v>
                </c:pt>
                <c:pt idx="59">
                  <c:v>18.800743223215864</c:v>
                </c:pt>
                <c:pt idx="60">
                  <c:v>19.138954066602107</c:v>
                </c:pt>
                <c:pt idx="61">
                  <c:v>16.151989340007677</c:v>
                </c:pt>
                <c:pt idx="62">
                  <c:v>15.546688840249937</c:v>
                </c:pt>
                <c:pt idx="63">
                  <c:v>16.719153965555233</c:v>
                </c:pt>
                <c:pt idx="64">
                  <c:v>16.537266260259429</c:v>
                </c:pt>
                <c:pt idx="65">
                  <c:v>17.015266138530674</c:v>
                </c:pt>
                <c:pt idx="66">
                  <c:v>16.360128959923415</c:v>
                </c:pt>
                <c:pt idx="67">
                  <c:v>16.056213239508921</c:v>
                </c:pt>
                <c:pt idx="68">
                  <c:v>15.532691049383979</c:v>
                </c:pt>
                <c:pt idx="69">
                  <c:v>15.009168859259038</c:v>
                </c:pt>
                <c:pt idx="70">
                  <c:v>14.618238336468803</c:v>
                </c:pt>
                <c:pt idx="71">
                  <c:v>14.669269919188356</c:v>
                </c:pt>
                <c:pt idx="72">
                  <c:v>14.836709908982474</c:v>
                </c:pt>
                <c:pt idx="73">
                  <c:v>14.638959219160901</c:v>
                </c:pt>
                <c:pt idx="74">
                  <c:v>15.858333049787653</c:v>
                </c:pt>
                <c:pt idx="75">
                  <c:v>13.994369359524992</c:v>
                </c:pt>
                <c:pt idx="76">
                  <c:v>14.148205949850448</c:v>
                </c:pt>
                <c:pt idx="77">
                  <c:v>15.295309173176008</c:v>
                </c:pt>
                <c:pt idx="78">
                  <c:v>16.442412396501567</c:v>
                </c:pt>
                <c:pt idx="79">
                  <c:v>15.359572179257912</c:v>
                </c:pt>
                <c:pt idx="80">
                  <c:v>15.335273529918249</c:v>
                </c:pt>
                <c:pt idx="81">
                  <c:v>14.034475910861664</c:v>
                </c:pt>
                <c:pt idx="82">
                  <c:v>15.219845185517848</c:v>
                </c:pt>
                <c:pt idx="83">
                  <c:v>15.562229620662322</c:v>
                </c:pt>
                <c:pt idx="84">
                  <c:v>14.537715389720576</c:v>
                </c:pt>
                <c:pt idx="85">
                  <c:v>13.59395140552717</c:v>
                </c:pt>
                <c:pt idx="86">
                  <c:v>13.155250482790777</c:v>
                </c:pt>
                <c:pt idx="87">
                  <c:v>12.786039548318801</c:v>
                </c:pt>
                <c:pt idx="88">
                  <c:v>13.49296464480976</c:v>
                </c:pt>
                <c:pt idx="89">
                  <c:v>14.750781823266815</c:v>
                </c:pt>
                <c:pt idx="90">
                  <c:v>14.101661341518192</c:v>
                </c:pt>
                <c:pt idx="91">
                  <c:v>15.191134516216463</c:v>
                </c:pt>
                <c:pt idx="92">
                  <c:v>16.044850277609441</c:v>
                </c:pt>
                <c:pt idx="93">
                  <c:v>16.116819849370106</c:v>
                </c:pt>
                <c:pt idx="94">
                  <c:v>15.653060163274198</c:v>
                </c:pt>
                <c:pt idx="95">
                  <c:v>14.923608298910302</c:v>
                </c:pt>
                <c:pt idx="96">
                  <c:v>13.856475116191431</c:v>
                </c:pt>
                <c:pt idx="97">
                  <c:v>13.755235629705235</c:v>
                </c:pt>
                <c:pt idx="98">
                  <c:v>16.104314665316043</c:v>
                </c:pt>
                <c:pt idx="99">
                  <c:v>11.688300066510205</c:v>
                </c:pt>
                <c:pt idx="100">
                  <c:v>10.752151395269584</c:v>
                </c:pt>
                <c:pt idx="101">
                  <c:v>12.134171687649312</c:v>
                </c:pt>
                <c:pt idx="102">
                  <c:v>12.021519135104176</c:v>
                </c:pt>
                <c:pt idx="103">
                  <c:v>11.981661956725221</c:v>
                </c:pt>
                <c:pt idx="104">
                  <c:v>11.441438356268691</c:v>
                </c:pt>
                <c:pt idx="105">
                  <c:v>9.5186424616041663</c:v>
                </c:pt>
                <c:pt idx="106">
                  <c:v>11.259981549249115</c:v>
                </c:pt>
                <c:pt idx="107">
                  <c:v>12.038384073908263</c:v>
                </c:pt>
                <c:pt idx="108">
                  <c:v>12.828243615334236</c:v>
                </c:pt>
                <c:pt idx="109">
                  <c:v>10.936675656748671</c:v>
                </c:pt>
                <c:pt idx="110">
                  <c:v>10.733922908961931</c:v>
                </c:pt>
                <c:pt idx="111">
                  <c:v>10.447473033572241</c:v>
                </c:pt>
                <c:pt idx="112">
                  <c:v>10.52141292669287</c:v>
                </c:pt>
                <c:pt idx="113">
                  <c:v>10.36367517928988</c:v>
                </c:pt>
                <c:pt idx="114">
                  <c:v>10.145664630840928</c:v>
                </c:pt>
                <c:pt idx="115">
                  <c:v>10.779574425105782</c:v>
                </c:pt>
                <c:pt idx="116">
                  <c:v>10.58460423257808</c:v>
                </c:pt>
                <c:pt idx="117">
                  <c:v>10.45144461090625</c:v>
                </c:pt>
                <c:pt idx="118">
                  <c:v>11.505928113936079</c:v>
                </c:pt>
                <c:pt idx="119">
                  <c:v>11.479420526515877</c:v>
                </c:pt>
                <c:pt idx="120">
                  <c:v>12.654615346629393</c:v>
                </c:pt>
                <c:pt idx="121">
                  <c:v>11.909690966437157</c:v>
                </c:pt>
                <c:pt idx="122">
                  <c:v>10.36286049983255</c:v>
                </c:pt>
                <c:pt idx="123">
                  <c:v>10.3975913674665</c:v>
                </c:pt>
                <c:pt idx="124">
                  <c:v>10.778810838864899</c:v>
                </c:pt>
                <c:pt idx="125">
                  <c:v>9.9083630981352222</c:v>
                </c:pt>
                <c:pt idx="126">
                  <c:v>10.820204393881866</c:v>
                </c:pt>
                <c:pt idx="127">
                  <c:v>11.302687214472698</c:v>
                </c:pt>
                <c:pt idx="128">
                  <c:v>10.744560993216087</c:v>
                </c:pt>
                <c:pt idx="129">
                  <c:v>10.056232250947884</c:v>
                </c:pt>
                <c:pt idx="130">
                  <c:v>11.080736281279201</c:v>
                </c:pt>
                <c:pt idx="131">
                  <c:v>10.713378944701882</c:v>
                </c:pt>
                <c:pt idx="132">
                  <c:v>10.343875677292447</c:v>
                </c:pt>
                <c:pt idx="133">
                  <c:v>10.946736104729446</c:v>
                </c:pt>
                <c:pt idx="134">
                  <c:v>10.556084365595126</c:v>
                </c:pt>
                <c:pt idx="135">
                  <c:v>9.8752821687606733</c:v>
                </c:pt>
                <c:pt idx="136">
                  <c:v>10.978429154123809</c:v>
                </c:pt>
                <c:pt idx="137">
                  <c:v>11.424901612028142</c:v>
                </c:pt>
                <c:pt idx="138">
                  <c:v>10.084079390801092</c:v>
                </c:pt>
                <c:pt idx="139">
                  <c:v>10.238840246522203</c:v>
                </c:pt>
                <c:pt idx="140">
                  <c:v>8.8128198159979458</c:v>
                </c:pt>
                <c:pt idx="141">
                  <c:v>9.236853526631295</c:v>
                </c:pt>
                <c:pt idx="142">
                  <c:v>8.1083565404306057</c:v>
                </c:pt>
                <c:pt idx="143">
                  <c:v>7.4869069302954143</c:v>
                </c:pt>
                <c:pt idx="144">
                  <c:v>7.596624573227305</c:v>
                </c:pt>
                <c:pt idx="145">
                  <c:v>8.2726844625120535</c:v>
                </c:pt>
                <c:pt idx="146">
                  <c:v>9.9275376514476701</c:v>
                </c:pt>
                <c:pt idx="147">
                  <c:v>10.419708581289026</c:v>
                </c:pt>
                <c:pt idx="148">
                  <c:v>10.093417695313827</c:v>
                </c:pt>
                <c:pt idx="149">
                  <c:v>11.297236394419501</c:v>
                </c:pt>
                <c:pt idx="150">
                  <c:v>9.1997687431746442</c:v>
                </c:pt>
                <c:pt idx="151">
                  <c:v>8.679935366606875</c:v>
                </c:pt>
                <c:pt idx="152">
                  <c:v>9.1421859334369326</c:v>
                </c:pt>
                <c:pt idx="153">
                  <c:v>9.3460963852698544</c:v>
                </c:pt>
                <c:pt idx="154">
                  <c:v>10.050225061527462</c:v>
                </c:pt>
                <c:pt idx="155">
                  <c:v>10.359358153500148</c:v>
                </c:pt>
                <c:pt idx="156">
                  <c:v>10.387256369895491</c:v>
                </c:pt>
                <c:pt idx="157">
                  <c:v>8.4009083754966589</c:v>
                </c:pt>
                <c:pt idx="158">
                  <c:v>7.4143740306551988</c:v>
                </c:pt>
                <c:pt idx="159">
                  <c:v>7.8297450081236271</c:v>
                </c:pt>
                <c:pt idx="160">
                  <c:v>7.4013974175462449</c:v>
                </c:pt>
                <c:pt idx="161">
                  <c:v>7.8966372752318303</c:v>
                </c:pt>
                <c:pt idx="162">
                  <c:v>8.6277880381467291</c:v>
                </c:pt>
                <c:pt idx="163">
                  <c:v>7.9814106427354981</c:v>
                </c:pt>
                <c:pt idx="164">
                  <c:v>7.178014268831669</c:v>
                </c:pt>
                <c:pt idx="165">
                  <c:v>7.2809218341197068</c:v>
                </c:pt>
                <c:pt idx="166">
                  <c:v>7.2035861221932</c:v>
                </c:pt>
                <c:pt idx="167">
                  <c:v>6.6085926998699511</c:v>
                </c:pt>
                <c:pt idx="168">
                  <c:v>6.2821633279572779</c:v>
                </c:pt>
                <c:pt idx="169">
                  <c:v>6.0286486987014216</c:v>
                </c:pt>
                <c:pt idx="170">
                  <c:v>6.6299816812852663</c:v>
                </c:pt>
                <c:pt idx="171">
                  <c:v>6.7369897716365905</c:v>
                </c:pt>
                <c:pt idx="172">
                  <c:v>6.4405305425649857</c:v>
                </c:pt>
                <c:pt idx="173">
                  <c:v>6.6282513927596183</c:v>
                </c:pt>
                <c:pt idx="174">
                  <c:v>6.4624676746428076</c:v>
                </c:pt>
                <c:pt idx="175">
                  <c:v>6.345227722834462</c:v>
                </c:pt>
                <c:pt idx="176">
                  <c:v>6.1513350731049874</c:v>
                </c:pt>
                <c:pt idx="177">
                  <c:v>5.4108589640265556</c:v>
                </c:pt>
                <c:pt idx="178">
                  <c:v>5.2921714619629086</c:v>
                </c:pt>
                <c:pt idx="179">
                  <c:v>5.7024687751556868</c:v>
                </c:pt>
                <c:pt idx="180">
                  <c:v>6.2318719612358713</c:v>
                </c:pt>
                <c:pt idx="181">
                  <c:v>6.1436283239928713</c:v>
                </c:pt>
                <c:pt idx="182">
                  <c:v>7.0693345257440674</c:v>
                </c:pt>
                <c:pt idx="183">
                  <c:v>6.8074879071321943</c:v>
                </c:pt>
                <c:pt idx="184">
                  <c:v>6.3275722278060629</c:v>
                </c:pt>
                <c:pt idx="185">
                  <c:v>5.9523609972331748</c:v>
                </c:pt>
                <c:pt idx="186">
                  <c:v>5.863126499178632</c:v>
                </c:pt>
                <c:pt idx="187">
                  <c:v>5.881210243070389</c:v>
                </c:pt>
                <c:pt idx="188">
                  <c:v>6.075311109230773</c:v>
                </c:pt>
                <c:pt idx="189">
                  <c:v>5.8604254786247383</c:v>
                </c:pt>
                <c:pt idx="190">
                  <c:v>5.8030716349038531</c:v>
                </c:pt>
                <c:pt idx="191">
                  <c:v>5.9105570143214914</c:v>
                </c:pt>
                <c:pt idx="192">
                  <c:v>5.5912642303276758</c:v>
                </c:pt>
                <c:pt idx="193">
                  <c:v>5.4047758463224724</c:v>
                </c:pt>
                <c:pt idx="194">
                  <c:v>5.7444134299073504</c:v>
                </c:pt>
                <c:pt idx="195">
                  <c:v>5.550562508818687</c:v>
                </c:pt>
                <c:pt idx="196">
                  <c:v>5.6348293856838287</c:v>
                </c:pt>
                <c:pt idx="197">
                  <c:v>5.8008291442269533</c:v>
                </c:pt>
                <c:pt idx="198">
                  <c:v>5.6909598959883194</c:v>
                </c:pt>
                <c:pt idx="199">
                  <c:v>7.0279691999875871</c:v>
                </c:pt>
                <c:pt idx="200">
                  <c:v>6.3426666798699829</c:v>
                </c:pt>
                <c:pt idx="201">
                  <c:v>6.160886237519402</c:v>
                </c:pt>
                <c:pt idx="202">
                  <c:v>5.7201974303031582</c:v>
                </c:pt>
                <c:pt idx="203">
                  <c:v>5.6444736178062032</c:v>
                </c:pt>
                <c:pt idx="204">
                  <c:v>5.3666767841529914</c:v>
                </c:pt>
                <c:pt idx="205">
                  <c:v>5.6239909995253496</c:v>
                </c:pt>
                <c:pt idx="206">
                  <c:v>5.3087402637625578</c:v>
                </c:pt>
                <c:pt idx="207">
                  <c:v>5.2892875907042143</c:v>
                </c:pt>
                <c:pt idx="208">
                  <c:v>5.3102800535720025</c:v>
                </c:pt>
                <c:pt idx="209">
                  <c:v>5.630925302280243</c:v>
                </c:pt>
                <c:pt idx="210">
                  <c:v>5.1055431664563526</c:v>
                </c:pt>
                <c:pt idx="211">
                  <c:v>5.0736106885634413</c:v>
                </c:pt>
                <c:pt idx="212">
                  <c:v>5.1903016314504837</c:v>
                </c:pt>
                <c:pt idx="213">
                  <c:v>4.802399551428457</c:v>
                </c:pt>
                <c:pt idx="214">
                  <c:v>4.7798556164728607</c:v>
                </c:pt>
                <c:pt idx="215">
                  <c:v>5.0575900014448578</c:v>
                </c:pt>
                <c:pt idx="216">
                  <c:v>4.7893575395345716</c:v>
                </c:pt>
                <c:pt idx="217">
                  <c:v>4.5667941501928215</c:v>
                </c:pt>
                <c:pt idx="218">
                  <c:v>8.6781644876939001</c:v>
                </c:pt>
                <c:pt idx="219">
                  <c:v>6.8161350122815714</c:v>
                </c:pt>
                <c:pt idx="220">
                  <c:v>8.0328162728032186</c:v>
                </c:pt>
                <c:pt idx="221">
                  <c:v>5.546023063495956</c:v>
                </c:pt>
                <c:pt idx="222">
                  <c:v>4.6860105798508531</c:v>
                </c:pt>
                <c:pt idx="223">
                  <c:v>5.6994748849515808</c:v>
                </c:pt>
                <c:pt idx="224">
                  <c:v>4.6729623295442284</c:v>
                </c:pt>
                <c:pt idx="225">
                  <c:v>5.7796732680459231</c:v>
                </c:pt>
                <c:pt idx="226">
                  <c:v>6.274131825648289</c:v>
                </c:pt>
                <c:pt idx="227">
                  <c:v>6.4208374566872815</c:v>
                </c:pt>
                <c:pt idx="228">
                  <c:v>6.1958254329176432</c:v>
                </c:pt>
                <c:pt idx="229">
                  <c:v>6.3833110021304726</c:v>
                </c:pt>
                <c:pt idx="230">
                  <c:v>6.3713809472946741</c:v>
                </c:pt>
                <c:pt idx="231">
                  <c:v>5.8281888534883164</c:v>
                </c:pt>
                <c:pt idx="232">
                  <c:v>10.62567527400563</c:v>
                </c:pt>
                <c:pt idx="233">
                  <c:v>10.107621300119197</c:v>
                </c:pt>
                <c:pt idx="234">
                  <c:v>10.508186667544146</c:v>
                </c:pt>
                <c:pt idx="235">
                  <c:v>11.336690207781182</c:v>
                </c:pt>
                <c:pt idx="236">
                  <c:v>12.920166457543095</c:v>
                </c:pt>
                <c:pt idx="237">
                  <c:v>12.972483774192545</c:v>
                </c:pt>
                <c:pt idx="238">
                  <c:v>12.470376028722857</c:v>
                </c:pt>
                <c:pt idx="239">
                  <c:v>12.310001662200495</c:v>
                </c:pt>
                <c:pt idx="240">
                  <c:v>12.796945607107098</c:v>
                </c:pt>
                <c:pt idx="241">
                  <c:v>12.463816502100654</c:v>
                </c:pt>
                <c:pt idx="242">
                  <c:v>11.990756419560039</c:v>
                </c:pt>
                <c:pt idx="243">
                  <c:v>12.662772293854911</c:v>
                </c:pt>
                <c:pt idx="244">
                  <c:v>11.532265089945131</c:v>
                </c:pt>
                <c:pt idx="245">
                  <c:v>11.423203210251838</c:v>
                </c:pt>
                <c:pt idx="246">
                  <c:v>12.656806907396842</c:v>
                </c:pt>
                <c:pt idx="247">
                  <c:v>13.752233782046105</c:v>
                </c:pt>
                <c:pt idx="248">
                  <c:v>15.270883274733245</c:v>
                </c:pt>
                <c:pt idx="249">
                  <c:v>16.967818399738476</c:v>
                </c:pt>
                <c:pt idx="250">
                  <c:v>18.058000141706206</c:v>
                </c:pt>
                <c:pt idx="251">
                  <c:v>15.611205694465834</c:v>
                </c:pt>
                <c:pt idx="252">
                  <c:v>14.344430731370348</c:v>
                </c:pt>
                <c:pt idx="253">
                  <c:v>14.692438937479753</c:v>
                </c:pt>
                <c:pt idx="254">
                  <c:v>13.251146054463872</c:v>
                </c:pt>
                <c:pt idx="255">
                  <c:v>12.148736382421822</c:v>
                </c:pt>
                <c:pt idx="256">
                  <c:v>12.040649163073802</c:v>
                </c:pt>
                <c:pt idx="257">
                  <c:v>11.416593345940196</c:v>
                </c:pt>
                <c:pt idx="258">
                  <c:v>11.35936436292355</c:v>
                </c:pt>
                <c:pt idx="259">
                  <c:v>11.068468453852494</c:v>
                </c:pt>
                <c:pt idx="260">
                  <c:v>10.453053758239674</c:v>
                </c:pt>
                <c:pt idx="261">
                  <c:v>10.234526478873239</c:v>
                </c:pt>
                <c:pt idx="262">
                  <c:v>10.007906965957446</c:v>
                </c:pt>
                <c:pt idx="263">
                  <c:v>10.023390042183824</c:v>
                </c:pt>
                <c:pt idx="264">
                  <c:v>10.280734680465327</c:v>
                </c:pt>
                <c:pt idx="265">
                  <c:v>10.295318882808614</c:v>
                </c:pt>
                <c:pt idx="266">
                  <c:v>9.074927121520707</c:v>
                </c:pt>
                <c:pt idx="267">
                  <c:v>8.9700044853786238</c:v>
                </c:pt>
                <c:pt idx="268">
                  <c:v>8.7449240120337652</c:v>
                </c:pt>
                <c:pt idx="269">
                  <c:v>8.8539790717140079</c:v>
                </c:pt>
                <c:pt idx="270">
                  <c:v>8.7924718671821704</c:v>
                </c:pt>
                <c:pt idx="271">
                  <c:v>8.8220089496670724</c:v>
                </c:pt>
                <c:pt idx="272">
                  <c:v>8.3610273474178403</c:v>
                </c:pt>
                <c:pt idx="273">
                  <c:v>7.6843565849846724</c:v>
                </c:pt>
                <c:pt idx="274">
                  <c:v>8.0468554746604486</c:v>
                </c:pt>
                <c:pt idx="275">
                  <c:v>6.6975440045752048</c:v>
                </c:pt>
                <c:pt idx="276">
                  <c:v>7.671879201279312</c:v>
                </c:pt>
                <c:pt idx="277">
                  <c:v>8.0451236339214844</c:v>
                </c:pt>
                <c:pt idx="278">
                  <c:v>7.5218237495013103</c:v>
                </c:pt>
                <c:pt idx="279">
                  <c:v>6.7066116204764885</c:v>
                </c:pt>
                <c:pt idx="280">
                  <c:v>6.2110581311291062</c:v>
                </c:pt>
                <c:pt idx="281">
                  <c:v>6.4238564567535574</c:v>
                </c:pt>
                <c:pt idx="282">
                  <c:v>5.5526800309730708</c:v>
                </c:pt>
                <c:pt idx="283">
                  <c:v>5.0510421336231293</c:v>
                </c:pt>
                <c:pt idx="284">
                  <c:v>4.7915468414614439</c:v>
                </c:pt>
                <c:pt idx="285">
                  <c:v>4.624265347586574</c:v>
                </c:pt>
                <c:pt idx="286">
                  <c:v>4.5582347044265532</c:v>
                </c:pt>
                <c:pt idx="287">
                  <c:v>3.9692448783711045</c:v>
                </c:pt>
                <c:pt idx="288">
                  <c:v>4.9389438445668032</c:v>
                </c:pt>
                <c:pt idx="289">
                  <c:v>4.528064171226247</c:v>
                </c:pt>
                <c:pt idx="290">
                  <c:v>3.9115572351163608</c:v>
                </c:pt>
                <c:pt idx="291">
                  <c:v>3.408246053752114</c:v>
                </c:pt>
                <c:pt idx="292">
                  <c:v>3.2940473530175023</c:v>
                </c:pt>
                <c:pt idx="293">
                  <c:v>3.1556942585440368</c:v>
                </c:pt>
                <c:pt idx="294">
                  <c:v>3.0958562256998809</c:v>
                </c:pt>
                <c:pt idx="295">
                  <c:v>3.0712707182320447</c:v>
                </c:pt>
                <c:pt idx="296">
                  <c:v>3.4301649117746047</c:v>
                </c:pt>
                <c:pt idx="297">
                  <c:v>3.0580056575609857</c:v>
                </c:pt>
                <c:pt idx="298">
                  <c:v>2.8942486545472583</c:v>
                </c:pt>
                <c:pt idx="299">
                  <c:v>2.9328463290397573</c:v>
                </c:pt>
                <c:pt idx="300">
                  <c:v>3.0349046746185655</c:v>
                </c:pt>
                <c:pt idx="301">
                  <c:v>3.1405138083761788</c:v>
                </c:pt>
                <c:pt idx="302">
                  <c:v>3.8902866919952626</c:v>
                </c:pt>
                <c:pt idx="303">
                  <c:v>4.6903578307107159</c:v>
                </c:pt>
                <c:pt idx="304">
                  <c:v>3.5530655689999735</c:v>
                </c:pt>
                <c:pt idx="305">
                  <c:v>3.7612345200244723</c:v>
                </c:pt>
                <c:pt idx="306">
                  <c:v>4.2809707208044934</c:v>
                </c:pt>
                <c:pt idx="307">
                  <c:v>4.111924220771388</c:v>
                </c:pt>
                <c:pt idx="308">
                  <c:v>4.3882259565800918</c:v>
                </c:pt>
                <c:pt idx="309">
                  <c:v>4.4366420810612111</c:v>
                </c:pt>
                <c:pt idx="310">
                  <c:v>5.304788451069717</c:v>
                </c:pt>
                <c:pt idx="311">
                  <c:v>6.400370562110024</c:v>
                </c:pt>
                <c:pt idx="312">
                  <c:v>10.590671200585392</c:v>
                </c:pt>
                <c:pt idx="313">
                  <c:v>16.046507543196682</c:v>
                </c:pt>
                <c:pt idx="314">
                  <c:v>15.465465087126276</c:v>
                </c:pt>
                <c:pt idx="315">
                  <c:v>19.630402554869246</c:v>
                </c:pt>
                <c:pt idx="316">
                  <c:v>23.784168832111575</c:v>
                </c:pt>
                <c:pt idx="317">
                  <c:v>22.96140397093815</c:v>
                </c:pt>
                <c:pt idx="318">
                  <c:v>22.148788561482842</c:v>
                </c:pt>
                <c:pt idx="319">
                  <c:v>22.296513575256128</c:v>
                </c:pt>
                <c:pt idx="320">
                  <c:v>26.799774971008222</c:v>
                </c:pt>
                <c:pt idx="321">
                  <c:v>29.809492352030539</c:v>
                </c:pt>
                <c:pt idx="322">
                  <c:v>28.66539737945077</c:v>
                </c:pt>
              </c:numCache>
            </c:numRef>
          </c:val>
          <c:smooth val="0"/>
        </c:ser>
        <c:dLbls>
          <c:showLegendKey val="0"/>
          <c:showVal val="0"/>
          <c:showCatName val="0"/>
          <c:showSerName val="0"/>
          <c:showPercent val="0"/>
          <c:showBubbleSize val="0"/>
        </c:dLbls>
        <c:marker val="1"/>
        <c:smooth val="0"/>
        <c:axId val="546008448"/>
        <c:axId val="546018432"/>
      </c:lineChart>
      <c:catAx>
        <c:axId val="546008448"/>
        <c:scaling>
          <c:orientation val="minMax"/>
        </c:scaling>
        <c:delete val="0"/>
        <c:axPos val="b"/>
        <c:numFmt formatCode="General" sourceLinked="1"/>
        <c:majorTickMark val="out"/>
        <c:minorTickMark val="none"/>
        <c:tickLblPos val="nextTo"/>
        <c:crossAx val="546018432"/>
        <c:crosses val="autoZero"/>
        <c:auto val="1"/>
        <c:lblAlgn val="ctr"/>
        <c:lblOffset val="100"/>
        <c:tickLblSkip val="50"/>
        <c:tickMarkSkip val="50"/>
        <c:noMultiLvlLbl val="0"/>
      </c:catAx>
      <c:valAx>
        <c:axId val="546018432"/>
        <c:scaling>
          <c:orientation val="minMax"/>
        </c:scaling>
        <c:delete val="0"/>
        <c:axPos val="r"/>
        <c:numFmt formatCode="0" sourceLinked="0"/>
        <c:majorTickMark val="out"/>
        <c:minorTickMark val="none"/>
        <c:tickLblPos val="nextTo"/>
        <c:crossAx val="546008448"/>
        <c:crosses val="max"/>
        <c:crossBetween val="between"/>
      </c:valAx>
    </c:plotArea>
    <c:legend>
      <c:legendPos val="t"/>
      <c:legendEntry>
        <c:idx val="3"/>
        <c:delete val="1"/>
      </c:legendEntry>
      <c:layout>
        <c:manualLayout>
          <c:xMode val="edge"/>
          <c:yMode val="edge"/>
          <c:x val="4.6386559403651779E-2"/>
          <c:y val="0.10185185185185185"/>
          <c:w val="0.5947960508495157"/>
          <c:h val="0.27236876640419949"/>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347801113275085E-2"/>
          <c:y val="0.19028944298629338"/>
          <c:w val="0.85455271216097983"/>
          <c:h val="0.69373067949839606"/>
        </c:manualLayout>
      </c:layout>
      <c:lineChart>
        <c:grouping val="standard"/>
        <c:varyColors val="0"/>
        <c:ser>
          <c:idx val="0"/>
          <c:order val="0"/>
          <c:tx>
            <c:v>Constant border (GB+NI)</c:v>
          </c:tx>
          <c:marker>
            <c:symbol val="none"/>
          </c:marker>
          <c:cat>
            <c:numRef>
              <c:f>'A2.Components scaled by NGDP'!$A$19:$A$333</c:f>
              <c:numCache>
                <c:formatCode>General</c:formatCode>
                <c:ptCount val="315"/>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numCache>
            </c:numRef>
          </c:cat>
          <c:val>
            <c:numRef>
              <c:f>'A2.Components scaled by NGDP'!$N$19:$N$333</c:f>
              <c:numCache>
                <c:formatCode>0.00</c:formatCode>
                <c:ptCount val="315"/>
                <c:pt idx="0">
                  <c:v>5.0537373315050571</c:v>
                </c:pt>
                <c:pt idx="1">
                  <c:v>5.4468726748218019</c:v>
                </c:pt>
                <c:pt idx="2">
                  <c:v>5.2310869833613358</c:v>
                </c:pt>
                <c:pt idx="3">
                  <c:v>5.6281394161761167</c:v>
                </c:pt>
                <c:pt idx="4">
                  <c:v>5.2819660085435451</c:v>
                </c:pt>
                <c:pt idx="5">
                  <c:v>4.7622358553949677</c:v>
                </c:pt>
                <c:pt idx="6">
                  <c:v>4.6933440815950336</c:v>
                </c:pt>
                <c:pt idx="7">
                  <c:v>5.198934454375868</c:v>
                </c:pt>
                <c:pt idx="8">
                  <c:v>5.0299370891743562</c:v>
                </c:pt>
                <c:pt idx="9">
                  <c:v>6.7612100875757131</c:v>
                </c:pt>
                <c:pt idx="10">
                  <c:v>7.3445752142795833</c:v>
                </c:pt>
                <c:pt idx="11">
                  <c:v>8.8989424248050497</c:v>
                </c:pt>
                <c:pt idx="12">
                  <c:v>10.308920345781488</c:v>
                </c:pt>
                <c:pt idx="13">
                  <c:v>9.2786745306529301</c:v>
                </c:pt>
                <c:pt idx="14">
                  <c:v>11.653768841144514</c:v>
                </c:pt>
                <c:pt idx="15">
                  <c:v>8.5766597744371751</c:v>
                </c:pt>
                <c:pt idx="16">
                  <c:v>11.280363712530944</c:v>
                </c:pt>
                <c:pt idx="17">
                  <c:v>10.463359268250214</c:v>
                </c:pt>
                <c:pt idx="18">
                  <c:v>9.4446165303695135</c:v>
                </c:pt>
                <c:pt idx="19">
                  <c:v>9.0797157343140835</c:v>
                </c:pt>
                <c:pt idx="20">
                  <c:v>11.25791795096049</c:v>
                </c:pt>
                <c:pt idx="21">
                  <c:v>9.4716539363841292</c:v>
                </c:pt>
                <c:pt idx="22">
                  <c:v>12.051369709131777</c:v>
                </c:pt>
                <c:pt idx="23">
                  <c:v>15.106186754406139</c:v>
                </c:pt>
                <c:pt idx="24">
                  <c:v>18.028068490856647</c:v>
                </c:pt>
                <c:pt idx="25">
                  <c:v>16.966990656341785</c:v>
                </c:pt>
                <c:pt idx="26">
                  <c:v>16.408634589442734</c:v>
                </c:pt>
                <c:pt idx="27">
                  <c:v>18.862652523256337</c:v>
                </c:pt>
                <c:pt idx="28">
                  <c:v>19.04264636391018</c:v>
                </c:pt>
                <c:pt idx="29">
                  <c:v>16.967107953621735</c:v>
                </c:pt>
                <c:pt idx="30">
                  <c:v>18.516727910956327</c:v>
                </c:pt>
                <c:pt idx="31">
                  <c:v>19.600792944784956</c:v>
                </c:pt>
                <c:pt idx="32">
                  <c:v>20.667280309524276</c:v>
                </c:pt>
                <c:pt idx="33">
                  <c:v>19.529999720637456</c:v>
                </c:pt>
                <c:pt idx="34">
                  <c:v>20.065731420556752</c:v>
                </c:pt>
                <c:pt idx="35">
                  <c:v>20.169801015220809</c:v>
                </c:pt>
                <c:pt idx="36">
                  <c:v>20.393203297666428</c:v>
                </c:pt>
                <c:pt idx="37">
                  <c:v>18.402307452691087</c:v>
                </c:pt>
                <c:pt idx="38">
                  <c:v>19.976390750937075</c:v>
                </c:pt>
                <c:pt idx="39">
                  <c:v>19.557092787360045</c:v>
                </c:pt>
                <c:pt idx="40">
                  <c:v>20.213782656663774</c:v>
                </c:pt>
                <c:pt idx="41">
                  <c:v>19.037792328149784</c:v>
                </c:pt>
                <c:pt idx="42">
                  <c:v>18.920857681702756</c:v>
                </c:pt>
                <c:pt idx="43">
                  <c:v>18.997184858369451</c:v>
                </c:pt>
                <c:pt idx="44">
                  <c:v>19.589420048964602</c:v>
                </c:pt>
                <c:pt idx="45">
                  <c:v>18.351207931354299</c:v>
                </c:pt>
                <c:pt idx="46">
                  <c:v>20.340954716243175</c:v>
                </c:pt>
                <c:pt idx="47">
                  <c:v>18.981833450979543</c:v>
                </c:pt>
                <c:pt idx="48">
                  <c:v>17.807305643827696</c:v>
                </c:pt>
                <c:pt idx="49">
                  <c:v>18.291432168638352</c:v>
                </c:pt>
                <c:pt idx="50">
                  <c:v>18.405427957428781</c:v>
                </c:pt>
                <c:pt idx="51">
                  <c:v>19.161223256435093</c:v>
                </c:pt>
                <c:pt idx="52">
                  <c:v>19.186818468571456</c:v>
                </c:pt>
                <c:pt idx="53">
                  <c:v>17.08465053871247</c:v>
                </c:pt>
                <c:pt idx="54">
                  <c:v>16.889485644578762</c:v>
                </c:pt>
                <c:pt idx="55">
                  <c:v>18.116079923997631</c:v>
                </c:pt>
                <c:pt idx="56">
                  <c:v>18.800743223215864</c:v>
                </c:pt>
                <c:pt idx="57">
                  <c:v>19.138954066602107</c:v>
                </c:pt>
                <c:pt idx="58">
                  <c:v>16.151989340007677</c:v>
                </c:pt>
                <c:pt idx="59">
                  <c:v>15.546688840249937</c:v>
                </c:pt>
                <c:pt idx="60">
                  <c:v>16.719153965555233</c:v>
                </c:pt>
                <c:pt idx="61">
                  <c:v>16.537266260259429</c:v>
                </c:pt>
                <c:pt idx="62">
                  <c:v>17.015266138530674</c:v>
                </c:pt>
                <c:pt idx="63">
                  <c:v>16.360128959923415</c:v>
                </c:pt>
                <c:pt idx="64">
                  <c:v>16.056213239508921</c:v>
                </c:pt>
                <c:pt idx="65">
                  <c:v>15.532691049383979</c:v>
                </c:pt>
                <c:pt idx="66">
                  <c:v>15.009168859259038</c:v>
                </c:pt>
                <c:pt idx="67">
                  <c:v>14.618238336468803</c:v>
                </c:pt>
                <c:pt idx="68">
                  <c:v>14.669269919188356</c:v>
                </c:pt>
                <c:pt idx="69">
                  <c:v>14.836709908982474</c:v>
                </c:pt>
                <c:pt idx="70">
                  <c:v>14.638959219160901</c:v>
                </c:pt>
                <c:pt idx="71">
                  <c:v>15.858333049787653</c:v>
                </c:pt>
                <c:pt idx="72">
                  <c:v>13.994369359524992</c:v>
                </c:pt>
                <c:pt idx="73">
                  <c:v>14.148205949850448</c:v>
                </c:pt>
                <c:pt idx="74">
                  <c:v>15.295309173176008</c:v>
                </c:pt>
                <c:pt idx="75">
                  <c:v>16.442412396501567</c:v>
                </c:pt>
                <c:pt idx="76">
                  <c:v>15.359572179257912</c:v>
                </c:pt>
                <c:pt idx="77">
                  <c:v>15.335273529918249</c:v>
                </c:pt>
                <c:pt idx="78">
                  <c:v>14.034475910861664</c:v>
                </c:pt>
                <c:pt idx="79">
                  <c:v>15.219845185517848</c:v>
                </c:pt>
                <c:pt idx="80">
                  <c:v>15.562229620662322</c:v>
                </c:pt>
                <c:pt idx="81">
                  <c:v>14.537715389720576</c:v>
                </c:pt>
                <c:pt idx="82">
                  <c:v>13.59395140552717</c:v>
                </c:pt>
                <c:pt idx="83">
                  <c:v>13.155250482790777</c:v>
                </c:pt>
                <c:pt idx="84">
                  <c:v>12.786039548318801</c:v>
                </c:pt>
                <c:pt idx="85">
                  <c:v>13.49296464480976</c:v>
                </c:pt>
                <c:pt idx="86">
                  <c:v>14.750781823266815</c:v>
                </c:pt>
                <c:pt idx="87">
                  <c:v>14.101661341518192</c:v>
                </c:pt>
                <c:pt idx="88">
                  <c:v>15.191134516216463</c:v>
                </c:pt>
                <c:pt idx="89">
                  <c:v>16.044850277609441</c:v>
                </c:pt>
                <c:pt idx="90">
                  <c:v>16.116819849370106</c:v>
                </c:pt>
                <c:pt idx="91">
                  <c:v>15.653060163274198</c:v>
                </c:pt>
                <c:pt idx="92">
                  <c:v>14.923608298910302</c:v>
                </c:pt>
                <c:pt idx="93">
                  <c:v>13.856475116191431</c:v>
                </c:pt>
                <c:pt idx="94">
                  <c:v>13.755235629705235</c:v>
                </c:pt>
                <c:pt idx="95">
                  <c:v>16.104314665316043</c:v>
                </c:pt>
                <c:pt idx="96">
                  <c:v>11.688300066510205</c:v>
                </c:pt>
                <c:pt idx="97">
                  <c:v>10.752151395269584</c:v>
                </c:pt>
                <c:pt idx="98">
                  <c:v>12.134171687649312</c:v>
                </c:pt>
                <c:pt idx="99">
                  <c:v>12.021519135104176</c:v>
                </c:pt>
                <c:pt idx="100">
                  <c:v>11.981661956725221</c:v>
                </c:pt>
                <c:pt idx="101">
                  <c:v>11.441438356268691</c:v>
                </c:pt>
                <c:pt idx="102">
                  <c:v>9.5186424616041663</c:v>
                </c:pt>
                <c:pt idx="103">
                  <c:v>11.259981549249115</c:v>
                </c:pt>
                <c:pt idx="104">
                  <c:v>12.038384073908263</c:v>
                </c:pt>
                <c:pt idx="105">
                  <c:v>12.828243615334236</c:v>
                </c:pt>
                <c:pt idx="106">
                  <c:v>10.936675656748671</c:v>
                </c:pt>
                <c:pt idx="107">
                  <c:v>10.733922908961931</c:v>
                </c:pt>
                <c:pt idx="108">
                  <c:v>10.447473033572241</c:v>
                </c:pt>
                <c:pt idx="109">
                  <c:v>10.52141292669287</c:v>
                </c:pt>
                <c:pt idx="110">
                  <c:v>10.36367517928988</c:v>
                </c:pt>
                <c:pt idx="111">
                  <c:v>10.145664630840928</c:v>
                </c:pt>
                <c:pt idx="112">
                  <c:v>10.779574425105782</c:v>
                </c:pt>
                <c:pt idx="113">
                  <c:v>10.58460423257808</c:v>
                </c:pt>
                <c:pt idx="114">
                  <c:v>10.45144461090625</c:v>
                </c:pt>
                <c:pt idx="115">
                  <c:v>11.505928113936079</c:v>
                </c:pt>
                <c:pt idx="116">
                  <c:v>11.479420526515877</c:v>
                </c:pt>
                <c:pt idx="117">
                  <c:v>12.654615346629393</c:v>
                </c:pt>
                <c:pt idx="118">
                  <c:v>11.909690966437157</c:v>
                </c:pt>
                <c:pt idx="119">
                  <c:v>10.36286049983255</c:v>
                </c:pt>
                <c:pt idx="120">
                  <c:v>10.3975913674665</c:v>
                </c:pt>
                <c:pt idx="121">
                  <c:v>10.778810838864899</c:v>
                </c:pt>
                <c:pt idx="122">
                  <c:v>9.9083630981352222</c:v>
                </c:pt>
                <c:pt idx="123">
                  <c:v>10.820204393881866</c:v>
                </c:pt>
                <c:pt idx="124">
                  <c:v>11.302687214472698</c:v>
                </c:pt>
                <c:pt idx="125">
                  <c:v>10.744560993216087</c:v>
                </c:pt>
                <c:pt idx="126">
                  <c:v>10.056232250947884</c:v>
                </c:pt>
                <c:pt idx="127">
                  <c:v>11.080736281279201</c:v>
                </c:pt>
                <c:pt idx="128">
                  <c:v>10.713378944701882</c:v>
                </c:pt>
                <c:pt idx="129">
                  <c:v>10.343875677292447</c:v>
                </c:pt>
                <c:pt idx="130">
                  <c:v>10.946736104729446</c:v>
                </c:pt>
                <c:pt idx="131">
                  <c:v>10.556084365595126</c:v>
                </c:pt>
                <c:pt idx="132">
                  <c:v>9.8752821687606733</c:v>
                </c:pt>
                <c:pt idx="133">
                  <c:v>10.978429154123809</c:v>
                </c:pt>
                <c:pt idx="134">
                  <c:v>11.424901612028142</c:v>
                </c:pt>
                <c:pt idx="135">
                  <c:v>10.084079390801092</c:v>
                </c:pt>
                <c:pt idx="136">
                  <c:v>10.238840246522203</c:v>
                </c:pt>
                <c:pt idx="137">
                  <c:v>8.8128198159979458</c:v>
                </c:pt>
                <c:pt idx="138">
                  <c:v>9.236853526631295</c:v>
                </c:pt>
                <c:pt idx="139">
                  <c:v>8.1083565404306057</c:v>
                </c:pt>
                <c:pt idx="140">
                  <c:v>7.4869069302954143</c:v>
                </c:pt>
                <c:pt idx="141">
                  <c:v>7.596624573227305</c:v>
                </c:pt>
                <c:pt idx="142">
                  <c:v>8.2726844625120535</c:v>
                </c:pt>
                <c:pt idx="143">
                  <c:v>9.9275376514476701</c:v>
                </c:pt>
                <c:pt idx="144">
                  <c:v>10.419708581289026</c:v>
                </c:pt>
                <c:pt idx="145">
                  <c:v>10.093417695313827</c:v>
                </c:pt>
                <c:pt idx="146">
                  <c:v>11.297236394419501</c:v>
                </c:pt>
                <c:pt idx="147">
                  <c:v>9.1997687431746442</c:v>
                </c:pt>
                <c:pt idx="148">
                  <c:v>8.679935366606875</c:v>
                </c:pt>
                <c:pt idx="149">
                  <c:v>9.1421859334369326</c:v>
                </c:pt>
                <c:pt idx="150">
                  <c:v>9.3460963852698544</c:v>
                </c:pt>
                <c:pt idx="151">
                  <c:v>10.050225061527462</c:v>
                </c:pt>
                <c:pt idx="152">
                  <c:v>10.359358153500148</c:v>
                </c:pt>
                <c:pt idx="153">
                  <c:v>10.387256369895491</c:v>
                </c:pt>
                <c:pt idx="154">
                  <c:v>8.4009083754966589</c:v>
                </c:pt>
                <c:pt idx="155">
                  <c:v>7.4143740306551988</c:v>
                </c:pt>
                <c:pt idx="156">
                  <c:v>7.8297450081236271</c:v>
                </c:pt>
                <c:pt idx="157">
                  <c:v>7.4013974175462449</c:v>
                </c:pt>
                <c:pt idx="158">
                  <c:v>7.8966372752318303</c:v>
                </c:pt>
                <c:pt idx="159">
                  <c:v>8.6277880381467291</c:v>
                </c:pt>
                <c:pt idx="160">
                  <c:v>7.9814106427354981</c:v>
                </c:pt>
                <c:pt idx="161">
                  <c:v>7.178014268831669</c:v>
                </c:pt>
                <c:pt idx="162">
                  <c:v>7.2809218341197068</c:v>
                </c:pt>
                <c:pt idx="163">
                  <c:v>7.2035861221932</c:v>
                </c:pt>
                <c:pt idx="164">
                  <c:v>6.6085926998699511</c:v>
                </c:pt>
                <c:pt idx="165">
                  <c:v>6.2821633279572779</c:v>
                </c:pt>
                <c:pt idx="166">
                  <c:v>6.0286486987014216</c:v>
                </c:pt>
                <c:pt idx="167">
                  <c:v>6.6299816812852663</c:v>
                </c:pt>
                <c:pt idx="168">
                  <c:v>6.7369897716365905</c:v>
                </c:pt>
                <c:pt idx="169">
                  <c:v>6.4405305425649857</c:v>
                </c:pt>
                <c:pt idx="170">
                  <c:v>6.6282513927596183</c:v>
                </c:pt>
                <c:pt idx="171">
                  <c:v>6.4624676746428076</c:v>
                </c:pt>
                <c:pt idx="172">
                  <c:v>6.345227722834462</c:v>
                </c:pt>
                <c:pt idx="173">
                  <c:v>6.1513350731049874</c:v>
                </c:pt>
                <c:pt idx="174">
                  <c:v>5.4108589640265556</c:v>
                </c:pt>
                <c:pt idx="175">
                  <c:v>5.2921714619629086</c:v>
                </c:pt>
                <c:pt idx="176">
                  <c:v>5.7024687751556868</c:v>
                </c:pt>
                <c:pt idx="177">
                  <c:v>6.2318719612358713</c:v>
                </c:pt>
                <c:pt idx="178">
                  <c:v>6.1436283239928713</c:v>
                </c:pt>
                <c:pt idx="179">
                  <c:v>7.0693345257440674</c:v>
                </c:pt>
                <c:pt idx="180">
                  <c:v>6.8074879071321943</c:v>
                </c:pt>
                <c:pt idx="181">
                  <c:v>6.3275722278060629</c:v>
                </c:pt>
                <c:pt idx="182">
                  <c:v>5.9523609972331748</c:v>
                </c:pt>
                <c:pt idx="183">
                  <c:v>5.863126499178632</c:v>
                </c:pt>
                <c:pt idx="184">
                  <c:v>5.881210243070389</c:v>
                </c:pt>
                <c:pt idx="185">
                  <c:v>6.075311109230773</c:v>
                </c:pt>
                <c:pt idx="186">
                  <c:v>5.8604254786247383</c:v>
                </c:pt>
                <c:pt idx="187">
                  <c:v>5.8030716349038531</c:v>
                </c:pt>
                <c:pt idx="188">
                  <c:v>5.9105570143214914</c:v>
                </c:pt>
                <c:pt idx="189">
                  <c:v>5.5912642303276758</c:v>
                </c:pt>
                <c:pt idx="190">
                  <c:v>5.4047758463224724</c:v>
                </c:pt>
                <c:pt idx="191">
                  <c:v>5.7444134299073504</c:v>
                </c:pt>
                <c:pt idx="192">
                  <c:v>5.550562508818687</c:v>
                </c:pt>
                <c:pt idx="193">
                  <c:v>5.6348293856838287</c:v>
                </c:pt>
                <c:pt idx="194">
                  <c:v>5.8008291442269533</c:v>
                </c:pt>
                <c:pt idx="195">
                  <c:v>5.6909598959883194</c:v>
                </c:pt>
                <c:pt idx="196">
                  <c:v>7.0279691999875871</c:v>
                </c:pt>
                <c:pt idx="197">
                  <c:v>6.3426666798699829</c:v>
                </c:pt>
                <c:pt idx="198">
                  <c:v>6.160886237519402</c:v>
                </c:pt>
                <c:pt idx="199">
                  <c:v>5.7201974303031582</c:v>
                </c:pt>
                <c:pt idx="200">
                  <c:v>5.6444736178062032</c:v>
                </c:pt>
                <c:pt idx="201">
                  <c:v>5.3666767841529914</c:v>
                </c:pt>
                <c:pt idx="202">
                  <c:v>5.6239909995253496</c:v>
                </c:pt>
                <c:pt idx="203">
                  <c:v>5.3087402637625578</c:v>
                </c:pt>
                <c:pt idx="204">
                  <c:v>5.2892875907042143</c:v>
                </c:pt>
                <c:pt idx="205">
                  <c:v>5.3102800535720025</c:v>
                </c:pt>
                <c:pt idx="206">
                  <c:v>5.630925302280243</c:v>
                </c:pt>
                <c:pt idx="207">
                  <c:v>5.1055431664563526</c:v>
                </c:pt>
                <c:pt idx="208">
                  <c:v>5.0736106885634413</c:v>
                </c:pt>
                <c:pt idx="209">
                  <c:v>5.1903016314504837</c:v>
                </c:pt>
                <c:pt idx="210">
                  <c:v>4.802399551428457</c:v>
                </c:pt>
                <c:pt idx="211">
                  <c:v>4.7798556164728607</c:v>
                </c:pt>
                <c:pt idx="212">
                  <c:v>5.0575900014448578</c:v>
                </c:pt>
                <c:pt idx="213">
                  <c:v>4.7893575395345716</c:v>
                </c:pt>
                <c:pt idx="214">
                  <c:v>4.5667941501928215</c:v>
                </c:pt>
                <c:pt idx="215">
                  <c:v>8.6781644876939001</c:v>
                </c:pt>
                <c:pt idx="216">
                  <c:v>6.8161350122815714</c:v>
                </c:pt>
                <c:pt idx="217">
                  <c:v>8.0328162728032186</c:v>
                </c:pt>
                <c:pt idx="218">
                  <c:v>5.546023063495956</c:v>
                </c:pt>
                <c:pt idx="219">
                  <c:v>4.6860105798508531</c:v>
                </c:pt>
                <c:pt idx="220">
                  <c:v>5.6994748849515808</c:v>
                </c:pt>
                <c:pt idx="221">
                  <c:v>4.6729623295442284</c:v>
                </c:pt>
                <c:pt idx="222">
                  <c:v>5.7796732680459231</c:v>
                </c:pt>
                <c:pt idx="223">
                  <c:v>6.274131825648289</c:v>
                </c:pt>
                <c:pt idx="224">
                  <c:v>6.4208374566872815</c:v>
                </c:pt>
                <c:pt idx="225">
                  <c:v>6.1958254329176432</c:v>
                </c:pt>
                <c:pt idx="226">
                  <c:v>6.3833110021304726</c:v>
                </c:pt>
                <c:pt idx="227">
                  <c:v>6.3713809472946741</c:v>
                </c:pt>
                <c:pt idx="228">
                  <c:v>5.8281888534883164</c:v>
                </c:pt>
                <c:pt idx="229">
                  <c:v>10.62567527400563</c:v>
                </c:pt>
                <c:pt idx="230">
                  <c:v>10.107621300119197</c:v>
                </c:pt>
                <c:pt idx="231">
                  <c:v>10.508186667544146</c:v>
                </c:pt>
                <c:pt idx="232">
                  <c:v>11.336690207781182</c:v>
                </c:pt>
                <c:pt idx="233">
                  <c:v>12.920166457543095</c:v>
                </c:pt>
                <c:pt idx="234">
                  <c:v>12.972483774192545</c:v>
                </c:pt>
                <c:pt idx="235">
                  <c:v>12.470376028722857</c:v>
                </c:pt>
                <c:pt idx="236">
                  <c:v>12.310001662200495</c:v>
                </c:pt>
                <c:pt idx="237">
                  <c:v>12.796945607107098</c:v>
                </c:pt>
                <c:pt idx="238">
                  <c:v>12.463816502100654</c:v>
                </c:pt>
                <c:pt idx="239">
                  <c:v>11.990756419560039</c:v>
                </c:pt>
                <c:pt idx="240">
                  <c:v>12.662772293854911</c:v>
                </c:pt>
                <c:pt idx="241">
                  <c:v>11.532265089945131</c:v>
                </c:pt>
                <c:pt idx="242">
                  <c:v>11.423203210251838</c:v>
                </c:pt>
                <c:pt idx="243">
                  <c:v>12.656806907396842</c:v>
                </c:pt>
                <c:pt idx="244">
                  <c:v>13.752233782046105</c:v>
                </c:pt>
                <c:pt idx="245">
                  <c:v>15.270883274733245</c:v>
                </c:pt>
                <c:pt idx="246">
                  <c:v>16.967818399738476</c:v>
                </c:pt>
                <c:pt idx="247">
                  <c:v>18.058000141706206</c:v>
                </c:pt>
                <c:pt idx="248">
                  <c:v>15.611205694465834</c:v>
                </c:pt>
                <c:pt idx="249">
                  <c:v>14.344430731370348</c:v>
                </c:pt>
                <c:pt idx="250">
                  <c:v>14.692438937479753</c:v>
                </c:pt>
                <c:pt idx="251">
                  <c:v>13.251146054463872</c:v>
                </c:pt>
                <c:pt idx="252">
                  <c:v>12.148736382421822</c:v>
                </c:pt>
                <c:pt idx="253">
                  <c:v>12.040649163073802</c:v>
                </c:pt>
                <c:pt idx="254">
                  <c:v>11.416593345940196</c:v>
                </c:pt>
                <c:pt idx="255">
                  <c:v>11.35936436292355</c:v>
                </c:pt>
                <c:pt idx="256">
                  <c:v>11.068468453852494</c:v>
                </c:pt>
                <c:pt idx="257">
                  <c:v>10.453053758239674</c:v>
                </c:pt>
                <c:pt idx="258">
                  <c:v>10.234526478873239</c:v>
                </c:pt>
                <c:pt idx="259">
                  <c:v>10.007906965957446</c:v>
                </c:pt>
                <c:pt idx="260">
                  <c:v>10.023390042183824</c:v>
                </c:pt>
                <c:pt idx="261">
                  <c:v>10.280734680465327</c:v>
                </c:pt>
                <c:pt idx="262">
                  <c:v>10.295318882808614</c:v>
                </c:pt>
                <c:pt idx="263">
                  <c:v>9.074927121520707</c:v>
                </c:pt>
                <c:pt idx="264">
                  <c:v>8.9700044853786238</c:v>
                </c:pt>
                <c:pt idx="265">
                  <c:v>8.7449240120337652</c:v>
                </c:pt>
                <c:pt idx="266">
                  <c:v>8.8539790717140079</c:v>
                </c:pt>
                <c:pt idx="267">
                  <c:v>8.7924718671821704</c:v>
                </c:pt>
                <c:pt idx="268">
                  <c:v>8.8220089496670724</c:v>
                </c:pt>
                <c:pt idx="269">
                  <c:v>8.3610273474178403</c:v>
                </c:pt>
                <c:pt idx="270">
                  <c:v>7.6843565849846724</c:v>
                </c:pt>
                <c:pt idx="271">
                  <c:v>8.0468554746604486</c:v>
                </c:pt>
                <c:pt idx="272">
                  <c:v>6.6975440045752048</c:v>
                </c:pt>
                <c:pt idx="273">
                  <c:v>7.671879201279312</c:v>
                </c:pt>
                <c:pt idx="274">
                  <c:v>8.0451236339214844</c:v>
                </c:pt>
                <c:pt idx="275">
                  <c:v>7.5218237495013103</c:v>
                </c:pt>
                <c:pt idx="276">
                  <c:v>6.7066116204764885</c:v>
                </c:pt>
                <c:pt idx="277">
                  <c:v>6.2110581311291062</c:v>
                </c:pt>
                <c:pt idx="278">
                  <c:v>6.4238564567535574</c:v>
                </c:pt>
                <c:pt idx="279">
                  <c:v>5.5526800309730708</c:v>
                </c:pt>
                <c:pt idx="280">
                  <c:v>5.0510421336231293</c:v>
                </c:pt>
                <c:pt idx="281">
                  <c:v>4.7915468414614439</c:v>
                </c:pt>
                <c:pt idx="282">
                  <c:v>4.624265347586574</c:v>
                </c:pt>
                <c:pt idx="283">
                  <c:v>4.5582347044265532</c:v>
                </c:pt>
                <c:pt idx="284">
                  <c:v>3.9692448783711045</c:v>
                </c:pt>
                <c:pt idx="285">
                  <c:v>4.9389438445668032</c:v>
                </c:pt>
                <c:pt idx="286">
                  <c:v>4.528064171226247</c:v>
                </c:pt>
                <c:pt idx="287">
                  <c:v>3.9115572351163608</c:v>
                </c:pt>
                <c:pt idx="288">
                  <c:v>3.408246053752114</c:v>
                </c:pt>
                <c:pt idx="289">
                  <c:v>3.2940473530175023</c:v>
                </c:pt>
                <c:pt idx="290">
                  <c:v>3.1556942585440368</c:v>
                </c:pt>
                <c:pt idx="291">
                  <c:v>3.0958562256998809</c:v>
                </c:pt>
                <c:pt idx="292">
                  <c:v>3.0712707182320447</c:v>
                </c:pt>
                <c:pt idx="293">
                  <c:v>3.4301649117746047</c:v>
                </c:pt>
                <c:pt idx="294">
                  <c:v>3.0580056575609857</c:v>
                </c:pt>
                <c:pt idx="295">
                  <c:v>2.8942486545472583</c:v>
                </c:pt>
                <c:pt idx="296">
                  <c:v>2.9328463290397573</c:v>
                </c:pt>
                <c:pt idx="297">
                  <c:v>3.0349046746185655</c:v>
                </c:pt>
                <c:pt idx="298">
                  <c:v>3.1405138083761788</c:v>
                </c:pt>
                <c:pt idx="299">
                  <c:v>3.8902866919952626</c:v>
                </c:pt>
                <c:pt idx="300">
                  <c:v>4.6903578307107159</c:v>
                </c:pt>
                <c:pt idx="301">
                  <c:v>3.5530655689999735</c:v>
                </c:pt>
                <c:pt idx="302">
                  <c:v>3.7612345200244723</c:v>
                </c:pt>
                <c:pt idx="303">
                  <c:v>4.2809707208044934</c:v>
                </c:pt>
                <c:pt idx="304">
                  <c:v>4.111924220771388</c:v>
                </c:pt>
                <c:pt idx="305">
                  <c:v>4.3882259565800918</c:v>
                </c:pt>
                <c:pt idx="306">
                  <c:v>4.4366420810612111</c:v>
                </c:pt>
                <c:pt idx="307">
                  <c:v>5.304788451069717</c:v>
                </c:pt>
                <c:pt idx="308">
                  <c:v>6.400370562110024</c:v>
                </c:pt>
                <c:pt idx="309">
                  <c:v>10.590671200585392</c:v>
                </c:pt>
                <c:pt idx="310">
                  <c:v>16.046507543196682</c:v>
                </c:pt>
                <c:pt idx="311">
                  <c:v>15.465465087126276</c:v>
                </c:pt>
                <c:pt idx="312">
                  <c:v>19.630402554869246</c:v>
                </c:pt>
                <c:pt idx="313">
                  <c:v>23.784168832111575</c:v>
                </c:pt>
                <c:pt idx="314">
                  <c:v>22.96140397093815</c:v>
                </c:pt>
              </c:numCache>
            </c:numRef>
          </c:val>
          <c:smooth val="0"/>
        </c:ser>
        <c:ser>
          <c:idx val="1"/>
          <c:order val="1"/>
          <c:tx>
            <c:v>Political definition</c:v>
          </c:tx>
          <c:marker>
            <c:symbol val="none"/>
          </c:marker>
          <c:cat>
            <c:numRef>
              <c:f>'A2.Components scaled by NGDP'!$A$19:$A$333</c:f>
              <c:numCache>
                <c:formatCode>General</c:formatCode>
                <c:ptCount val="315"/>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numCache>
            </c:numRef>
          </c:cat>
          <c:val>
            <c:numRef>
              <c:f>'A2.Components scaled by NGDP'!$T$19:$T$239</c:f>
              <c:numCache>
                <c:formatCode>0.00</c:formatCode>
                <c:ptCount val="221"/>
                <c:pt idx="1">
                  <c:v>5.6731225580417792</c:v>
                </c:pt>
                <c:pt idx="2">
                  <c:v>5.4483736521997566</c:v>
                </c:pt>
                <c:pt idx="3">
                  <c:v>5.8619186802925221</c:v>
                </c:pt>
                <c:pt idx="4">
                  <c:v>5.5013660687154982</c:v>
                </c:pt>
                <c:pt idx="5">
                  <c:v>4.9600475852578017</c:v>
                </c:pt>
                <c:pt idx="6">
                  <c:v>4.888294214224449</c:v>
                </c:pt>
                <c:pt idx="7">
                  <c:v>5.414885585124364</c:v>
                </c:pt>
                <c:pt idx="8">
                  <c:v>5.2388684791607698</c:v>
                </c:pt>
                <c:pt idx="9">
                  <c:v>7.0420543598883167</c:v>
                </c:pt>
                <c:pt idx="10">
                  <c:v>7.6496510593993623</c:v>
                </c:pt>
                <c:pt idx="11">
                  <c:v>9.2685829147875545</c:v>
                </c:pt>
                <c:pt idx="12">
                  <c:v>10.737127899657054</c:v>
                </c:pt>
                <c:pt idx="13">
                  <c:v>9.6640881715299098</c:v>
                </c:pt>
                <c:pt idx="14">
                  <c:v>12.137838140500371</c:v>
                </c:pt>
                <c:pt idx="15">
                  <c:v>8.932913424601189</c:v>
                </c:pt>
                <c:pt idx="16">
                  <c:v>11.748922668284852</c:v>
                </c:pt>
                <c:pt idx="17">
                  <c:v>10.897981840478364</c:v>
                </c:pt>
                <c:pt idx="18">
                  <c:v>9.8369229995350462</c:v>
                </c:pt>
                <c:pt idx="19">
                  <c:v>9.4568651092306446</c:v>
                </c:pt>
                <c:pt idx="20">
                  <c:v>11.725544564205716</c:v>
                </c:pt>
                <c:pt idx="21">
                  <c:v>9.865083473834634</c:v>
                </c:pt>
                <c:pt idx="22">
                  <c:v>12.551954384432827</c:v>
                </c:pt>
                <c:pt idx="23">
                  <c:v>15.733661122382872</c:v>
                </c:pt>
                <c:pt idx="24">
                  <c:v>18.776910741124873</c:v>
                </c:pt>
                <c:pt idx="25">
                  <c:v>17.67175830628825</c:v>
                </c:pt>
                <c:pt idx="26">
                  <c:v>17.090209482283818</c:v>
                </c:pt>
                <c:pt idx="27">
                  <c:v>19.646161370513425</c:v>
                </c:pt>
                <c:pt idx="28">
                  <c:v>19.833631718855152</c:v>
                </c:pt>
                <c:pt idx="29">
                  <c:v>17.671880475812781</c:v>
                </c:pt>
                <c:pt idx="30">
                  <c:v>19.285867888623788</c:v>
                </c:pt>
                <c:pt idx="31">
                  <c:v>20.414962355293824</c:v>
                </c:pt>
                <c:pt idx="32">
                  <c:v>21.525749019123285</c:v>
                </c:pt>
                <c:pt idx="33">
                  <c:v>20.341228552276142</c:v>
                </c:pt>
                <c:pt idx="34">
                  <c:v>20.899213247956524</c:v>
                </c:pt>
                <c:pt idx="35">
                  <c:v>21.007605641232768</c:v>
                </c:pt>
                <c:pt idx="36">
                  <c:v>21.240287512780593</c:v>
                </c:pt>
                <c:pt idx="37">
                  <c:v>19.16669468197135</c:v>
                </c:pt>
                <c:pt idx="38">
                  <c:v>20.806161583555983</c:v>
                </c:pt>
                <c:pt idx="39">
                  <c:v>20.369446999294542</c:v>
                </c:pt>
                <c:pt idx="40">
                  <c:v>21.053414173413657</c:v>
                </c:pt>
                <c:pt idx="41">
                  <c:v>19.828576058219429</c:v>
                </c:pt>
                <c:pt idx="42">
                  <c:v>19.706784230104599</c:v>
                </c:pt>
                <c:pt idx="43">
                  <c:v>19.786281852610276</c:v>
                </c:pt>
                <c:pt idx="44">
                  <c:v>20.403117056958326</c:v>
                </c:pt>
                <c:pt idx="45">
                  <c:v>19.113472610425436</c:v>
                </c:pt>
                <c:pt idx="46">
                  <c:v>21.185868651978481</c:v>
                </c:pt>
                <c:pt idx="47">
                  <c:v>19.770292784981809</c:v>
                </c:pt>
                <c:pt idx="48">
                  <c:v>18.546977940740753</c:v>
                </c:pt>
                <c:pt idx="49">
                  <c:v>19.051213907471798</c:v>
                </c:pt>
                <c:pt idx="50">
                  <c:v>19.169944804909182</c:v>
                </c:pt>
                <c:pt idx="51">
                  <c:v>19.957134007967781</c:v>
                </c:pt>
                <c:pt idx="52">
                  <c:v>19.983792383152476</c:v>
                </c:pt>
                <c:pt idx="53">
                  <c:v>17.794305494868428</c:v>
                </c:pt>
                <c:pt idx="54">
                  <c:v>17.59103392427237</c:v>
                </c:pt>
                <c:pt idx="55">
                  <c:v>18.868577955786535</c:v>
                </c:pt>
                <c:pt idx="56">
                  <c:v>19.581680508268235</c:v>
                </c:pt>
                <c:pt idx="57">
                  <c:v>19.933939809987933</c:v>
                </c:pt>
                <c:pt idx="58">
                  <c:v>16.822903811506048</c:v>
                </c:pt>
                <c:pt idx="59">
                  <c:v>16.192460596733831</c:v>
                </c:pt>
                <c:pt idx="60">
                  <c:v>17.413627080326066</c:v>
                </c:pt>
                <c:pt idx="61">
                  <c:v>17.224184200797428</c:v>
                </c:pt>
                <c:pt idx="62">
                  <c:v>17.722039034947841</c:v>
                </c:pt>
                <c:pt idx="63">
                  <c:v>17.039689046531731</c:v>
                </c:pt>
                <c:pt idx="64">
                  <c:v>16.723149404032487</c:v>
                </c:pt>
                <c:pt idx="65">
                  <c:v>16.118172335359919</c:v>
                </c:pt>
                <c:pt idx="66">
                  <c:v>15.632613339122395</c:v>
                </c:pt>
                <c:pt idx="67">
                  <c:v>15.225444510352057</c:v>
                </c:pt>
                <c:pt idx="68">
                  <c:v>15.278595821275321</c:v>
                </c:pt>
                <c:pt idx="69">
                  <c:v>15.452990862233458</c:v>
                </c:pt>
                <c:pt idx="70">
                  <c:v>15.247026088266752</c:v>
                </c:pt>
                <c:pt idx="71">
                  <c:v>16.517049751054273</c:v>
                </c:pt>
                <c:pt idx="72">
                  <c:v>14.575661528876701</c:v>
                </c:pt>
                <c:pt idx="73">
                  <c:v>14.735888118138055</c:v>
                </c:pt>
                <c:pt idx="74">
                  <c:v>15.757147785825417</c:v>
                </c:pt>
                <c:pt idx="75">
                  <c:v>17.125390337542722</c:v>
                </c:pt>
                <c:pt idx="76">
                  <c:v>15.99757156336864</c:v>
                </c:pt>
                <c:pt idx="77">
                  <c:v>15.972263607055288</c:v>
                </c:pt>
                <c:pt idx="78">
                  <c:v>14.617434009104684</c:v>
                </c:pt>
                <c:pt idx="79">
                  <c:v>15.852040649121584</c:v>
                </c:pt>
                <c:pt idx="80">
                  <c:v>16.208646903480936</c:v>
                </c:pt>
                <c:pt idx="81">
                  <c:v>15.141576835649659</c:v>
                </c:pt>
                <c:pt idx="82">
                  <c:v>14.158611184011738</c:v>
                </c:pt>
                <c:pt idx="83">
                  <c:v>13.701687688716156</c:v>
                </c:pt>
                <c:pt idx="84">
                  <c:v>13.317140627296698</c:v>
                </c:pt>
                <c:pt idx="85">
                  <c:v>14.053429678128957</c:v>
                </c:pt>
                <c:pt idx="86">
                  <c:v>15.363493532197408</c:v>
                </c:pt>
                <c:pt idx="87">
                  <c:v>14.687410159638027</c:v>
                </c:pt>
                <c:pt idx="88">
                  <c:v>15.822137408235657</c:v>
                </c:pt>
                <c:pt idx="89">
                  <c:v>16.711314452248853</c:v>
                </c:pt>
                <c:pt idx="90">
                  <c:v>16.786273465507119</c:v>
                </c:pt>
                <c:pt idx="91">
                  <c:v>16.303250326585086</c:v>
                </c:pt>
                <c:pt idx="92">
                  <c:v>15.543498800565828</c:v>
                </c:pt>
                <c:pt idx="93">
                  <c:v>14.43203949304394</c:v>
                </c:pt>
                <c:pt idx="94">
                  <c:v>14.326594763776756</c:v>
                </c:pt>
                <c:pt idx="95">
                  <c:v>16.773248846430281</c:v>
                </c:pt>
                <c:pt idx="96">
                  <c:v>12.173803709235695</c:v>
                </c:pt>
                <c:pt idx="97">
                  <c:v>11.198769692184849</c:v>
                </c:pt>
                <c:pt idx="98">
                  <c:v>12.63819575635798</c:v>
                </c:pt>
                <c:pt idx="99">
                  <c:v>12.520863889942412</c:v>
                </c:pt>
                <c:pt idx="100">
                  <c:v>12.479351141020127</c:v>
                </c:pt>
                <c:pt idx="101">
                  <c:v>11.91668796214625</c:v>
                </c:pt>
                <c:pt idx="102">
                  <c:v>8.4909947943825745</c:v>
                </c:pt>
                <c:pt idx="103">
                  <c:v>9.9510919569802638</c:v>
                </c:pt>
                <c:pt idx="104">
                  <c:v>10.612663307284354</c:v>
                </c:pt>
                <c:pt idx="105">
                  <c:v>11.326913539918081</c:v>
                </c:pt>
                <c:pt idx="106">
                  <c:v>9.6867483266638583</c:v>
                </c:pt>
                <c:pt idx="107">
                  <c:v>9.50094132863995</c:v>
                </c:pt>
                <c:pt idx="108">
                  <c:v>9.2697069655961961</c:v>
                </c:pt>
                <c:pt idx="109">
                  <c:v>9.312094128338126</c:v>
                </c:pt>
                <c:pt idx="110">
                  <c:v>9.2047527245900085</c:v>
                </c:pt>
                <c:pt idx="111">
                  <c:v>9.0420679718968753</c:v>
                </c:pt>
                <c:pt idx="112">
                  <c:v>9.5787179874937927</c:v>
                </c:pt>
                <c:pt idx="113">
                  <c:v>9.40660178103421</c:v>
                </c:pt>
                <c:pt idx="114">
                  <c:v>9.3111431800357032</c:v>
                </c:pt>
                <c:pt idx="115">
                  <c:v>10.215678416360243</c:v>
                </c:pt>
                <c:pt idx="116">
                  <c:v>10.19985834782733</c:v>
                </c:pt>
                <c:pt idx="117">
                  <c:v>11.174942986036342</c:v>
                </c:pt>
                <c:pt idx="118">
                  <c:v>10.531672960816691</c:v>
                </c:pt>
                <c:pt idx="119">
                  <c:v>9.1705520952958004</c:v>
                </c:pt>
                <c:pt idx="120">
                  <c:v>9.1604531057503564</c:v>
                </c:pt>
                <c:pt idx="121">
                  <c:v>9.4932040377128821</c:v>
                </c:pt>
                <c:pt idx="122">
                  <c:v>8.6997745216564404</c:v>
                </c:pt>
                <c:pt idx="123">
                  <c:v>9.4787224384749624</c:v>
                </c:pt>
                <c:pt idx="124">
                  <c:v>9.9294357261788235</c:v>
                </c:pt>
                <c:pt idx="125">
                  <c:v>9.475140250709849</c:v>
                </c:pt>
                <c:pt idx="126">
                  <c:v>8.9146276004807508</c:v>
                </c:pt>
                <c:pt idx="127">
                  <c:v>9.7560161517772528</c:v>
                </c:pt>
                <c:pt idx="128">
                  <c:v>9.4525047042641752</c:v>
                </c:pt>
                <c:pt idx="129">
                  <c:v>9.124958849126374</c:v>
                </c:pt>
                <c:pt idx="130">
                  <c:v>9.6413828374526354</c:v>
                </c:pt>
                <c:pt idx="131">
                  <c:v>9.3160827867202052</c:v>
                </c:pt>
                <c:pt idx="132">
                  <c:v>8.721194896990264</c:v>
                </c:pt>
                <c:pt idx="133">
                  <c:v>9.6549271807338357</c:v>
                </c:pt>
                <c:pt idx="134">
                  <c:v>10.042453388394756</c:v>
                </c:pt>
                <c:pt idx="135">
                  <c:v>8.8951071948038241</c:v>
                </c:pt>
                <c:pt idx="136">
                  <c:v>9.0628132710335709</c:v>
                </c:pt>
                <c:pt idx="137">
                  <c:v>7.8246947958324862</c:v>
                </c:pt>
                <c:pt idx="138">
                  <c:v>8.1803367239307825</c:v>
                </c:pt>
                <c:pt idx="139">
                  <c:v>7.2070248275903621</c:v>
                </c:pt>
                <c:pt idx="140">
                  <c:v>6.6757360909998864</c:v>
                </c:pt>
                <c:pt idx="141">
                  <c:v>6.7464025482632346</c:v>
                </c:pt>
                <c:pt idx="142">
                  <c:v>7.3386915554864496</c:v>
                </c:pt>
                <c:pt idx="143">
                  <c:v>8.7904161486640575</c:v>
                </c:pt>
                <c:pt idx="144">
                  <c:v>9.2655756298097494</c:v>
                </c:pt>
                <c:pt idx="145">
                  <c:v>9.0064515907527554</c:v>
                </c:pt>
                <c:pt idx="146">
                  <c:v>10.111001607685793</c:v>
                </c:pt>
                <c:pt idx="147">
                  <c:v>8.1757947371710618</c:v>
                </c:pt>
                <c:pt idx="148">
                  <c:v>7.6455207758095325</c:v>
                </c:pt>
                <c:pt idx="149">
                  <c:v>8.1384476339506229</c:v>
                </c:pt>
                <c:pt idx="150">
                  <c:v>8.399428745734955</c:v>
                </c:pt>
                <c:pt idx="151">
                  <c:v>8.9385007859827645</c:v>
                </c:pt>
                <c:pt idx="152">
                  <c:v>9.3094120754721263</c:v>
                </c:pt>
                <c:pt idx="153">
                  <c:v>9.3712365886192206</c:v>
                </c:pt>
                <c:pt idx="154">
                  <c:v>7.656357712822488</c:v>
                </c:pt>
                <c:pt idx="155">
                  <c:v>6.7646293762480818</c:v>
                </c:pt>
                <c:pt idx="156">
                  <c:v>7.1536601902607924</c:v>
                </c:pt>
                <c:pt idx="157">
                  <c:v>6.8174565593749739</c:v>
                </c:pt>
                <c:pt idx="158">
                  <c:v>7.2431285244136978</c:v>
                </c:pt>
                <c:pt idx="159">
                  <c:v>7.8337928107283377</c:v>
                </c:pt>
                <c:pt idx="160">
                  <c:v>7.3096677063327498</c:v>
                </c:pt>
                <c:pt idx="161">
                  <c:v>6.5404085073723923</c:v>
                </c:pt>
                <c:pt idx="162">
                  <c:v>6.7116164465223971</c:v>
                </c:pt>
                <c:pt idx="163">
                  <c:v>6.621181750259745</c:v>
                </c:pt>
                <c:pt idx="164">
                  <c:v>6.1115563801745605</c:v>
                </c:pt>
                <c:pt idx="165">
                  <c:v>5.8466036328854631</c:v>
                </c:pt>
                <c:pt idx="166">
                  <c:v>5.6439529139390059</c:v>
                </c:pt>
                <c:pt idx="167">
                  <c:v>6.2138753572030803</c:v>
                </c:pt>
                <c:pt idx="168">
                  <c:v>6.2872371928427784</c:v>
                </c:pt>
                <c:pt idx="169">
                  <c:v>6.0246461950061585</c:v>
                </c:pt>
                <c:pt idx="170">
                  <c:v>6.2093867438458625</c:v>
                </c:pt>
                <c:pt idx="171">
                  <c:v>6.0668999837958832</c:v>
                </c:pt>
                <c:pt idx="172">
                  <c:v>5.9670718984425255</c:v>
                </c:pt>
                <c:pt idx="173">
                  <c:v>5.7844466884372343</c:v>
                </c:pt>
                <c:pt idx="174">
                  <c:v>5.0934325634562088</c:v>
                </c:pt>
                <c:pt idx="175">
                  <c:v>4.9839983181146534</c:v>
                </c:pt>
                <c:pt idx="176">
                  <c:v>5.3593911438429211</c:v>
                </c:pt>
                <c:pt idx="177">
                  <c:v>5.8550483700564007</c:v>
                </c:pt>
                <c:pt idx="178">
                  <c:v>5.7631384463265034</c:v>
                </c:pt>
                <c:pt idx="179">
                  <c:v>6.6327523055587276</c:v>
                </c:pt>
                <c:pt idx="180">
                  <c:v>6.3784016096132357</c:v>
                </c:pt>
                <c:pt idx="181">
                  <c:v>5.966898788049158</c:v>
                </c:pt>
                <c:pt idx="182">
                  <c:v>5.6213770170344448</c:v>
                </c:pt>
                <c:pt idx="183">
                  <c:v>5.5420889151077004</c:v>
                </c:pt>
                <c:pt idx="184">
                  <c:v>5.5667993282213279</c:v>
                </c:pt>
                <c:pt idx="185">
                  <c:v>5.7486912012054674</c:v>
                </c:pt>
                <c:pt idx="186">
                  <c:v>5.5467379397506322</c:v>
                </c:pt>
                <c:pt idx="187">
                  <c:v>5.5007870505131011</c:v>
                </c:pt>
                <c:pt idx="188">
                  <c:v>5.6123040531608774</c:v>
                </c:pt>
                <c:pt idx="189">
                  <c:v>5.3098342369556653</c:v>
                </c:pt>
                <c:pt idx="190">
                  <c:v>5.1442978603796101</c:v>
                </c:pt>
                <c:pt idx="191">
                  <c:v>5.4702557943193675</c:v>
                </c:pt>
                <c:pt idx="192">
                  <c:v>5.275296946625712</c:v>
                </c:pt>
                <c:pt idx="193">
                  <c:v>5.3598383048454004</c:v>
                </c:pt>
                <c:pt idx="194">
                  <c:v>5.5215699353937806</c:v>
                </c:pt>
                <c:pt idx="195">
                  <c:v>5.4316837349006342</c:v>
                </c:pt>
                <c:pt idx="196">
                  <c:v>6.7115022093219503</c:v>
                </c:pt>
                <c:pt idx="197">
                  <c:v>6.0673661718667899</c:v>
                </c:pt>
                <c:pt idx="198">
                  <c:v>5.8944904680079615</c:v>
                </c:pt>
                <c:pt idx="199">
                  <c:v>5.4852283255046741</c:v>
                </c:pt>
                <c:pt idx="200">
                  <c:v>5.4218976147435667</c:v>
                </c:pt>
                <c:pt idx="201">
                  <c:v>5.1536056224395832</c:v>
                </c:pt>
                <c:pt idx="202">
                  <c:v>5.4027902219117276</c:v>
                </c:pt>
                <c:pt idx="203">
                  <c:v>5.1004767299335239</c:v>
                </c:pt>
                <c:pt idx="204">
                  <c:v>5.0748399663103783</c:v>
                </c:pt>
                <c:pt idx="205">
                  <c:v>5.0937381385581375</c:v>
                </c:pt>
                <c:pt idx="206">
                  <c:v>5.4135540115618044</c:v>
                </c:pt>
                <c:pt idx="207">
                  <c:v>4.9168644874989038</c:v>
                </c:pt>
                <c:pt idx="208">
                  <c:v>4.8842913276758759</c:v>
                </c:pt>
                <c:pt idx="209">
                  <c:v>4.978763520215522</c:v>
                </c:pt>
                <c:pt idx="210">
                  <c:v>4.6171658979851724</c:v>
                </c:pt>
                <c:pt idx="211">
                  <c:v>4.606441813733424</c:v>
                </c:pt>
                <c:pt idx="212">
                  <c:v>4.8775826465471361</c:v>
                </c:pt>
                <c:pt idx="213">
                  <c:v>4.625042105313204</c:v>
                </c:pt>
                <c:pt idx="214">
                  <c:v>4.4203120452954971</c:v>
                </c:pt>
                <c:pt idx="215">
                  <c:v>8.3959052145955759</c:v>
                </c:pt>
                <c:pt idx="216">
                  <c:v>6.591370611645206</c:v>
                </c:pt>
                <c:pt idx="217">
                  <c:v>7.7643127219883699</c:v>
                </c:pt>
                <c:pt idx="218">
                  <c:v>5.3581421927429886</c:v>
                </c:pt>
                <c:pt idx="219">
                  <c:v>4.525149643846909</c:v>
                </c:pt>
                <c:pt idx="220">
                  <c:v>5.5012499992137363</c:v>
                </c:pt>
              </c:numCache>
            </c:numRef>
          </c:val>
          <c:smooth val="0"/>
        </c:ser>
        <c:dLbls>
          <c:showLegendKey val="0"/>
          <c:showVal val="0"/>
          <c:showCatName val="0"/>
          <c:showSerName val="0"/>
          <c:showPercent val="0"/>
          <c:showBubbleSize val="0"/>
        </c:dLbls>
        <c:marker val="1"/>
        <c:smooth val="0"/>
        <c:axId val="548221312"/>
        <c:axId val="548222848"/>
      </c:lineChart>
      <c:catAx>
        <c:axId val="548221312"/>
        <c:scaling>
          <c:orientation val="minMax"/>
        </c:scaling>
        <c:delete val="0"/>
        <c:axPos val="b"/>
        <c:numFmt formatCode="General" sourceLinked="1"/>
        <c:majorTickMark val="out"/>
        <c:minorTickMark val="none"/>
        <c:tickLblPos val="nextTo"/>
        <c:crossAx val="548222848"/>
        <c:crosses val="autoZero"/>
        <c:auto val="1"/>
        <c:lblAlgn val="ctr"/>
        <c:lblOffset val="100"/>
        <c:tickLblSkip val="50"/>
        <c:tickMarkSkip val="50"/>
        <c:noMultiLvlLbl val="0"/>
      </c:catAx>
      <c:valAx>
        <c:axId val="548222848"/>
        <c:scaling>
          <c:orientation val="minMax"/>
        </c:scaling>
        <c:delete val="0"/>
        <c:axPos val="r"/>
        <c:numFmt formatCode="0" sourceLinked="0"/>
        <c:majorTickMark val="out"/>
        <c:minorTickMark val="none"/>
        <c:tickLblPos val="nextTo"/>
        <c:crossAx val="548221312"/>
        <c:crosses val="max"/>
        <c:crossBetween val="between"/>
      </c:valAx>
    </c:plotArea>
    <c:legend>
      <c:legendPos val="t"/>
      <c:layout>
        <c:manualLayout>
          <c:xMode val="edge"/>
          <c:yMode val="edge"/>
          <c:x val="0.21910704877798584"/>
          <c:y val="0.19907407407407407"/>
          <c:w val="0.56178573645685781"/>
          <c:h val="8.371719160104987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22222222222224E-2"/>
          <c:y val="0.19028944298629338"/>
          <c:w val="0.85455271216097983"/>
          <c:h val="0.69373067949839606"/>
        </c:manualLayout>
      </c:layout>
      <c:lineChart>
        <c:grouping val="standard"/>
        <c:varyColors val="0"/>
        <c:ser>
          <c:idx val="0"/>
          <c:order val="0"/>
          <c:tx>
            <c:v>Unconsolidated</c:v>
          </c:tx>
          <c:marker>
            <c:symbol val="none"/>
          </c:marker>
          <c:cat>
            <c:numRef>
              <c:f>'A2.Components scaled by NGDP'!$A$19:$A$338</c:f>
              <c:numCache>
                <c:formatCode>General</c:formatCode>
                <c:ptCount val="320"/>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numCache>
            </c:numRef>
          </c:cat>
          <c:val>
            <c:numRef>
              <c:f>'A2.Components scaled by NGDP'!$M$19:$M$338</c:f>
              <c:numCache>
                <c:formatCode>0.00</c:formatCode>
                <c:ptCount val="320"/>
                <c:pt idx="0">
                  <c:v>5.1690848832858567</c:v>
                </c:pt>
                <c:pt idx="1">
                  <c:v>5.4651777003184447</c:v>
                </c:pt>
                <c:pt idx="2">
                  <c:v>5.3134758330135332</c:v>
                </c:pt>
                <c:pt idx="3">
                  <c:v>5.6789668237727735</c:v>
                </c:pt>
                <c:pt idx="4">
                  <c:v>5.3498178534051091</c:v>
                </c:pt>
                <c:pt idx="5">
                  <c:v>4.8752841500706898</c:v>
                </c:pt>
                <c:pt idx="6">
                  <c:v>4.7997014054979958</c:v>
                </c:pt>
                <c:pt idx="7">
                  <c:v>5.257951954078905</c:v>
                </c:pt>
                <c:pt idx="8">
                  <c:v>5.1822671808766341</c:v>
                </c:pt>
                <c:pt idx="9">
                  <c:v>7.0844133423371822</c:v>
                </c:pt>
                <c:pt idx="10">
                  <c:v>7.5765492530145515</c:v>
                </c:pt>
                <c:pt idx="11">
                  <c:v>9.1229015702391543</c:v>
                </c:pt>
                <c:pt idx="12">
                  <c:v>10.669167645087613</c:v>
                </c:pt>
                <c:pt idx="13">
                  <c:v>9.5556640640813804</c:v>
                </c:pt>
                <c:pt idx="14">
                  <c:v>12.001353261447335</c:v>
                </c:pt>
                <c:pt idx="15">
                  <c:v>8.8985684919131867</c:v>
                </c:pt>
                <c:pt idx="16">
                  <c:v>11.784885112471571</c:v>
                </c:pt>
                <c:pt idx="17">
                  <c:v>11.091584715120069</c:v>
                </c:pt>
                <c:pt idx="18">
                  <c:v>9.816792762435389</c:v>
                </c:pt>
                <c:pt idx="19">
                  <c:v>9.4657424544443209</c:v>
                </c:pt>
                <c:pt idx="20">
                  <c:v>11.879298772127106</c:v>
                </c:pt>
                <c:pt idx="21">
                  <c:v>9.7430079346621401</c:v>
                </c:pt>
                <c:pt idx="22">
                  <c:v>12.328113213321638</c:v>
                </c:pt>
                <c:pt idx="23">
                  <c:v>15.287654433156725</c:v>
                </c:pt>
                <c:pt idx="24">
                  <c:v>18.140116635110793</c:v>
                </c:pt>
                <c:pt idx="25">
                  <c:v>17.062860271648653</c:v>
                </c:pt>
                <c:pt idx="26">
                  <c:v>16.588639074270279</c:v>
                </c:pt>
                <c:pt idx="27">
                  <c:v>19.07770564524554</c:v>
                </c:pt>
                <c:pt idx="28">
                  <c:v>19.29389914851205</c:v>
                </c:pt>
                <c:pt idx="29">
                  <c:v>17.118422008560017</c:v>
                </c:pt>
                <c:pt idx="30">
                  <c:v>18.804656776269656</c:v>
                </c:pt>
                <c:pt idx="31">
                  <c:v>19.752937640901536</c:v>
                </c:pt>
                <c:pt idx="32">
                  <c:v>20.773744495783976</c:v>
                </c:pt>
                <c:pt idx="33">
                  <c:v>19.881356204115288</c:v>
                </c:pt>
                <c:pt idx="34">
                  <c:v>20.188866858659111</c:v>
                </c:pt>
                <c:pt idx="35">
                  <c:v>20.261031086501372</c:v>
                </c:pt>
                <c:pt idx="36">
                  <c:v>20.491752847631346</c:v>
                </c:pt>
                <c:pt idx="37">
                  <c:v>18.51615482459254</c:v>
                </c:pt>
                <c:pt idx="38">
                  <c:v>20.070794756828672</c:v>
                </c:pt>
                <c:pt idx="39">
                  <c:v>19.649998542804877</c:v>
                </c:pt>
                <c:pt idx="40">
                  <c:v>20.393910746646668</c:v>
                </c:pt>
                <c:pt idx="41">
                  <c:v>19.12853625781171</c:v>
                </c:pt>
                <c:pt idx="42">
                  <c:v>19.08152931746287</c:v>
                </c:pt>
                <c:pt idx="43">
                  <c:v>19.094704328110769</c:v>
                </c:pt>
                <c:pt idx="44">
                  <c:v>19.717368783530272</c:v>
                </c:pt>
                <c:pt idx="45">
                  <c:v>18.447879477451234</c:v>
                </c:pt>
                <c:pt idx="46">
                  <c:v>20.420934288658568</c:v>
                </c:pt>
                <c:pt idx="47">
                  <c:v>19.032149325425937</c:v>
                </c:pt>
                <c:pt idx="48">
                  <c:v>17.896861258780003</c:v>
                </c:pt>
                <c:pt idx="49">
                  <c:v>18.383266111028036</c:v>
                </c:pt>
                <c:pt idx="50">
                  <c:v>18.486799387851768</c:v>
                </c:pt>
                <c:pt idx="51">
                  <c:v>19.278514754846608</c:v>
                </c:pt>
                <c:pt idx="52">
                  <c:v>19.374849278038987</c:v>
                </c:pt>
                <c:pt idx="53">
                  <c:v>17.164432577113924</c:v>
                </c:pt>
                <c:pt idx="54">
                  <c:v>16.96427638997266</c:v>
                </c:pt>
                <c:pt idx="55">
                  <c:v>18.217220592675183</c:v>
                </c:pt>
                <c:pt idx="56">
                  <c:v>18.910398225910079</c:v>
                </c:pt>
                <c:pt idx="57">
                  <c:v>19.228441120038251</c:v>
                </c:pt>
                <c:pt idx="58">
                  <c:v>16.236235092339651</c:v>
                </c:pt>
                <c:pt idx="59">
                  <c:v>15.652008849964139</c:v>
                </c:pt>
                <c:pt idx="60">
                  <c:v>16.830218273781373</c:v>
                </c:pt>
                <c:pt idx="61">
                  <c:v>16.844040703713929</c:v>
                </c:pt>
                <c:pt idx="62">
                  <c:v>17.445322727121571</c:v>
                </c:pt>
                <c:pt idx="63">
                  <c:v>16.475673529759341</c:v>
                </c:pt>
                <c:pt idx="64">
                  <c:v>16.222767268654355</c:v>
                </c:pt>
                <c:pt idx="65">
                  <c:v>15.70574069493906</c:v>
                </c:pt>
                <c:pt idx="66">
                  <c:v>15.188714121223763</c:v>
                </c:pt>
                <c:pt idx="67">
                  <c:v>14.775147482888615</c:v>
                </c:pt>
                <c:pt idx="68">
                  <c:v>14.815210866927814</c:v>
                </c:pt>
                <c:pt idx="69">
                  <c:v>14.996894837144144</c:v>
                </c:pt>
                <c:pt idx="70">
                  <c:v>14.831642019095614</c:v>
                </c:pt>
                <c:pt idx="71">
                  <c:v>16.417079676900414</c:v>
                </c:pt>
                <c:pt idx="72">
                  <c:v>14.337330001067887</c:v>
                </c:pt>
                <c:pt idx="73">
                  <c:v>14.395964242042226</c:v>
                </c:pt>
                <c:pt idx="74">
                  <c:v>15.501723116897955</c:v>
                </c:pt>
                <c:pt idx="75">
                  <c:v>16.607481991753684</c:v>
                </c:pt>
                <c:pt idx="76">
                  <c:v>15.546224541634974</c:v>
                </c:pt>
                <c:pt idx="77">
                  <c:v>15.498877260988701</c:v>
                </c:pt>
                <c:pt idx="78">
                  <c:v>14.209533858343722</c:v>
                </c:pt>
                <c:pt idx="79">
                  <c:v>15.44348825070861</c:v>
                </c:pt>
                <c:pt idx="80">
                  <c:v>15.800000451569339</c:v>
                </c:pt>
                <c:pt idx="81">
                  <c:v>14.937595262219535</c:v>
                </c:pt>
                <c:pt idx="82">
                  <c:v>13.896203281983016</c:v>
                </c:pt>
                <c:pt idx="83">
                  <c:v>13.281667103538563</c:v>
                </c:pt>
                <c:pt idx="84">
                  <c:v>12.906071504689892</c:v>
                </c:pt>
                <c:pt idx="85">
                  <c:v>14.095433046792834</c:v>
                </c:pt>
                <c:pt idx="86">
                  <c:v>15.324408475494446</c:v>
                </c:pt>
                <c:pt idx="87">
                  <c:v>14.450885355881942</c:v>
                </c:pt>
                <c:pt idx="88">
                  <c:v>15.662480430977112</c:v>
                </c:pt>
                <c:pt idx="89">
                  <c:v>16.571294609385163</c:v>
                </c:pt>
                <c:pt idx="90">
                  <c:v>16.549568583847019</c:v>
                </c:pt>
                <c:pt idx="91">
                  <c:v>16.080746005033028</c:v>
                </c:pt>
                <c:pt idx="92">
                  <c:v>15.255747058889916</c:v>
                </c:pt>
                <c:pt idx="93">
                  <c:v>14.314846882109457</c:v>
                </c:pt>
                <c:pt idx="94">
                  <c:v>14.186138600343202</c:v>
                </c:pt>
                <c:pt idx="95">
                  <c:v>16.624365777935566</c:v>
                </c:pt>
                <c:pt idx="96">
                  <c:v>12.188758871035398</c:v>
                </c:pt>
                <c:pt idx="97">
                  <c:v>11.121002420897758</c:v>
                </c:pt>
                <c:pt idx="98">
                  <c:v>12.767079606714857</c:v>
                </c:pt>
                <c:pt idx="99">
                  <c:v>12.66218183688088</c:v>
                </c:pt>
                <c:pt idx="100">
                  <c:v>12.774657158344366</c:v>
                </c:pt>
                <c:pt idx="101">
                  <c:v>12.236137637778508</c:v>
                </c:pt>
                <c:pt idx="102">
                  <c:v>10.206636892343663</c:v>
                </c:pt>
                <c:pt idx="103">
                  <c:v>11.887131943619236</c:v>
                </c:pt>
                <c:pt idx="104">
                  <c:v>12.842304431293664</c:v>
                </c:pt>
                <c:pt idx="105">
                  <c:v>13.395893674523975</c:v>
                </c:pt>
                <c:pt idx="106">
                  <c:v>11.465918254995859</c:v>
                </c:pt>
                <c:pt idx="107">
                  <c:v>11.272393462833527</c:v>
                </c:pt>
                <c:pt idx="108">
                  <c:v>11.115463760065481</c:v>
                </c:pt>
                <c:pt idx="109">
                  <c:v>11.113787043131815</c:v>
                </c:pt>
                <c:pt idx="110">
                  <c:v>11.932376648511722</c:v>
                </c:pt>
                <c:pt idx="111">
                  <c:v>12.062932169826695</c:v>
                </c:pt>
                <c:pt idx="112">
                  <c:v>13.074246076559815</c:v>
                </c:pt>
                <c:pt idx="113">
                  <c:v>12.569042996668394</c:v>
                </c:pt>
                <c:pt idx="114">
                  <c:v>12.340475861881041</c:v>
                </c:pt>
                <c:pt idx="115">
                  <c:v>13.853240296521893</c:v>
                </c:pt>
                <c:pt idx="116">
                  <c:v>13.572790021268517</c:v>
                </c:pt>
                <c:pt idx="117">
                  <c:v>19.23715745808763</c:v>
                </c:pt>
                <c:pt idx="118">
                  <c:v>14.461499353254647</c:v>
                </c:pt>
                <c:pt idx="119">
                  <c:v>12.76789332128703</c:v>
                </c:pt>
                <c:pt idx="120">
                  <c:v>12.724985599939336</c:v>
                </c:pt>
                <c:pt idx="121">
                  <c:v>13.031146943589274</c:v>
                </c:pt>
                <c:pt idx="122">
                  <c:v>12.22756532185166</c:v>
                </c:pt>
                <c:pt idx="123">
                  <c:v>13.231828468714809</c:v>
                </c:pt>
                <c:pt idx="124">
                  <c:v>13.065107171370657</c:v>
                </c:pt>
                <c:pt idx="125">
                  <c:v>12.382911111823015</c:v>
                </c:pt>
                <c:pt idx="126">
                  <c:v>12.157138125761495</c:v>
                </c:pt>
                <c:pt idx="127">
                  <c:v>14.960474942855139</c:v>
                </c:pt>
                <c:pt idx="128">
                  <c:v>14.801891905350242</c:v>
                </c:pt>
                <c:pt idx="129">
                  <c:v>14.286316776559453</c:v>
                </c:pt>
                <c:pt idx="130">
                  <c:v>15.95848665277299</c:v>
                </c:pt>
                <c:pt idx="131">
                  <c:v>15.449428307637293</c:v>
                </c:pt>
                <c:pt idx="132">
                  <c:v>15.726589079066933</c:v>
                </c:pt>
                <c:pt idx="133">
                  <c:v>16.961029353298088</c:v>
                </c:pt>
                <c:pt idx="134">
                  <c:v>17.015802178167409</c:v>
                </c:pt>
                <c:pt idx="135">
                  <c:v>16.001452858680892</c:v>
                </c:pt>
                <c:pt idx="136">
                  <c:v>15.634326650028644</c:v>
                </c:pt>
                <c:pt idx="137">
                  <c:v>14.009890798268552</c:v>
                </c:pt>
                <c:pt idx="138">
                  <c:v>15.346692947035804</c:v>
                </c:pt>
                <c:pt idx="139">
                  <c:v>14.179203038300612</c:v>
                </c:pt>
                <c:pt idx="140">
                  <c:v>12.889389901465861</c:v>
                </c:pt>
                <c:pt idx="141">
                  <c:v>13.92176178710125</c:v>
                </c:pt>
                <c:pt idx="142">
                  <c:v>14.746863981033426</c:v>
                </c:pt>
                <c:pt idx="143">
                  <c:v>16.82460364971293</c:v>
                </c:pt>
                <c:pt idx="144">
                  <c:v>16.804048271116926</c:v>
                </c:pt>
                <c:pt idx="145">
                  <c:v>11.762358659689559</c:v>
                </c:pt>
                <c:pt idx="146">
                  <c:v>12.528929068091228</c:v>
                </c:pt>
                <c:pt idx="147">
                  <c:v>10.227585379259926</c:v>
                </c:pt>
                <c:pt idx="148">
                  <c:v>10.296709882391479</c:v>
                </c:pt>
                <c:pt idx="149">
                  <c:v>10.905026765552565</c:v>
                </c:pt>
                <c:pt idx="150">
                  <c:v>11.282304088073683</c:v>
                </c:pt>
                <c:pt idx="151">
                  <c:v>11.712331682916211</c:v>
                </c:pt>
                <c:pt idx="152">
                  <c:v>12.533045364338131</c:v>
                </c:pt>
                <c:pt idx="153">
                  <c:v>12.0432753709116</c:v>
                </c:pt>
                <c:pt idx="154">
                  <c:v>9.5884570270742095</c:v>
                </c:pt>
                <c:pt idx="155">
                  <c:v>8.4335751115261424</c:v>
                </c:pt>
                <c:pt idx="156">
                  <c:v>8.6448643938112575</c:v>
                </c:pt>
                <c:pt idx="157">
                  <c:v>8.1303867961417886</c:v>
                </c:pt>
                <c:pt idx="158">
                  <c:v>9.4769837201164702</c:v>
                </c:pt>
                <c:pt idx="159">
                  <c:v>10.48698392346547</c:v>
                </c:pt>
                <c:pt idx="160">
                  <c:v>9.068692717904705</c:v>
                </c:pt>
                <c:pt idx="161">
                  <c:v>7.9886009368088908</c:v>
                </c:pt>
                <c:pt idx="162">
                  <c:v>8.4409745160399794</c:v>
                </c:pt>
                <c:pt idx="163">
                  <c:v>8.335723169895477</c:v>
                </c:pt>
                <c:pt idx="164">
                  <c:v>7.509702764021422</c:v>
                </c:pt>
                <c:pt idx="165">
                  <c:v>7.2132247227352817</c:v>
                </c:pt>
                <c:pt idx="166">
                  <c:v>6.7961622036191862</c:v>
                </c:pt>
                <c:pt idx="167">
                  <c:v>7.7456919259950832</c:v>
                </c:pt>
                <c:pt idx="168">
                  <c:v>7.9656585699598166</c:v>
                </c:pt>
                <c:pt idx="169">
                  <c:v>7.390412286698254</c:v>
                </c:pt>
                <c:pt idx="170">
                  <c:v>7.776281466097223</c:v>
                </c:pt>
                <c:pt idx="171">
                  <c:v>7.6636461937901617</c:v>
                </c:pt>
                <c:pt idx="172">
                  <c:v>7.5029647585687824</c:v>
                </c:pt>
                <c:pt idx="173">
                  <c:v>7.35418277633958</c:v>
                </c:pt>
                <c:pt idx="174">
                  <c:v>6.3773853842567991</c:v>
                </c:pt>
                <c:pt idx="175">
                  <c:v>6.0581047795198719</c:v>
                </c:pt>
                <c:pt idx="176">
                  <c:v>6.5806850121100426</c:v>
                </c:pt>
                <c:pt idx="177">
                  <c:v>7.347967792429781</c:v>
                </c:pt>
                <c:pt idx="178">
                  <c:v>7.1101911150552208</c:v>
                </c:pt>
                <c:pt idx="179">
                  <c:v>8.4472884213632113</c:v>
                </c:pt>
                <c:pt idx="180">
                  <c:v>8.1795459224661418</c:v>
                </c:pt>
                <c:pt idx="181">
                  <c:v>7.6323549431545628</c:v>
                </c:pt>
                <c:pt idx="182">
                  <c:v>6.8558755562522355</c:v>
                </c:pt>
                <c:pt idx="183">
                  <c:v>6.8814306709404622</c:v>
                </c:pt>
                <c:pt idx="184">
                  <c:v>6.8828213034561143</c:v>
                </c:pt>
                <c:pt idx="185">
                  <c:v>7.2934716691588095</c:v>
                </c:pt>
                <c:pt idx="186">
                  <c:v>7.0055554522009844</c:v>
                </c:pt>
                <c:pt idx="187">
                  <c:v>6.9421764602351299</c:v>
                </c:pt>
                <c:pt idx="188">
                  <c:v>7.0092824251152379</c:v>
                </c:pt>
                <c:pt idx="189">
                  <c:v>6.6203817735964376</c:v>
                </c:pt>
                <c:pt idx="190">
                  <c:v>6.520797222187503</c:v>
                </c:pt>
                <c:pt idx="191">
                  <c:v>6.7853899218572389</c:v>
                </c:pt>
                <c:pt idx="192">
                  <c:v>6.6158475799705325</c:v>
                </c:pt>
                <c:pt idx="193">
                  <c:v>6.8641037347042451</c:v>
                </c:pt>
                <c:pt idx="194">
                  <c:v>7.2177320385032724</c:v>
                </c:pt>
                <c:pt idx="195">
                  <c:v>7.455481648691042</c:v>
                </c:pt>
                <c:pt idx="196">
                  <c:v>9.5430861913750533</c:v>
                </c:pt>
                <c:pt idx="197">
                  <c:v>8.0971642592292756</c:v>
                </c:pt>
                <c:pt idx="198">
                  <c:v>7.519025335304006</c:v>
                </c:pt>
                <c:pt idx="199">
                  <c:v>7.0358805477271993</c:v>
                </c:pt>
                <c:pt idx="200">
                  <c:v>6.8890849825891687</c:v>
                </c:pt>
                <c:pt idx="201">
                  <c:v>6.6012723791335635</c:v>
                </c:pt>
                <c:pt idx="202">
                  <c:v>6.9293199265429051</c:v>
                </c:pt>
                <c:pt idx="203">
                  <c:v>6.5691639607847847</c:v>
                </c:pt>
                <c:pt idx="204">
                  <c:v>6.5806703404649003</c:v>
                </c:pt>
                <c:pt idx="205">
                  <c:v>6.8103710811890918</c:v>
                </c:pt>
                <c:pt idx="206">
                  <c:v>6.9434926212960812</c:v>
                </c:pt>
                <c:pt idx="207">
                  <c:v>6.3780952238780175</c:v>
                </c:pt>
                <c:pt idx="208">
                  <c:v>6.4302892838179391</c:v>
                </c:pt>
                <c:pt idx="209">
                  <c:v>6.4875202978119164</c:v>
                </c:pt>
                <c:pt idx="210">
                  <c:v>6.0780938473074517</c:v>
                </c:pt>
                <c:pt idx="211">
                  <c:v>6.1096631516485305</c:v>
                </c:pt>
                <c:pt idx="212">
                  <c:v>6.3699224597017796</c:v>
                </c:pt>
                <c:pt idx="213">
                  <c:v>5.9703133640472412</c:v>
                </c:pt>
                <c:pt idx="214">
                  <c:v>5.8730399193462199</c:v>
                </c:pt>
                <c:pt idx="215">
                  <c:v>10.582355450154733</c:v>
                </c:pt>
                <c:pt idx="216">
                  <c:v>8.1874132675738949</c:v>
                </c:pt>
                <c:pt idx="217">
                  <c:v>8.9930454034558682</c:v>
                </c:pt>
                <c:pt idx="218">
                  <c:v>6.2484899238869502</c:v>
                </c:pt>
                <c:pt idx="219">
                  <c:v>5.2594896674488112</c:v>
                </c:pt>
                <c:pt idx="220">
                  <c:v>6.2911573320575593</c:v>
                </c:pt>
                <c:pt idx="221">
                  <c:v>4.9684166074757528</c:v>
                </c:pt>
                <c:pt idx="222">
                  <c:v>6.2762658706825247</c:v>
                </c:pt>
                <c:pt idx="223">
                  <c:v>6.7667521593181936</c:v>
                </c:pt>
                <c:pt idx="224">
                  <c:v>6.9119498676510611</c:v>
                </c:pt>
                <c:pt idx="225">
                  <c:v>6.7040127716308611</c:v>
                </c:pt>
                <c:pt idx="226">
                  <c:v>6.8775283273242342</c:v>
                </c:pt>
                <c:pt idx="227">
                  <c:v>7.122872130376547</c:v>
                </c:pt>
                <c:pt idx="228">
                  <c:v>6.7348677581516645</c:v>
                </c:pt>
                <c:pt idx="229">
                  <c:v>11.928803820180278</c:v>
                </c:pt>
                <c:pt idx="230">
                  <c:v>11.512968947807705</c:v>
                </c:pt>
                <c:pt idx="231">
                  <c:v>11.685268885859301</c:v>
                </c:pt>
                <c:pt idx="232">
                  <c:v>12.50550655557498</c:v>
                </c:pt>
                <c:pt idx="233">
                  <c:v>14.396160801191078</c:v>
                </c:pt>
                <c:pt idx="234">
                  <c:v>14.95936835499309</c:v>
                </c:pt>
                <c:pt idx="235">
                  <c:v>14.168352054331944</c:v>
                </c:pt>
                <c:pt idx="236">
                  <c:v>13.624820223436888</c:v>
                </c:pt>
                <c:pt idx="237">
                  <c:v>13.997491241369929</c:v>
                </c:pt>
                <c:pt idx="238">
                  <c:v>13.457755387086717</c:v>
                </c:pt>
                <c:pt idx="239">
                  <c:v>12.987837449946014</c:v>
                </c:pt>
                <c:pt idx="240">
                  <c:v>13.509202709350697</c:v>
                </c:pt>
                <c:pt idx="241">
                  <c:v>11.916240025576162</c:v>
                </c:pt>
                <c:pt idx="242">
                  <c:v>11.785288434910953</c:v>
                </c:pt>
                <c:pt idx="243">
                  <c:v>13.010165944259098</c:v>
                </c:pt>
                <c:pt idx="244">
                  <c:v>13.982819960502523</c:v>
                </c:pt>
                <c:pt idx="245">
                  <c:v>15.603094515903074</c:v>
                </c:pt>
                <c:pt idx="246">
                  <c:v>17.763283749666357</c:v>
                </c:pt>
                <c:pt idx="247">
                  <c:v>18.823388969282803</c:v>
                </c:pt>
                <c:pt idx="248">
                  <c:v>16.736362858317452</c:v>
                </c:pt>
                <c:pt idx="249">
                  <c:v>14.968021336672136</c:v>
                </c:pt>
                <c:pt idx="250">
                  <c:v>15.123277397149337</c:v>
                </c:pt>
                <c:pt idx="251">
                  <c:v>13.725970686987468</c:v>
                </c:pt>
                <c:pt idx="252">
                  <c:v>12.378309030169445</c:v>
                </c:pt>
                <c:pt idx="253">
                  <c:v>12.266424822470201</c:v>
                </c:pt>
                <c:pt idx="254">
                  <c:v>11.578919583973526</c:v>
                </c:pt>
                <c:pt idx="255">
                  <c:v>11.731337720526463</c:v>
                </c:pt>
                <c:pt idx="256">
                  <c:v>11.261484775442934</c:v>
                </c:pt>
                <c:pt idx="257">
                  <c:v>10.699604599990515</c:v>
                </c:pt>
                <c:pt idx="258">
                  <c:v>10.405527230046948</c:v>
                </c:pt>
                <c:pt idx="259">
                  <c:v>10.196401221276595</c:v>
                </c:pt>
                <c:pt idx="260">
                  <c:v>10.17932784538006</c:v>
                </c:pt>
                <c:pt idx="261">
                  <c:v>10.448435194138089</c:v>
                </c:pt>
                <c:pt idx="262">
                  <c:v>10.377819127993746</c:v>
                </c:pt>
                <c:pt idx="263">
                  <c:v>9.21379912084182</c:v>
                </c:pt>
                <c:pt idx="264">
                  <c:v>9.0380569212105737</c:v>
                </c:pt>
                <c:pt idx="265">
                  <c:v>8.8878810789496736</c:v>
                </c:pt>
                <c:pt idx="266">
                  <c:v>8.8973154552327482</c:v>
                </c:pt>
                <c:pt idx="267">
                  <c:v>8.8701740985015043</c:v>
                </c:pt>
                <c:pt idx="268">
                  <c:v>8.9037338726999362</c:v>
                </c:pt>
                <c:pt idx="269">
                  <c:v>8.4915907994261879</c:v>
                </c:pt>
                <c:pt idx="270">
                  <c:v>7.697852419403314</c:v>
                </c:pt>
                <c:pt idx="271">
                  <c:v>8.1142246826993247</c:v>
                </c:pt>
                <c:pt idx="272">
                  <c:v>6.7396787824871334</c:v>
                </c:pt>
                <c:pt idx="273">
                  <c:v>7.6908622617211275</c:v>
                </c:pt>
                <c:pt idx="274">
                  <c:v>8.07755052200989</c:v>
                </c:pt>
                <c:pt idx="275">
                  <c:v>7.5430188801311155</c:v>
                </c:pt>
                <c:pt idx="276">
                  <c:v>6.7133326387441832</c:v>
                </c:pt>
                <c:pt idx="277">
                  <c:v>6.2232838501924075</c:v>
                </c:pt>
                <c:pt idx="278">
                  <c:v>6.43910620472007</c:v>
                </c:pt>
                <c:pt idx="279">
                  <c:v>5.5659823195388451</c:v>
                </c:pt>
                <c:pt idx="280">
                  <c:v>5.05680137653105</c:v>
                </c:pt>
                <c:pt idx="281">
                  <c:v>4.8007901154784163</c:v>
                </c:pt>
                <c:pt idx="282">
                  <c:v>4.6312432950786313</c:v>
                </c:pt>
                <c:pt idx="283">
                  <c:v>4.5635869803577576</c:v>
                </c:pt>
                <c:pt idx="284">
                  <c:v>3.9728491721943899</c:v>
                </c:pt>
                <c:pt idx="285">
                  <c:v>4.9416778564372299</c:v>
                </c:pt>
                <c:pt idx="286">
                  <c:v>4.5305339476599507</c:v>
                </c:pt>
                <c:pt idx="287">
                  <c:v>3.9124364657839266</c:v>
                </c:pt>
                <c:pt idx="288">
                  <c:v>3.4099682362865109</c:v>
                </c:pt>
                <c:pt idx="289">
                  <c:v>3.2955443903001647</c:v>
                </c:pt>
                <c:pt idx="290">
                  <c:v>3.1571739261568257</c:v>
                </c:pt>
                <c:pt idx="291">
                  <c:v>3.0966685894506583</c:v>
                </c:pt>
                <c:pt idx="292">
                  <c:v>3.072546495236796</c:v>
                </c:pt>
                <c:pt idx="293">
                  <c:v>3.4308380210587046</c:v>
                </c:pt>
                <c:pt idx="294">
                  <c:v>3.5155295873738268</c:v>
                </c:pt>
                <c:pt idx="295">
                  <c:v>3.2087869844497905</c:v>
                </c:pt>
                <c:pt idx="296">
                  <c:v>3.054317831728361</c:v>
                </c:pt>
                <c:pt idx="297">
                  <c:v>3.1354877843600848</c:v>
                </c:pt>
                <c:pt idx="298">
                  <c:v>3.9138924688577834</c:v>
                </c:pt>
                <c:pt idx="299">
                  <c:v>4.5592481321337557</c:v>
                </c:pt>
                <c:pt idx="300">
                  <c:v>4.7556242593278624</c:v>
                </c:pt>
                <c:pt idx="301">
                  <c:v>3.5581144930742532</c:v>
                </c:pt>
                <c:pt idx="302">
                  <c:v>3.7661927162326916</c:v>
                </c:pt>
                <c:pt idx="303">
                  <c:v>4.2853664886944234</c:v>
                </c:pt>
                <c:pt idx="304">
                  <c:v>4.1165573748229614</c:v>
                </c:pt>
                <c:pt idx="305">
                  <c:v>4.3941672112816814</c:v>
                </c:pt>
                <c:pt idx="306">
                  <c:v>4.4408904967261993</c:v>
                </c:pt>
                <c:pt idx="307">
                  <c:v>5.3081311028977378</c:v>
                </c:pt>
                <c:pt idx="308">
                  <c:v>7.6466711040700854</c:v>
                </c:pt>
                <c:pt idx="309">
                  <c:v>12.440593595628803</c:v>
                </c:pt>
                <c:pt idx="310">
                  <c:v>17.780489756461858</c:v>
                </c:pt>
                <c:pt idx="311">
                  <c:v>17.751120338955293</c:v>
                </c:pt>
                <c:pt idx="312">
                  <c:v>22.522507731617115</c:v>
                </c:pt>
                <c:pt idx="313">
                  <c:v>26.896979905182725</c:v>
                </c:pt>
                <c:pt idx="314">
                  <c:v>26.09020255520349</c:v>
                </c:pt>
                <c:pt idx="315">
                  <c:v>25.286735581889015</c:v>
                </c:pt>
                <c:pt idx="316">
                  <c:v>24.979758302260898</c:v>
                </c:pt>
                <c:pt idx="317">
                  <c:v>30.001005319051711</c:v>
                </c:pt>
                <c:pt idx="318">
                  <c:v>33.179809614325322</c:v>
                </c:pt>
                <c:pt idx="319">
                  <c:v>31.909446179011052</c:v>
                </c:pt>
              </c:numCache>
            </c:numRef>
          </c:val>
          <c:smooth val="0"/>
        </c:ser>
        <c:ser>
          <c:idx val="1"/>
          <c:order val="1"/>
          <c:tx>
            <c:v>Consolidated</c:v>
          </c:tx>
          <c:marker>
            <c:symbol val="none"/>
          </c:marker>
          <c:cat>
            <c:numRef>
              <c:f>'A2.Components scaled by NGDP'!$A$19:$A$338</c:f>
              <c:numCache>
                <c:formatCode>General</c:formatCode>
                <c:ptCount val="320"/>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numCache>
            </c:numRef>
          </c:cat>
          <c:val>
            <c:numRef>
              <c:f>'A2.Components scaled by NGDP'!$N$19:$N$338</c:f>
              <c:numCache>
                <c:formatCode>0.00</c:formatCode>
                <c:ptCount val="320"/>
                <c:pt idx="0">
                  <c:v>5.0537373315050571</c:v>
                </c:pt>
                <c:pt idx="1">
                  <c:v>5.4468726748218019</c:v>
                </c:pt>
                <c:pt idx="2">
                  <c:v>5.2310869833613358</c:v>
                </c:pt>
                <c:pt idx="3">
                  <c:v>5.6281394161761167</c:v>
                </c:pt>
                <c:pt idx="4">
                  <c:v>5.2819660085435451</c:v>
                </c:pt>
                <c:pt idx="5">
                  <c:v>4.7622358553949677</c:v>
                </c:pt>
                <c:pt idx="6">
                  <c:v>4.6933440815950336</c:v>
                </c:pt>
                <c:pt idx="7">
                  <c:v>5.198934454375868</c:v>
                </c:pt>
                <c:pt idx="8">
                  <c:v>5.0299370891743562</c:v>
                </c:pt>
                <c:pt idx="9">
                  <c:v>6.7612100875757131</c:v>
                </c:pt>
                <c:pt idx="10">
                  <c:v>7.3445752142795833</c:v>
                </c:pt>
                <c:pt idx="11">
                  <c:v>8.8989424248050497</c:v>
                </c:pt>
                <c:pt idx="12">
                  <c:v>10.308920345781488</c:v>
                </c:pt>
                <c:pt idx="13">
                  <c:v>9.2786745306529301</c:v>
                </c:pt>
                <c:pt idx="14">
                  <c:v>11.653768841144514</c:v>
                </c:pt>
                <c:pt idx="15">
                  <c:v>8.5766597744371751</c:v>
                </c:pt>
                <c:pt idx="16">
                  <c:v>11.280363712530944</c:v>
                </c:pt>
                <c:pt idx="17">
                  <c:v>10.463359268250214</c:v>
                </c:pt>
                <c:pt idx="18">
                  <c:v>9.4446165303695135</c:v>
                </c:pt>
                <c:pt idx="19">
                  <c:v>9.0797157343140835</c:v>
                </c:pt>
                <c:pt idx="20">
                  <c:v>11.25791795096049</c:v>
                </c:pt>
                <c:pt idx="21">
                  <c:v>9.4716539363841292</c:v>
                </c:pt>
                <c:pt idx="22">
                  <c:v>12.051369709131777</c:v>
                </c:pt>
                <c:pt idx="23">
                  <c:v>15.106186754406139</c:v>
                </c:pt>
                <c:pt idx="24">
                  <c:v>18.028068490856647</c:v>
                </c:pt>
                <c:pt idx="25">
                  <c:v>16.966990656341785</c:v>
                </c:pt>
                <c:pt idx="26">
                  <c:v>16.408634589442734</c:v>
                </c:pt>
                <c:pt idx="27">
                  <c:v>18.862652523256337</c:v>
                </c:pt>
                <c:pt idx="28">
                  <c:v>19.04264636391018</c:v>
                </c:pt>
                <c:pt idx="29">
                  <c:v>16.967107953621735</c:v>
                </c:pt>
                <c:pt idx="30">
                  <c:v>18.516727910956327</c:v>
                </c:pt>
                <c:pt idx="31">
                  <c:v>19.600792944784956</c:v>
                </c:pt>
                <c:pt idx="32">
                  <c:v>20.667280309524276</c:v>
                </c:pt>
                <c:pt idx="33">
                  <c:v>19.529999720637456</c:v>
                </c:pt>
                <c:pt idx="34">
                  <c:v>20.065731420556752</c:v>
                </c:pt>
                <c:pt idx="35">
                  <c:v>20.169801015220809</c:v>
                </c:pt>
                <c:pt idx="36">
                  <c:v>20.393203297666428</c:v>
                </c:pt>
                <c:pt idx="37">
                  <c:v>18.402307452691087</c:v>
                </c:pt>
                <c:pt idx="38">
                  <c:v>19.976390750937075</c:v>
                </c:pt>
                <c:pt idx="39">
                  <c:v>19.557092787360045</c:v>
                </c:pt>
                <c:pt idx="40">
                  <c:v>20.213782656663774</c:v>
                </c:pt>
                <c:pt idx="41">
                  <c:v>19.037792328149784</c:v>
                </c:pt>
                <c:pt idx="42">
                  <c:v>18.920857681702756</c:v>
                </c:pt>
                <c:pt idx="43">
                  <c:v>18.997184858369451</c:v>
                </c:pt>
                <c:pt idx="44">
                  <c:v>19.589420048964602</c:v>
                </c:pt>
                <c:pt idx="45">
                  <c:v>18.351207931354299</c:v>
                </c:pt>
                <c:pt idx="46">
                  <c:v>20.340954716243175</c:v>
                </c:pt>
                <c:pt idx="47">
                  <c:v>18.981833450979543</c:v>
                </c:pt>
                <c:pt idx="48">
                  <c:v>17.807305643827696</c:v>
                </c:pt>
                <c:pt idx="49">
                  <c:v>18.291432168638352</c:v>
                </c:pt>
                <c:pt idx="50">
                  <c:v>18.405427957428781</c:v>
                </c:pt>
                <c:pt idx="51">
                  <c:v>19.161223256435093</c:v>
                </c:pt>
                <c:pt idx="52">
                  <c:v>19.186818468571456</c:v>
                </c:pt>
                <c:pt idx="53">
                  <c:v>17.08465053871247</c:v>
                </c:pt>
                <c:pt idx="54">
                  <c:v>16.889485644578762</c:v>
                </c:pt>
                <c:pt idx="55">
                  <c:v>18.116079923997631</c:v>
                </c:pt>
                <c:pt idx="56">
                  <c:v>18.800743223215864</c:v>
                </c:pt>
                <c:pt idx="57">
                  <c:v>19.138954066602107</c:v>
                </c:pt>
                <c:pt idx="58">
                  <c:v>16.151989340007677</c:v>
                </c:pt>
                <c:pt idx="59">
                  <c:v>15.546688840249937</c:v>
                </c:pt>
                <c:pt idx="60">
                  <c:v>16.719153965555233</c:v>
                </c:pt>
                <c:pt idx="61">
                  <c:v>16.537266260259429</c:v>
                </c:pt>
                <c:pt idx="62">
                  <c:v>17.015266138530674</c:v>
                </c:pt>
                <c:pt idx="63">
                  <c:v>16.360128959923415</c:v>
                </c:pt>
                <c:pt idx="64">
                  <c:v>16.056213239508921</c:v>
                </c:pt>
                <c:pt idx="65">
                  <c:v>15.532691049383979</c:v>
                </c:pt>
                <c:pt idx="66">
                  <c:v>15.009168859259038</c:v>
                </c:pt>
                <c:pt idx="67">
                  <c:v>14.618238336468803</c:v>
                </c:pt>
                <c:pt idx="68">
                  <c:v>14.669269919188356</c:v>
                </c:pt>
                <c:pt idx="69">
                  <c:v>14.836709908982474</c:v>
                </c:pt>
                <c:pt idx="70">
                  <c:v>14.638959219160901</c:v>
                </c:pt>
                <c:pt idx="71">
                  <c:v>15.858333049787653</c:v>
                </c:pt>
                <c:pt idx="72">
                  <c:v>13.994369359524992</c:v>
                </c:pt>
                <c:pt idx="73">
                  <c:v>14.148205949850448</c:v>
                </c:pt>
                <c:pt idx="74">
                  <c:v>15.295309173176008</c:v>
                </c:pt>
                <c:pt idx="75">
                  <c:v>16.442412396501567</c:v>
                </c:pt>
                <c:pt idx="76">
                  <c:v>15.359572179257912</c:v>
                </c:pt>
                <c:pt idx="77">
                  <c:v>15.335273529918249</c:v>
                </c:pt>
                <c:pt idx="78">
                  <c:v>14.034475910861664</c:v>
                </c:pt>
                <c:pt idx="79">
                  <c:v>15.219845185517848</c:v>
                </c:pt>
                <c:pt idx="80">
                  <c:v>15.562229620662322</c:v>
                </c:pt>
                <c:pt idx="81">
                  <c:v>14.537715389720576</c:v>
                </c:pt>
                <c:pt idx="82">
                  <c:v>13.59395140552717</c:v>
                </c:pt>
                <c:pt idx="83">
                  <c:v>13.155250482790777</c:v>
                </c:pt>
                <c:pt idx="84">
                  <c:v>12.786039548318801</c:v>
                </c:pt>
                <c:pt idx="85">
                  <c:v>13.49296464480976</c:v>
                </c:pt>
                <c:pt idx="86">
                  <c:v>14.750781823266815</c:v>
                </c:pt>
                <c:pt idx="87">
                  <c:v>14.101661341518192</c:v>
                </c:pt>
                <c:pt idx="88">
                  <c:v>15.191134516216463</c:v>
                </c:pt>
                <c:pt idx="89">
                  <c:v>16.044850277609441</c:v>
                </c:pt>
                <c:pt idx="90">
                  <c:v>16.116819849370106</c:v>
                </c:pt>
                <c:pt idx="91">
                  <c:v>15.653060163274198</c:v>
                </c:pt>
                <c:pt idx="92">
                  <c:v>14.923608298910302</c:v>
                </c:pt>
                <c:pt idx="93">
                  <c:v>13.856475116191431</c:v>
                </c:pt>
                <c:pt idx="94">
                  <c:v>13.755235629705235</c:v>
                </c:pt>
                <c:pt idx="95">
                  <c:v>16.104314665316043</c:v>
                </c:pt>
                <c:pt idx="96">
                  <c:v>11.688300066510205</c:v>
                </c:pt>
                <c:pt idx="97">
                  <c:v>10.752151395269584</c:v>
                </c:pt>
                <c:pt idx="98">
                  <c:v>12.134171687649312</c:v>
                </c:pt>
                <c:pt idx="99">
                  <c:v>12.021519135104176</c:v>
                </c:pt>
                <c:pt idx="100">
                  <c:v>11.981661956725221</c:v>
                </c:pt>
                <c:pt idx="101">
                  <c:v>11.441438356268691</c:v>
                </c:pt>
                <c:pt idx="102">
                  <c:v>9.5186424616041663</c:v>
                </c:pt>
                <c:pt idx="103">
                  <c:v>11.259981549249115</c:v>
                </c:pt>
                <c:pt idx="104">
                  <c:v>12.038384073908263</c:v>
                </c:pt>
                <c:pt idx="105">
                  <c:v>12.828243615334236</c:v>
                </c:pt>
                <c:pt idx="106">
                  <c:v>10.936675656748671</c:v>
                </c:pt>
                <c:pt idx="107">
                  <c:v>10.733922908961931</c:v>
                </c:pt>
                <c:pt idx="108">
                  <c:v>10.447473033572241</c:v>
                </c:pt>
                <c:pt idx="109">
                  <c:v>10.52141292669287</c:v>
                </c:pt>
                <c:pt idx="110">
                  <c:v>10.36367517928988</c:v>
                </c:pt>
                <c:pt idx="111">
                  <c:v>10.145664630840928</c:v>
                </c:pt>
                <c:pt idx="112">
                  <c:v>10.779574425105782</c:v>
                </c:pt>
                <c:pt idx="113">
                  <c:v>10.58460423257808</c:v>
                </c:pt>
                <c:pt idx="114">
                  <c:v>10.45144461090625</c:v>
                </c:pt>
                <c:pt idx="115">
                  <c:v>11.505928113936079</c:v>
                </c:pt>
                <c:pt idx="116">
                  <c:v>11.479420526515877</c:v>
                </c:pt>
                <c:pt idx="117">
                  <c:v>12.654615346629393</c:v>
                </c:pt>
                <c:pt idx="118">
                  <c:v>11.909690966437157</c:v>
                </c:pt>
                <c:pt idx="119">
                  <c:v>10.36286049983255</c:v>
                </c:pt>
                <c:pt idx="120">
                  <c:v>10.3975913674665</c:v>
                </c:pt>
                <c:pt idx="121">
                  <c:v>10.778810838864899</c:v>
                </c:pt>
                <c:pt idx="122">
                  <c:v>9.9083630981352222</c:v>
                </c:pt>
                <c:pt idx="123">
                  <c:v>10.820204393881866</c:v>
                </c:pt>
                <c:pt idx="124">
                  <c:v>11.302687214472698</c:v>
                </c:pt>
                <c:pt idx="125">
                  <c:v>10.744560993216087</c:v>
                </c:pt>
                <c:pt idx="126">
                  <c:v>10.056232250947884</c:v>
                </c:pt>
                <c:pt idx="127">
                  <c:v>11.080736281279201</c:v>
                </c:pt>
                <c:pt idx="128">
                  <c:v>10.713378944701882</c:v>
                </c:pt>
                <c:pt idx="129">
                  <c:v>10.343875677292447</c:v>
                </c:pt>
                <c:pt idx="130">
                  <c:v>10.946736104729446</c:v>
                </c:pt>
                <c:pt idx="131">
                  <c:v>10.556084365595126</c:v>
                </c:pt>
                <c:pt idx="132">
                  <c:v>9.8752821687606733</c:v>
                </c:pt>
                <c:pt idx="133">
                  <c:v>10.978429154123809</c:v>
                </c:pt>
                <c:pt idx="134">
                  <c:v>11.424901612028142</c:v>
                </c:pt>
                <c:pt idx="135">
                  <c:v>10.084079390801092</c:v>
                </c:pt>
                <c:pt idx="136">
                  <c:v>10.238840246522203</c:v>
                </c:pt>
                <c:pt idx="137">
                  <c:v>8.8128198159979458</c:v>
                </c:pt>
                <c:pt idx="138">
                  <c:v>9.236853526631295</c:v>
                </c:pt>
                <c:pt idx="139">
                  <c:v>8.1083565404306057</c:v>
                </c:pt>
                <c:pt idx="140">
                  <c:v>7.4869069302954143</c:v>
                </c:pt>
                <c:pt idx="141">
                  <c:v>7.596624573227305</c:v>
                </c:pt>
                <c:pt idx="142">
                  <c:v>8.2726844625120535</c:v>
                </c:pt>
                <c:pt idx="143">
                  <c:v>9.9275376514476701</c:v>
                </c:pt>
                <c:pt idx="144">
                  <c:v>10.419708581289026</c:v>
                </c:pt>
                <c:pt idx="145">
                  <c:v>10.093417695313827</c:v>
                </c:pt>
                <c:pt idx="146">
                  <c:v>11.297236394419501</c:v>
                </c:pt>
                <c:pt idx="147">
                  <c:v>9.1997687431746442</c:v>
                </c:pt>
                <c:pt idx="148">
                  <c:v>8.679935366606875</c:v>
                </c:pt>
                <c:pt idx="149">
                  <c:v>9.1421859334369326</c:v>
                </c:pt>
                <c:pt idx="150">
                  <c:v>9.3460963852698544</c:v>
                </c:pt>
                <c:pt idx="151">
                  <c:v>10.050225061527462</c:v>
                </c:pt>
                <c:pt idx="152">
                  <c:v>10.359358153500148</c:v>
                </c:pt>
                <c:pt idx="153">
                  <c:v>10.387256369895491</c:v>
                </c:pt>
                <c:pt idx="154">
                  <c:v>8.4009083754966589</c:v>
                </c:pt>
                <c:pt idx="155">
                  <c:v>7.4143740306551988</c:v>
                </c:pt>
                <c:pt idx="156">
                  <c:v>7.8297450081236271</c:v>
                </c:pt>
                <c:pt idx="157">
                  <c:v>7.4013974175462449</c:v>
                </c:pt>
                <c:pt idx="158">
                  <c:v>7.8966372752318303</c:v>
                </c:pt>
                <c:pt idx="159">
                  <c:v>8.6277880381467291</c:v>
                </c:pt>
                <c:pt idx="160">
                  <c:v>7.9814106427354981</c:v>
                </c:pt>
                <c:pt idx="161">
                  <c:v>7.178014268831669</c:v>
                </c:pt>
                <c:pt idx="162">
                  <c:v>7.2809218341197068</c:v>
                </c:pt>
                <c:pt idx="163">
                  <c:v>7.2035861221932</c:v>
                </c:pt>
                <c:pt idx="164">
                  <c:v>6.6085926998699511</c:v>
                </c:pt>
                <c:pt idx="165">
                  <c:v>6.2821633279572779</c:v>
                </c:pt>
                <c:pt idx="166">
                  <c:v>6.0286486987014216</c:v>
                </c:pt>
                <c:pt idx="167">
                  <c:v>6.6299816812852663</c:v>
                </c:pt>
                <c:pt idx="168">
                  <c:v>6.7369897716365905</c:v>
                </c:pt>
                <c:pt idx="169">
                  <c:v>6.4405305425649857</c:v>
                </c:pt>
                <c:pt idx="170">
                  <c:v>6.6282513927596183</c:v>
                </c:pt>
                <c:pt idx="171">
                  <c:v>6.4624676746428076</c:v>
                </c:pt>
                <c:pt idx="172">
                  <c:v>6.345227722834462</c:v>
                </c:pt>
                <c:pt idx="173">
                  <c:v>6.1513350731049874</c:v>
                </c:pt>
                <c:pt idx="174">
                  <c:v>5.4108589640265556</c:v>
                </c:pt>
                <c:pt idx="175">
                  <c:v>5.2921714619629086</c:v>
                </c:pt>
                <c:pt idx="176">
                  <c:v>5.7024687751556868</c:v>
                </c:pt>
                <c:pt idx="177">
                  <c:v>6.2318719612358713</c:v>
                </c:pt>
                <c:pt idx="178">
                  <c:v>6.1436283239928713</c:v>
                </c:pt>
                <c:pt idx="179">
                  <c:v>7.0693345257440674</c:v>
                </c:pt>
                <c:pt idx="180">
                  <c:v>6.8074879071321943</c:v>
                </c:pt>
                <c:pt idx="181">
                  <c:v>6.3275722278060629</c:v>
                </c:pt>
                <c:pt idx="182">
                  <c:v>5.9523609972331748</c:v>
                </c:pt>
                <c:pt idx="183">
                  <c:v>5.863126499178632</c:v>
                </c:pt>
                <c:pt idx="184">
                  <c:v>5.881210243070389</c:v>
                </c:pt>
                <c:pt idx="185">
                  <c:v>6.075311109230773</c:v>
                </c:pt>
                <c:pt idx="186">
                  <c:v>5.8604254786247383</c:v>
                </c:pt>
                <c:pt idx="187">
                  <c:v>5.8030716349038531</c:v>
                </c:pt>
                <c:pt idx="188">
                  <c:v>5.9105570143214914</c:v>
                </c:pt>
                <c:pt idx="189">
                  <c:v>5.5912642303276758</c:v>
                </c:pt>
                <c:pt idx="190">
                  <c:v>5.4047758463224724</c:v>
                </c:pt>
                <c:pt idx="191">
                  <c:v>5.7444134299073504</c:v>
                </c:pt>
                <c:pt idx="192">
                  <c:v>5.550562508818687</c:v>
                </c:pt>
                <c:pt idx="193">
                  <c:v>5.6348293856838287</c:v>
                </c:pt>
                <c:pt idx="194">
                  <c:v>5.8008291442269533</c:v>
                </c:pt>
                <c:pt idx="195">
                  <c:v>5.6909598959883194</c:v>
                </c:pt>
                <c:pt idx="196">
                  <c:v>7.0279691999875871</c:v>
                </c:pt>
                <c:pt idx="197">
                  <c:v>6.3426666798699829</c:v>
                </c:pt>
                <c:pt idx="198">
                  <c:v>6.160886237519402</c:v>
                </c:pt>
                <c:pt idx="199">
                  <c:v>5.7201974303031582</c:v>
                </c:pt>
                <c:pt idx="200">
                  <c:v>5.6444736178062032</c:v>
                </c:pt>
                <c:pt idx="201">
                  <c:v>5.3666767841529914</c:v>
                </c:pt>
                <c:pt idx="202">
                  <c:v>5.6239909995253496</c:v>
                </c:pt>
                <c:pt idx="203">
                  <c:v>5.3087402637625578</c:v>
                </c:pt>
                <c:pt idx="204">
                  <c:v>5.2892875907042143</c:v>
                </c:pt>
                <c:pt idx="205">
                  <c:v>5.3102800535720025</c:v>
                </c:pt>
                <c:pt idx="206">
                  <c:v>5.630925302280243</c:v>
                </c:pt>
                <c:pt idx="207">
                  <c:v>5.1055431664563526</c:v>
                </c:pt>
                <c:pt idx="208">
                  <c:v>5.0736106885634413</c:v>
                </c:pt>
                <c:pt idx="209">
                  <c:v>5.1903016314504837</c:v>
                </c:pt>
                <c:pt idx="210">
                  <c:v>4.802399551428457</c:v>
                </c:pt>
                <c:pt idx="211">
                  <c:v>4.7798556164728607</c:v>
                </c:pt>
                <c:pt idx="212">
                  <c:v>5.0575900014448578</c:v>
                </c:pt>
                <c:pt idx="213">
                  <c:v>4.7893575395345716</c:v>
                </c:pt>
                <c:pt idx="214">
                  <c:v>4.5667941501928215</c:v>
                </c:pt>
                <c:pt idx="215">
                  <c:v>8.6781644876939001</c:v>
                </c:pt>
                <c:pt idx="216">
                  <c:v>6.8161350122815714</c:v>
                </c:pt>
                <c:pt idx="217">
                  <c:v>8.0328162728032186</c:v>
                </c:pt>
                <c:pt idx="218">
                  <c:v>5.546023063495956</c:v>
                </c:pt>
                <c:pt idx="219">
                  <c:v>4.6860105798508531</c:v>
                </c:pt>
                <c:pt idx="220">
                  <c:v>5.6994748849515808</c:v>
                </c:pt>
                <c:pt idx="221">
                  <c:v>4.6729623295442284</c:v>
                </c:pt>
                <c:pt idx="222">
                  <c:v>5.7796732680459231</c:v>
                </c:pt>
                <c:pt idx="223">
                  <c:v>6.274131825648289</c:v>
                </c:pt>
                <c:pt idx="224">
                  <c:v>6.4208374566872815</c:v>
                </c:pt>
                <c:pt idx="225">
                  <c:v>6.1958254329176432</c:v>
                </c:pt>
                <c:pt idx="226">
                  <c:v>6.3833110021304726</c:v>
                </c:pt>
                <c:pt idx="227">
                  <c:v>6.3713809472946741</c:v>
                </c:pt>
                <c:pt idx="228">
                  <c:v>5.8281888534883164</c:v>
                </c:pt>
                <c:pt idx="229">
                  <c:v>10.62567527400563</c:v>
                </c:pt>
                <c:pt idx="230">
                  <c:v>10.107621300119197</c:v>
                </c:pt>
                <c:pt idx="231">
                  <c:v>10.508186667544146</c:v>
                </c:pt>
                <c:pt idx="232">
                  <c:v>11.336690207781182</c:v>
                </c:pt>
                <c:pt idx="233">
                  <c:v>12.920166457543095</c:v>
                </c:pt>
                <c:pt idx="234">
                  <c:v>12.972483774192545</c:v>
                </c:pt>
                <c:pt idx="235">
                  <c:v>12.470376028722857</c:v>
                </c:pt>
                <c:pt idx="236">
                  <c:v>12.310001662200495</c:v>
                </c:pt>
                <c:pt idx="237">
                  <c:v>12.796945607107098</c:v>
                </c:pt>
                <c:pt idx="238">
                  <c:v>12.463816502100654</c:v>
                </c:pt>
                <c:pt idx="239">
                  <c:v>11.990756419560039</c:v>
                </c:pt>
                <c:pt idx="240">
                  <c:v>12.662772293854911</c:v>
                </c:pt>
                <c:pt idx="241">
                  <c:v>11.532265089945131</c:v>
                </c:pt>
                <c:pt idx="242">
                  <c:v>11.423203210251838</c:v>
                </c:pt>
                <c:pt idx="243">
                  <c:v>12.656806907396842</c:v>
                </c:pt>
                <c:pt idx="244">
                  <c:v>13.752233782046105</c:v>
                </c:pt>
                <c:pt idx="245">
                  <c:v>15.270883274733245</c:v>
                </c:pt>
                <c:pt idx="246">
                  <c:v>16.967818399738476</c:v>
                </c:pt>
                <c:pt idx="247">
                  <c:v>18.058000141706206</c:v>
                </c:pt>
                <c:pt idx="248">
                  <c:v>15.611205694465834</c:v>
                </c:pt>
                <c:pt idx="249">
                  <c:v>14.344430731370348</c:v>
                </c:pt>
                <c:pt idx="250">
                  <c:v>14.692438937479753</c:v>
                </c:pt>
                <c:pt idx="251">
                  <c:v>13.251146054463872</c:v>
                </c:pt>
                <c:pt idx="252">
                  <c:v>12.148736382421822</c:v>
                </c:pt>
                <c:pt idx="253">
                  <c:v>12.040649163073802</c:v>
                </c:pt>
                <c:pt idx="254">
                  <c:v>11.416593345940196</c:v>
                </c:pt>
                <c:pt idx="255">
                  <c:v>11.35936436292355</c:v>
                </c:pt>
                <c:pt idx="256">
                  <c:v>11.068468453852494</c:v>
                </c:pt>
                <c:pt idx="257">
                  <c:v>10.453053758239674</c:v>
                </c:pt>
                <c:pt idx="258">
                  <c:v>10.234526478873239</c:v>
                </c:pt>
                <c:pt idx="259">
                  <c:v>10.007906965957446</c:v>
                </c:pt>
                <c:pt idx="260">
                  <c:v>10.023390042183824</c:v>
                </c:pt>
                <c:pt idx="261">
                  <c:v>10.280734680465327</c:v>
                </c:pt>
                <c:pt idx="262">
                  <c:v>10.295318882808614</c:v>
                </c:pt>
                <c:pt idx="263">
                  <c:v>9.074927121520707</c:v>
                </c:pt>
                <c:pt idx="264">
                  <c:v>8.9700044853786238</c:v>
                </c:pt>
                <c:pt idx="265">
                  <c:v>8.7449240120337652</c:v>
                </c:pt>
                <c:pt idx="266">
                  <c:v>8.8539790717140079</c:v>
                </c:pt>
                <c:pt idx="267">
                  <c:v>8.7924718671821704</c:v>
                </c:pt>
                <c:pt idx="268">
                  <c:v>8.8220089496670724</c:v>
                </c:pt>
                <c:pt idx="269">
                  <c:v>8.3610273474178403</c:v>
                </c:pt>
                <c:pt idx="270">
                  <c:v>7.6843565849846724</c:v>
                </c:pt>
                <c:pt idx="271">
                  <c:v>8.0468554746604486</c:v>
                </c:pt>
                <c:pt idx="272">
                  <c:v>6.6975440045752048</c:v>
                </c:pt>
                <c:pt idx="273">
                  <c:v>7.671879201279312</c:v>
                </c:pt>
                <c:pt idx="274">
                  <c:v>8.0451236339214844</c:v>
                </c:pt>
                <c:pt idx="275">
                  <c:v>7.5218237495013103</c:v>
                </c:pt>
                <c:pt idx="276">
                  <c:v>6.7066116204764885</c:v>
                </c:pt>
                <c:pt idx="277">
                  <c:v>6.2110581311291062</c:v>
                </c:pt>
                <c:pt idx="278">
                  <c:v>6.4238564567535574</c:v>
                </c:pt>
                <c:pt idx="279">
                  <c:v>5.5526800309730708</c:v>
                </c:pt>
                <c:pt idx="280">
                  <c:v>5.0510421336231293</c:v>
                </c:pt>
                <c:pt idx="281">
                  <c:v>4.7915468414614439</c:v>
                </c:pt>
                <c:pt idx="282">
                  <c:v>4.624265347586574</c:v>
                </c:pt>
                <c:pt idx="283">
                  <c:v>4.5582347044265532</c:v>
                </c:pt>
                <c:pt idx="284">
                  <c:v>3.9692448783711045</c:v>
                </c:pt>
                <c:pt idx="285">
                  <c:v>4.9389438445668032</c:v>
                </c:pt>
                <c:pt idx="286">
                  <c:v>4.528064171226247</c:v>
                </c:pt>
                <c:pt idx="287">
                  <c:v>3.9115572351163608</c:v>
                </c:pt>
                <c:pt idx="288">
                  <c:v>3.408246053752114</c:v>
                </c:pt>
                <c:pt idx="289">
                  <c:v>3.2940473530175023</c:v>
                </c:pt>
                <c:pt idx="290">
                  <c:v>3.1556942585440368</c:v>
                </c:pt>
                <c:pt idx="291">
                  <c:v>3.0958562256998809</c:v>
                </c:pt>
                <c:pt idx="292">
                  <c:v>3.0712707182320447</c:v>
                </c:pt>
                <c:pt idx="293">
                  <c:v>3.4301649117746047</c:v>
                </c:pt>
                <c:pt idx="294">
                  <c:v>3.0580056575609857</c:v>
                </c:pt>
                <c:pt idx="295">
                  <c:v>2.8942486545472583</c:v>
                </c:pt>
                <c:pt idx="296">
                  <c:v>2.9328463290397573</c:v>
                </c:pt>
                <c:pt idx="297">
                  <c:v>3.0349046746185655</c:v>
                </c:pt>
                <c:pt idx="298">
                  <c:v>3.1405138083761788</c:v>
                </c:pt>
                <c:pt idx="299">
                  <c:v>3.8902866919952626</c:v>
                </c:pt>
                <c:pt idx="300">
                  <c:v>4.6903578307107159</c:v>
                </c:pt>
                <c:pt idx="301">
                  <c:v>3.5530655689999735</c:v>
                </c:pt>
                <c:pt idx="302">
                  <c:v>3.7612345200244723</c:v>
                </c:pt>
                <c:pt idx="303">
                  <c:v>4.2809707208044934</c:v>
                </c:pt>
                <c:pt idx="304">
                  <c:v>4.111924220771388</c:v>
                </c:pt>
                <c:pt idx="305">
                  <c:v>4.3882259565800918</c:v>
                </c:pt>
                <c:pt idx="306">
                  <c:v>4.4366420810612111</c:v>
                </c:pt>
                <c:pt idx="307">
                  <c:v>5.304788451069717</c:v>
                </c:pt>
                <c:pt idx="308">
                  <c:v>6.400370562110024</c:v>
                </c:pt>
                <c:pt idx="309">
                  <c:v>10.590671200585392</c:v>
                </c:pt>
                <c:pt idx="310">
                  <c:v>16.046507543196682</c:v>
                </c:pt>
                <c:pt idx="311">
                  <c:v>15.465465087126276</c:v>
                </c:pt>
                <c:pt idx="312">
                  <c:v>19.630402554869246</c:v>
                </c:pt>
                <c:pt idx="313">
                  <c:v>23.784168832111575</c:v>
                </c:pt>
                <c:pt idx="314">
                  <c:v>22.96140397093815</c:v>
                </c:pt>
                <c:pt idx="315">
                  <c:v>22.148788561482842</c:v>
                </c:pt>
                <c:pt idx="316">
                  <c:v>22.296513575256128</c:v>
                </c:pt>
                <c:pt idx="317">
                  <c:v>26.799774971008222</c:v>
                </c:pt>
                <c:pt idx="318">
                  <c:v>29.809492352030539</c:v>
                </c:pt>
                <c:pt idx="319">
                  <c:v>28.66539737945077</c:v>
                </c:pt>
              </c:numCache>
            </c:numRef>
          </c:val>
          <c:smooth val="0"/>
        </c:ser>
        <c:dLbls>
          <c:showLegendKey val="0"/>
          <c:showVal val="0"/>
          <c:showCatName val="0"/>
          <c:showSerName val="0"/>
          <c:showPercent val="0"/>
          <c:showBubbleSize val="0"/>
        </c:dLbls>
        <c:marker val="1"/>
        <c:smooth val="0"/>
        <c:axId val="548248576"/>
        <c:axId val="548254464"/>
      </c:lineChart>
      <c:catAx>
        <c:axId val="548248576"/>
        <c:scaling>
          <c:orientation val="minMax"/>
        </c:scaling>
        <c:delete val="0"/>
        <c:axPos val="b"/>
        <c:numFmt formatCode="General" sourceLinked="1"/>
        <c:majorTickMark val="out"/>
        <c:minorTickMark val="none"/>
        <c:tickLblPos val="nextTo"/>
        <c:crossAx val="548254464"/>
        <c:crosses val="autoZero"/>
        <c:auto val="1"/>
        <c:lblAlgn val="ctr"/>
        <c:lblOffset val="100"/>
        <c:tickLblSkip val="50"/>
        <c:tickMarkSkip val="50"/>
        <c:noMultiLvlLbl val="0"/>
      </c:catAx>
      <c:valAx>
        <c:axId val="548254464"/>
        <c:scaling>
          <c:orientation val="minMax"/>
        </c:scaling>
        <c:delete val="0"/>
        <c:axPos val="r"/>
        <c:numFmt formatCode="0" sourceLinked="0"/>
        <c:majorTickMark val="out"/>
        <c:minorTickMark val="none"/>
        <c:tickLblPos val="nextTo"/>
        <c:crossAx val="548248576"/>
        <c:crosses val="max"/>
        <c:crossBetween val="between"/>
      </c:valAx>
    </c:plotArea>
    <c:legend>
      <c:legendPos val="t"/>
      <c:layout>
        <c:manualLayout>
          <c:xMode val="edge"/>
          <c:yMode val="edge"/>
          <c:x val="3.8695324767319135E-2"/>
          <c:y val="0.17129629629629631"/>
          <c:w val="0.36943369491400985"/>
          <c:h val="8.371719160104987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22090632979812E-2"/>
          <c:y val="0.19954870224555263"/>
          <c:w val="0.85455271216097983"/>
          <c:h val="0.69373067949839606"/>
        </c:manualLayout>
      </c:layout>
      <c:barChart>
        <c:barDir val="col"/>
        <c:grouping val="stacked"/>
        <c:varyColors val="0"/>
        <c:ser>
          <c:idx val="2"/>
          <c:order val="1"/>
          <c:tx>
            <c:strRef>
              <c:f>'A2.Components scaled by NGDP'!$O$5</c:f>
              <c:strCache>
                <c:ptCount val="1"/>
                <c:pt idx="0">
                  <c:v>Government securities including APF gilts</c:v>
                </c:pt>
              </c:strCache>
            </c:strRef>
          </c:tx>
          <c:spPr>
            <a:solidFill>
              <a:schemeClr val="accent3">
                <a:lumMod val="75000"/>
              </a:schemeClr>
            </a:solidFill>
          </c:spPr>
          <c:invertIfNegative val="0"/>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NGDP'!$O$16:$O$338</c:f>
              <c:numCache>
                <c:formatCode>0.00</c:formatCode>
                <c:ptCount val="323"/>
                <c:pt idx="0">
                  <c:v>4.1800431921305217</c:v>
                </c:pt>
                <c:pt idx="1">
                  <c:v>4.7696880138104847</c:v>
                </c:pt>
                <c:pt idx="2">
                  <c:v>4.3614461256371344</c:v>
                </c:pt>
                <c:pt idx="3">
                  <c:v>4.4013892524087384</c:v>
                </c:pt>
                <c:pt idx="4">
                  <c:v>4.425211846107616</c:v>
                </c:pt>
                <c:pt idx="5">
                  <c:v>3.7976610604575214</c:v>
                </c:pt>
                <c:pt idx="6">
                  <c:v>3.8732578193774896</c:v>
                </c:pt>
                <c:pt idx="7">
                  <c:v>3.8421368121494575</c:v>
                </c:pt>
                <c:pt idx="8">
                  <c:v>3.1064551660445701</c:v>
                </c:pt>
                <c:pt idx="9">
                  <c:v>2.9923424989682319</c:v>
                </c:pt>
                <c:pt idx="10">
                  <c:v>4.2315195992436774</c:v>
                </c:pt>
                <c:pt idx="11">
                  <c:v>3.8361160051641567</c:v>
                </c:pt>
                <c:pt idx="12">
                  <c:v>5.4372218060134143</c:v>
                </c:pt>
                <c:pt idx="13">
                  <c:v>6.2740370020055858</c:v>
                </c:pt>
                <c:pt idx="14">
                  <c:v>7.1929713950143412</c:v>
                </c:pt>
                <c:pt idx="15">
                  <c:v>7.6682034274702717</c:v>
                </c:pt>
                <c:pt idx="16">
                  <c:v>5.9508391791834967</c:v>
                </c:pt>
                <c:pt idx="17">
                  <c:v>7.7820286674409731</c:v>
                </c:pt>
                <c:pt idx="18">
                  <c:v>6.2023647602880674</c:v>
                </c:pt>
                <c:pt idx="19">
                  <c:v>8.3780771928355726</c:v>
                </c:pt>
                <c:pt idx="20">
                  <c:v>7.5013309145585749</c:v>
                </c:pt>
                <c:pt idx="21">
                  <c:v>7.532334470052044</c:v>
                </c:pt>
                <c:pt idx="22">
                  <c:v>6.285866097240743</c:v>
                </c:pt>
                <c:pt idx="23">
                  <c:v>6.8659307904383562</c:v>
                </c:pt>
                <c:pt idx="24">
                  <c:v>6.5171068973020114</c:v>
                </c:pt>
                <c:pt idx="25">
                  <c:v>9.1799468835771503</c:v>
                </c:pt>
                <c:pt idx="26">
                  <c:v>11.299567789909013</c:v>
                </c:pt>
                <c:pt idx="27">
                  <c:v>14.03029246187722</c:v>
                </c:pt>
                <c:pt idx="28">
                  <c:v>14.587638480764481</c:v>
                </c:pt>
                <c:pt idx="29">
                  <c:v>13.305747096679323</c:v>
                </c:pt>
                <c:pt idx="30">
                  <c:v>14.384458738170411</c:v>
                </c:pt>
                <c:pt idx="31">
                  <c:v>15.577947772799506</c:v>
                </c:pt>
                <c:pt idx="32">
                  <c:v>13.576721409775885</c:v>
                </c:pt>
                <c:pt idx="33">
                  <c:v>14.920750438073998</c:v>
                </c:pt>
                <c:pt idx="34">
                  <c:v>15.251746241622577</c:v>
                </c:pt>
                <c:pt idx="35">
                  <c:v>15.390479703186195</c:v>
                </c:pt>
                <c:pt idx="36">
                  <c:v>14.615386219175072</c:v>
                </c:pt>
                <c:pt idx="37">
                  <c:v>14.877172325094643</c:v>
                </c:pt>
                <c:pt idx="38">
                  <c:v>15.142481268737486</c:v>
                </c:pt>
                <c:pt idx="39">
                  <c:v>15.179225068797244</c:v>
                </c:pt>
                <c:pt idx="40">
                  <c:v>14.110591259772228</c:v>
                </c:pt>
                <c:pt idx="41">
                  <c:v>15.463567275591984</c:v>
                </c:pt>
                <c:pt idx="42">
                  <c:v>14.160289212340537</c:v>
                </c:pt>
                <c:pt idx="43">
                  <c:v>13.945469686656077</c:v>
                </c:pt>
                <c:pt idx="44">
                  <c:v>13.951313116245862</c:v>
                </c:pt>
                <c:pt idx="45">
                  <c:v>14.702797057652411</c:v>
                </c:pt>
                <c:pt idx="46">
                  <c:v>15.664264015902868</c:v>
                </c:pt>
                <c:pt idx="47">
                  <c:v>17.422909284940985</c:v>
                </c:pt>
                <c:pt idx="48">
                  <c:v>17.04497431071043</c:v>
                </c:pt>
                <c:pt idx="49">
                  <c:v>17.352704611944308</c:v>
                </c:pt>
                <c:pt idx="50">
                  <c:v>16.005093906361477</c:v>
                </c:pt>
                <c:pt idx="51">
                  <c:v>14.968094470348912</c:v>
                </c:pt>
                <c:pt idx="52">
                  <c:v>15.856489497758803</c:v>
                </c:pt>
                <c:pt idx="53">
                  <c:v>15.702786400340971</c:v>
                </c:pt>
                <c:pt idx="54">
                  <c:v>15.784190290068713</c:v>
                </c:pt>
                <c:pt idx="55">
                  <c:v>16.05456485140142</c:v>
                </c:pt>
                <c:pt idx="56">
                  <c:v>14.294667962752486</c:v>
                </c:pt>
                <c:pt idx="57">
                  <c:v>13.617205923528021</c:v>
                </c:pt>
                <c:pt idx="58">
                  <c:v>13.781974459172879</c:v>
                </c:pt>
                <c:pt idx="59">
                  <c:v>14.26203435546123</c:v>
                </c:pt>
                <c:pt idx="60">
                  <c:v>14.741343607883721</c:v>
                </c:pt>
                <c:pt idx="61">
                  <c:v>13.041073135368418</c:v>
                </c:pt>
                <c:pt idx="62">
                  <c:v>12.683781650520054</c:v>
                </c:pt>
                <c:pt idx="63">
                  <c:v>13.515991103588632</c:v>
                </c:pt>
                <c:pt idx="64">
                  <c:v>13.145903521564325</c:v>
                </c:pt>
                <c:pt idx="65">
                  <c:v>12.449058947109551</c:v>
                </c:pt>
                <c:pt idx="66">
                  <c:v>13.616511427256487</c:v>
                </c:pt>
                <c:pt idx="67">
                  <c:v>12.748714794545068</c:v>
                </c:pt>
                <c:pt idx="68">
                  <c:v>12.153129931999779</c:v>
                </c:pt>
                <c:pt idx="69">
                  <c:v>11.557545069454491</c:v>
                </c:pt>
                <c:pt idx="70">
                  <c:v>11.740794567160812</c:v>
                </c:pt>
                <c:pt idx="71">
                  <c:v>11.687371138211066</c:v>
                </c:pt>
                <c:pt idx="72">
                  <c:v>12.06424131908471</c:v>
                </c:pt>
                <c:pt idx="73">
                  <c:v>11.200772893911884</c:v>
                </c:pt>
                <c:pt idx="74">
                  <c:v>11.759908245346589</c:v>
                </c:pt>
                <c:pt idx="75">
                  <c:v>10.494960071643742</c:v>
                </c:pt>
                <c:pt idx="76">
                  <c:v>10.940878032348163</c:v>
                </c:pt>
                <c:pt idx="77">
                  <c:v>10.842384901380434</c:v>
                </c:pt>
                <c:pt idx="78">
                  <c:v>10.743891770412706</c:v>
                </c:pt>
                <c:pt idx="79">
                  <c:v>10.842622881226788</c:v>
                </c:pt>
                <c:pt idx="80">
                  <c:v>11.729276347920781</c:v>
                </c:pt>
                <c:pt idx="81">
                  <c:v>11.181827659372797</c:v>
                </c:pt>
                <c:pt idx="82">
                  <c:v>12.089608504485334</c:v>
                </c:pt>
                <c:pt idx="83">
                  <c:v>12.614731758819953</c:v>
                </c:pt>
                <c:pt idx="84">
                  <c:v>11.385813668831771</c:v>
                </c:pt>
                <c:pt idx="85">
                  <c:v>10.940828705972438</c:v>
                </c:pt>
                <c:pt idx="86">
                  <c:v>10.886173823302098</c:v>
                </c:pt>
                <c:pt idx="87">
                  <c:v>10.241305720220526</c:v>
                </c:pt>
                <c:pt idx="88">
                  <c:v>9.0232784247090319</c:v>
                </c:pt>
                <c:pt idx="89">
                  <c:v>9.2962614940210919</c:v>
                </c:pt>
                <c:pt idx="90">
                  <c:v>9.1063125518574264</c:v>
                </c:pt>
                <c:pt idx="91">
                  <c:v>9.8609487679086332</c:v>
                </c:pt>
                <c:pt idx="92">
                  <c:v>10.423470776009149</c:v>
                </c:pt>
                <c:pt idx="93">
                  <c:v>10.147401268488625</c:v>
                </c:pt>
                <c:pt idx="94">
                  <c:v>10.511817479478555</c:v>
                </c:pt>
                <c:pt idx="95">
                  <c:v>10.086455260925318</c:v>
                </c:pt>
                <c:pt idx="96">
                  <c:v>9.0571889573102649</c:v>
                </c:pt>
                <c:pt idx="97">
                  <c:v>8.1344335181153209</c:v>
                </c:pt>
                <c:pt idx="98">
                  <c:v>11.312333672126792</c:v>
                </c:pt>
                <c:pt idx="99">
                  <c:v>8.9671474642347047</c:v>
                </c:pt>
                <c:pt idx="100">
                  <c:v>8.344712343935452</c:v>
                </c:pt>
                <c:pt idx="101">
                  <c:v>7.7577989215616325</c:v>
                </c:pt>
                <c:pt idx="102">
                  <c:v>7.2291508783061538</c:v>
                </c:pt>
                <c:pt idx="103">
                  <c:v>7.4952804160807203</c:v>
                </c:pt>
                <c:pt idx="104">
                  <c:v>7.2533941369856665</c:v>
                </c:pt>
                <c:pt idx="105">
                  <c:v>6.2910714946266708</c:v>
                </c:pt>
                <c:pt idx="106">
                  <c:v>5.5499449275140407</c:v>
                </c:pt>
                <c:pt idx="107">
                  <c:v>7.0681409233701622</c:v>
                </c:pt>
                <c:pt idx="108">
                  <c:v>7.5689000326397462</c:v>
                </c:pt>
                <c:pt idx="109">
                  <c:v>6.0489060576711049</c:v>
                </c:pt>
                <c:pt idx="110">
                  <c:v>5.3316521171647029</c:v>
                </c:pt>
                <c:pt idx="111">
                  <c:v>5.1452971449614555</c:v>
                </c:pt>
                <c:pt idx="112">
                  <c:v>5.672621106381504</c:v>
                </c:pt>
                <c:pt idx="113">
                  <c:v>4.5889878424258939</c:v>
                </c:pt>
                <c:pt idx="114">
                  <c:v>5.179466780378843</c:v>
                </c:pt>
                <c:pt idx="115">
                  <c:v>6.5686945007634172</c:v>
                </c:pt>
                <c:pt idx="116">
                  <c:v>7.1247789585522545</c:v>
                </c:pt>
                <c:pt idx="117">
                  <c:v>6.2581029461130786</c:v>
                </c:pt>
                <c:pt idx="118">
                  <c:v>7.4331488292461998</c:v>
                </c:pt>
                <c:pt idx="119">
                  <c:v>5.4989146381317857</c:v>
                </c:pt>
                <c:pt idx="120">
                  <c:v>8.3903716137330875</c:v>
                </c:pt>
                <c:pt idx="121">
                  <c:v>8.7845437288374928</c:v>
                </c:pt>
                <c:pt idx="122">
                  <c:v>7.5184962118897856</c:v>
                </c:pt>
                <c:pt idx="123">
                  <c:v>8.2551742831364052</c:v>
                </c:pt>
                <c:pt idx="124">
                  <c:v>7.0074424332672294</c:v>
                </c:pt>
                <c:pt idx="125">
                  <c:v>6.4725075547589235</c:v>
                </c:pt>
                <c:pt idx="126">
                  <c:v>7.0903150573173512</c:v>
                </c:pt>
                <c:pt idx="127">
                  <c:v>6.9459752128685341</c:v>
                </c:pt>
                <c:pt idx="128">
                  <c:v>7.5959600682085595</c:v>
                </c:pt>
                <c:pt idx="129">
                  <c:v>7.1014531611993084</c:v>
                </c:pt>
                <c:pt idx="130">
                  <c:v>7.6652440499928938</c:v>
                </c:pt>
                <c:pt idx="131">
                  <c:v>7.6179571446182885</c:v>
                </c:pt>
                <c:pt idx="132">
                  <c:v>7.6038867804821031</c:v>
                </c:pt>
                <c:pt idx="133">
                  <c:v>7.9283344986614734</c:v>
                </c:pt>
                <c:pt idx="134">
                  <c:v>7.6156647292009456</c:v>
                </c:pt>
                <c:pt idx="135">
                  <c:v>7.4175304482147402</c:v>
                </c:pt>
                <c:pt idx="136">
                  <c:v>7.6502900983663338</c:v>
                </c:pt>
                <c:pt idx="137">
                  <c:v>7.536488359161936</c:v>
                </c:pt>
                <c:pt idx="138">
                  <c:v>7.0167362118537211</c:v>
                </c:pt>
                <c:pt idx="139">
                  <c:v>6.3071711760140232</c:v>
                </c:pt>
                <c:pt idx="140">
                  <c:v>5.1718344841425239</c:v>
                </c:pt>
                <c:pt idx="141">
                  <c:v>5.5118735456180747</c:v>
                </c:pt>
                <c:pt idx="142">
                  <c:v>5.2380461780534278</c:v>
                </c:pt>
                <c:pt idx="143">
                  <c:v>5.0784422933469084</c:v>
                </c:pt>
                <c:pt idx="144">
                  <c:v>5.2354906617929178</c:v>
                </c:pt>
                <c:pt idx="145">
                  <c:v>5.4551783007470656</c:v>
                </c:pt>
                <c:pt idx="146">
                  <c:v>6.4096494323770337</c:v>
                </c:pt>
                <c:pt idx="147">
                  <c:v>5.9507322643746061</c:v>
                </c:pt>
                <c:pt idx="148">
                  <c:v>5.1672983216374444</c:v>
                </c:pt>
                <c:pt idx="149">
                  <c:v>4.7785868920345704</c:v>
                </c:pt>
                <c:pt idx="150">
                  <c:v>4.4398187990866615</c:v>
                </c:pt>
                <c:pt idx="151">
                  <c:v>4.1673160212195715</c:v>
                </c:pt>
                <c:pt idx="152">
                  <c:v>4.8175416307976633</c:v>
                </c:pt>
                <c:pt idx="153">
                  <c:v>4.8075710880220086</c:v>
                </c:pt>
                <c:pt idx="154">
                  <c:v>5.1697159859095931</c:v>
                </c:pt>
                <c:pt idx="155">
                  <c:v>4.9065754869235763</c:v>
                </c:pt>
                <c:pt idx="156">
                  <c:v>4.7113217581519296</c:v>
                </c:pt>
                <c:pt idx="157">
                  <c:v>3.9136006608192706</c:v>
                </c:pt>
                <c:pt idx="158">
                  <c:v>3.5656530311145089</c:v>
                </c:pt>
                <c:pt idx="159">
                  <c:v>3.6821634110133861</c:v>
                </c:pt>
                <c:pt idx="160">
                  <c:v>3.4420288540531323</c:v>
                </c:pt>
                <c:pt idx="161">
                  <c:v>3.253929685906312</c:v>
                </c:pt>
                <c:pt idx="162">
                  <c:v>3.5381185764958905</c:v>
                </c:pt>
                <c:pt idx="163">
                  <c:v>3.2257256019296761</c:v>
                </c:pt>
                <c:pt idx="164">
                  <c:v>2.9783156626524034</c:v>
                </c:pt>
                <c:pt idx="165">
                  <c:v>3.1737403192148474</c:v>
                </c:pt>
                <c:pt idx="166">
                  <c:v>3.1435857937580622</c:v>
                </c:pt>
                <c:pt idx="167">
                  <c:v>2.8986440294793434</c:v>
                </c:pt>
                <c:pt idx="168">
                  <c:v>2.7306660286965543</c:v>
                </c:pt>
                <c:pt idx="169">
                  <c:v>2.603498477428023</c:v>
                </c:pt>
                <c:pt idx="170">
                  <c:v>2.8433841373048523</c:v>
                </c:pt>
                <c:pt idx="171">
                  <c:v>2.8932235082298194</c:v>
                </c:pt>
                <c:pt idx="172">
                  <c:v>2.941889929610658</c:v>
                </c:pt>
                <c:pt idx="173">
                  <c:v>2.8427289922578427</c:v>
                </c:pt>
                <c:pt idx="174">
                  <c:v>2.5757443817929913</c:v>
                </c:pt>
                <c:pt idx="175">
                  <c:v>2.4917014826177808</c:v>
                </c:pt>
                <c:pt idx="176">
                  <c:v>2.3103083342001005</c:v>
                </c:pt>
                <c:pt idx="177">
                  <c:v>2.248194709775146</c:v>
                </c:pt>
                <c:pt idx="178">
                  <c:v>2.2309254225057713</c:v>
                </c:pt>
                <c:pt idx="179">
                  <c:v>2.3066943479496098</c:v>
                </c:pt>
                <c:pt idx="180">
                  <c:v>2.5104376163069224</c:v>
                </c:pt>
                <c:pt idx="181">
                  <c:v>2.4741284743726917</c:v>
                </c:pt>
                <c:pt idx="182">
                  <c:v>2.4809482688484708</c:v>
                </c:pt>
                <c:pt idx="183">
                  <c:v>2.7375070751514659</c:v>
                </c:pt>
                <c:pt idx="184">
                  <c:v>2.4140990283509494</c:v>
                </c:pt>
                <c:pt idx="185">
                  <c:v>2.3002990542703334</c:v>
                </c:pt>
                <c:pt idx="186">
                  <c:v>2.1749828286543154</c:v>
                </c:pt>
                <c:pt idx="187">
                  <c:v>2.2447489112388292</c:v>
                </c:pt>
                <c:pt idx="188">
                  <c:v>2.358423536891856</c:v>
                </c:pt>
                <c:pt idx="189">
                  <c:v>2.3873603133460128</c:v>
                </c:pt>
                <c:pt idx="190">
                  <c:v>2.3178772734790565</c:v>
                </c:pt>
                <c:pt idx="191">
                  <c:v>2.5024736891520387</c:v>
                </c:pt>
                <c:pt idx="192">
                  <c:v>2.2822918103743737</c:v>
                </c:pt>
                <c:pt idx="193">
                  <c:v>2.1312512836048416</c:v>
                </c:pt>
                <c:pt idx="194">
                  <c:v>1.9897897065322887</c:v>
                </c:pt>
                <c:pt idx="195">
                  <c:v>1.8568984697630762</c:v>
                </c:pt>
                <c:pt idx="196">
                  <c:v>1.9509671669993889</c:v>
                </c:pt>
                <c:pt idx="197">
                  <c:v>1.814267547205177</c:v>
                </c:pt>
                <c:pt idx="198">
                  <c:v>1.9570967123349059</c:v>
                </c:pt>
                <c:pt idx="199">
                  <c:v>2.0499203678749645</c:v>
                </c:pt>
                <c:pt idx="200">
                  <c:v>2.016162553376895</c:v>
                </c:pt>
                <c:pt idx="201">
                  <c:v>1.8995382890367272</c:v>
                </c:pt>
                <c:pt idx="202">
                  <c:v>1.7668561474054889</c:v>
                </c:pt>
                <c:pt idx="203">
                  <c:v>1.920381042077653</c:v>
                </c:pt>
                <c:pt idx="204">
                  <c:v>1.5852448058079101</c:v>
                </c:pt>
                <c:pt idx="205">
                  <c:v>1.8441152865755017</c:v>
                </c:pt>
                <c:pt idx="206">
                  <c:v>1.7278525769522877</c:v>
                </c:pt>
                <c:pt idx="207">
                  <c:v>1.9991613570988274</c:v>
                </c:pt>
                <c:pt idx="208">
                  <c:v>1.8044504268833481</c:v>
                </c:pt>
                <c:pt idx="209">
                  <c:v>1.7812264632733745</c:v>
                </c:pt>
                <c:pt idx="210">
                  <c:v>1.6665553983593004</c:v>
                </c:pt>
                <c:pt idx="211">
                  <c:v>1.5550956722417404</c:v>
                </c:pt>
                <c:pt idx="212">
                  <c:v>1.6508530119441507</c:v>
                </c:pt>
                <c:pt idx="213">
                  <c:v>1.582702488682038</c:v>
                </c:pt>
                <c:pt idx="214">
                  <c:v>1.5566598980870252</c:v>
                </c:pt>
                <c:pt idx="215">
                  <c:v>1.509034844915397</c:v>
                </c:pt>
                <c:pt idx="216">
                  <c:v>1.3576381772947048</c:v>
                </c:pt>
                <c:pt idx="217">
                  <c:v>1.2287510177937808</c:v>
                </c:pt>
                <c:pt idx="218">
                  <c:v>1.8558305875780694</c:v>
                </c:pt>
                <c:pt idx="219">
                  <c:v>1.7513619333029919</c:v>
                </c:pt>
                <c:pt idx="220">
                  <c:v>2.9734115099340332</c:v>
                </c:pt>
                <c:pt idx="221">
                  <c:v>1.7820148429351832</c:v>
                </c:pt>
                <c:pt idx="222">
                  <c:v>1.3781995964101699</c:v>
                </c:pt>
                <c:pt idx="223">
                  <c:v>1.9375706428613353</c:v>
                </c:pt>
                <c:pt idx="224">
                  <c:v>0.84686808097396626</c:v>
                </c:pt>
                <c:pt idx="225">
                  <c:v>1.3958844283156162</c:v>
                </c:pt>
                <c:pt idx="226">
                  <c:v>1.536931978673749</c:v>
                </c:pt>
                <c:pt idx="227">
                  <c:v>1.7043924302716476</c:v>
                </c:pt>
                <c:pt idx="228">
                  <c:v>1.4438662738137955</c:v>
                </c:pt>
                <c:pt idx="229">
                  <c:v>1.3148493729502384</c:v>
                </c:pt>
                <c:pt idx="230">
                  <c:v>1.1683374075341726</c:v>
                </c:pt>
                <c:pt idx="231">
                  <c:v>1.1207291705913027</c:v>
                </c:pt>
                <c:pt idx="232">
                  <c:v>6.4111647912797416</c:v>
                </c:pt>
                <c:pt idx="233">
                  <c:v>6.0787590783374474</c:v>
                </c:pt>
                <c:pt idx="234">
                  <c:v>6.238482442679806</c:v>
                </c:pt>
                <c:pt idx="235">
                  <c:v>7.0615416252697738</c:v>
                </c:pt>
                <c:pt idx="236">
                  <c:v>8.293598388254642</c:v>
                </c:pt>
                <c:pt idx="237">
                  <c:v>7.8869240002068999</c:v>
                </c:pt>
                <c:pt idx="238">
                  <c:v>7.6698323944013334</c:v>
                </c:pt>
                <c:pt idx="239">
                  <c:v>7.3366624199052843</c:v>
                </c:pt>
                <c:pt idx="240">
                  <c:v>5.7910617309636248</c:v>
                </c:pt>
                <c:pt idx="241">
                  <c:v>5.6851461838629129</c:v>
                </c:pt>
                <c:pt idx="242">
                  <c:v>8.88625957291306</c:v>
                </c:pt>
                <c:pt idx="243">
                  <c:v>12.113027043237153</c:v>
                </c:pt>
                <c:pt idx="244">
                  <c:v>11.144113233572096</c:v>
                </c:pt>
                <c:pt idx="245">
                  <c:v>11.091184720787716</c:v>
                </c:pt>
                <c:pt idx="246">
                  <c:v>12.374264659765203</c:v>
                </c:pt>
                <c:pt idx="247">
                  <c:v>13.563359888583388</c:v>
                </c:pt>
                <c:pt idx="248">
                  <c:v>14.927517490483895</c:v>
                </c:pt>
                <c:pt idx="249">
                  <c:v>16.652433631540521</c:v>
                </c:pt>
                <c:pt idx="250">
                  <c:v>17.718269910656765</c:v>
                </c:pt>
                <c:pt idx="251">
                  <c:v>15.293399173145467</c:v>
                </c:pt>
                <c:pt idx="252">
                  <c:v>13.824140126068562</c:v>
                </c:pt>
                <c:pt idx="253">
                  <c:v>14.279260754778104</c:v>
                </c:pt>
                <c:pt idx="254">
                  <c:v>12.830365403063595</c:v>
                </c:pt>
                <c:pt idx="255">
                  <c:v>11.768824362859897</c:v>
                </c:pt>
                <c:pt idx="256">
                  <c:v>11.881657380167386</c:v>
                </c:pt>
                <c:pt idx="257">
                  <c:v>11.199204432100224</c:v>
                </c:pt>
                <c:pt idx="258">
                  <c:v>10.946200862503499</c:v>
                </c:pt>
                <c:pt idx="259">
                  <c:v>10.842198526988051</c:v>
                </c:pt>
                <c:pt idx="260">
                  <c:v>10.262641452079482</c:v>
                </c:pt>
                <c:pt idx="261">
                  <c:v>9.9874389179521579</c:v>
                </c:pt>
                <c:pt idx="262">
                  <c:v>9.8732360382978737</c:v>
                </c:pt>
                <c:pt idx="263">
                  <c:v>9.8313328749898599</c:v>
                </c:pt>
                <c:pt idx="264">
                  <c:v>10.073154252908294</c:v>
                </c:pt>
                <c:pt idx="265">
                  <c:v>10.058291528676001</c:v>
                </c:pt>
                <c:pt idx="266">
                  <c:v>8.8128784317718942</c:v>
                </c:pt>
                <c:pt idx="267">
                  <c:v>8.7771934076107776</c:v>
                </c:pt>
                <c:pt idx="268">
                  <c:v>8.4428287583608377</c:v>
                </c:pt>
                <c:pt idx="269">
                  <c:v>8.5836718301112427</c:v>
                </c:pt>
                <c:pt idx="270">
                  <c:v>8.48380427816946</c:v>
                </c:pt>
                <c:pt idx="271">
                  <c:v>8.5316430705711088</c:v>
                </c:pt>
                <c:pt idx="272">
                  <c:v>8.0110658472439571</c:v>
                </c:pt>
                <c:pt idx="273">
                  <c:v>7.244037398064477</c:v>
                </c:pt>
                <c:pt idx="274">
                  <c:v>7.3784272923082392</c:v>
                </c:pt>
                <c:pt idx="275">
                  <c:v>5.7323538476202582</c:v>
                </c:pt>
                <c:pt idx="276">
                  <c:v>6.3732463948601099</c:v>
                </c:pt>
                <c:pt idx="277">
                  <c:v>6.2777020575126681</c:v>
                </c:pt>
                <c:pt idx="278">
                  <c:v>6.0930206053287037</c:v>
                </c:pt>
                <c:pt idx="279">
                  <c:v>5.630212110161839</c:v>
                </c:pt>
                <c:pt idx="280">
                  <c:v>4.6602860188829407</c:v>
                </c:pt>
                <c:pt idx="281">
                  <c:v>5.461327793814692</c:v>
                </c:pt>
                <c:pt idx="282">
                  <c:v>4.4324669297943728</c:v>
                </c:pt>
                <c:pt idx="283">
                  <c:v>3.6133111911068849</c:v>
                </c:pt>
                <c:pt idx="284">
                  <c:v>2.783809595248536</c:v>
                </c:pt>
                <c:pt idx="285">
                  <c:v>1.6646432378173086</c:v>
                </c:pt>
                <c:pt idx="286">
                  <c:v>1.1575223520566398</c:v>
                </c:pt>
                <c:pt idx="287">
                  <c:v>0.71266902870618531</c:v>
                </c:pt>
                <c:pt idx="288">
                  <c:v>0.67683521506871458</c:v>
                </c:pt>
                <c:pt idx="289">
                  <c:v>0.61678016745146969</c:v>
                </c:pt>
                <c:pt idx="290">
                  <c:v>0.38923375887350953</c:v>
                </c:pt>
                <c:pt idx="291">
                  <c:v>0.47585899252119934</c:v>
                </c:pt>
                <c:pt idx="292">
                  <c:v>1.8955193585825094</c:v>
                </c:pt>
                <c:pt idx="293">
                  <c:v>2.0942096510977679</c:v>
                </c:pt>
                <c:pt idx="294">
                  <c:v>1.5017366634953218</c:v>
                </c:pt>
                <c:pt idx="295">
                  <c:v>1.3802372649660097</c:v>
                </c:pt>
                <c:pt idx="296">
                  <c:v>0.60673454080896727</c:v>
                </c:pt>
                <c:pt idx="297">
                  <c:v>0.35138139215665809</c:v>
                </c:pt>
                <c:pt idx="298">
                  <c:v>1.5282359068475484</c:v>
                </c:pt>
                <c:pt idx="299">
                  <c:v>1.2745825339973729</c:v>
                </c:pt>
                <c:pt idx="300">
                  <c:v>1.2896930814936818</c:v>
                </c:pt>
                <c:pt idx="301">
                  <c:v>0.26650424204359963</c:v>
                </c:pt>
                <c:pt idx="302">
                  <c:v>0.44237609938279204</c:v>
                </c:pt>
                <c:pt idx="303">
                  <c:v>0.50137806233380333</c:v>
                </c:pt>
                <c:pt idx="304">
                  <c:v>1.4329764509001313</c:v>
                </c:pt>
                <c:pt idx="305">
                  <c:v>1.4585065381785536</c:v>
                </c:pt>
                <c:pt idx="306">
                  <c:v>1.4221999803881125</c:v>
                </c:pt>
                <c:pt idx="307">
                  <c:v>1.3259607603804617</c:v>
                </c:pt>
                <c:pt idx="308">
                  <c:v>1.2109495800751644</c:v>
                </c:pt>
                <c:pt idx="309">
                  <c:v>1.1219417707828534</c:v>
                </c:pt>
                <c:pt idx="310">
                  <c:v>1.0788579318399183</c:v>
                </c:pt>
                <c:pt idx="311">
                  <c:v>0.69337672127786842</c:v>
                </c:pt>
                <c:pt idx="312">
                  <c:v>0.77307449822635332</c:v>
                </c:pt>
                <c:pt idx="313">
                  <c:v>13.483817792329365</c:v>
                </c:pt>
                <c:pt idx="314">
                  <c:v>13.098170291521205</c:v>
                </c:pt>
                <c:pt idx="315">
                  <c:v>18.075201301757446</c:v>
                </c:pt>
                <c:pt idx="316">
                  <c:v>22.693823303236453</c:v>
                </c:pt>
                <c:pt idx="317">
                  <c:v>21.866049109005779</c:v>
                </c:pt>
                <c:pt idx="318">
                  <c:v>20.922574750785529</c:v>
                </c:pt>
                <c:pt idx="319">
                  <c:v>20.323824966149552</c:v>
                </c:pt>
                <c:pt idx="320">
                  <c:v>22.448368235167482</c:v>
                </c:pt>
                <c:pt idx="321">
                  <c:v>21.721540825193241</c:v>
                </c:pt>
                <c:pt idx="322">
                  <c:v>20.669926770438451</c:v>
                </c:pt>
              </c:numCache>
            </c:numRef>
          </c:val>
        </c:ser>
        <c:ser>
          <c:idx val="3"/>
          <c:order val="2"/>
          <c:tx>
            <c:strRef>
              <c:f>'A2.Components scaled by NGDP'!$P$5</c:f>
              <c:strCache>
                <c:ptCount val="1"/>
                <c:pt idx="0">
                  <c:v>Private assets including repos, TFS, CBPS and APF CP purchases</c:v>
                </c:pt>
              </c:strCache>
            </c:strRef>
          </c:tx>
          <c:spPr>
            <a:solidFill>
              <a:schemeClr val="accent4">
                <a:lumMod val="75000"/>
              </a:schemeClr>
            </a:solidFill>
          </c:spPr>
          <c:invertIfNegative val="0"/>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NGDP'!$P$16:$P$338</c:f>
              <c:numCache>
                <c:formatCode>0.00</c:formatCode>
                <c:ptCount val="323"/>
                <c:pt idx="0">
                  <c:v>0.15311512030105329</c:v>
                </c:pt>
                <c:pt idx="1">
                  <c:v>0.23881301027245955</c:v>
                </c:pt>
                <c:pt idx="2">
                  <c:v>0.26971397310584988</c:v>
                </c:pt>
                <c:pt idx="3">
                  <c:v>0.39051916677579429</c:v>
                </c:pt>
                <c:pt idx="4">
                  <c:v>0.31286217377841868</c:v>
                </c:pt>
                <c:pt idx="5">
                  <c:v>0.31365788157661256</c:v>
                </c:pt>
                <c:pt idx="6">
                  <c:v>0.53155665917495043</c:v>
                </c:pt>
                <c:pt idx="7">
                  <c:v>0.84520042004758056</c:v>
                </c:pt>
                <c:pt idx="8">
                  <c:v>0.86213321145768751</c:v>
                </c:pt>
                <c:pt idx="9">
                  <c:v>1.3097546060710661</c:v>
                </c:pt>
                <c:pt idx="10">
                  <c:v>0.35851023301748725</c:v>
                </c:pt>
                <c:pt idx="11">
                  <c:v>0.62725342685476249</c:v>
                </c:pt>
                <c:pt idx="12">
                  <c:v>0.90602529539678101</c:v>
                </c:pt>
                <c:pt idx="13">
                  <c:v>0.94153378658550257</c:v>
                </c:pt>
                <c:pt idx="14">
                  <c:v>0.83774392316931312</c:v>
                </c:pt>
                <c:pt idx="15">
                  <c:v>1.6577641497894802</c:v>
                </c:pt>
                <c:pt idx="16">
                  <c:v>2.172874731928379</c:v>
                </c:pt>
                <c:pt idx="17">
                  <c:v>2.3254753163295399</c:v>
                </c:pt>
                <c:pt idx="18">
                  <c:v>1.2715743978984304</c:v>
                </c:pt>
                <c:pt idx="19">
                  <c:v>0.84169951974402235</c:v>
                </c:pt>
                <c:pt idx="20">
                  <c:v>0.58553218908030258</c:v>
                </c:pt>
                <c:pt idx="21">
                  <c:v>0.92481387843816143</c:v>
                </c:pt>
                <c:pt idx="22">
                  <c:v>1.3455920882272367</c:v>
                </c:pt>
                <c:pt idx="23">
                  <c:v>3.2468280810215355</c:v>
                </c:pt>
                <c:pt idx="24">
                  <c:v>1.840655510878747</c:v>
                </c:pt>
                <c:pt idx="25">
                  <c:v>1.3870836256125216</c:v>
                </c:pt>
                <c:pt idx="26">
                  <c:v>1.8446086827442945</c:v>
                </c:pt>
                <c:pt idx="27">
                  <c:v>1.7821611781629505</c:v>
                </c:pt>
                <c:pt idx="28">
                  <c:v>0.99625278610121826</c:v>
                </c:pt>
                <c:pt idx="29">
                  <c:v>1.0454064144907693</c:v>
                </c:pt>
                <c:pt idx="30">
                  <c:v>0.95562253263789043</c:v>
                </c:pt>
                <c:pt idx="31">
                  <c:v>0.6343109609811951</c:v>
                </c:pt>
                <c:pt idx="32">
                  <c:v>0.97544135920621378</c:v>
                </c:pt>
                <c:pt idx="33">
                  <c:v>1.103894428689592</c:v>
                </c:pt>
                <c:pt idx="34">
                  <c:v>1.1429663897914331</c:v>
                </c:pt>
                <c:pt idx="35">
                  <c:v>1.2883545732563702</c:v>
                </c:pt>
                <c:pt idx="36">
                  <c:v>0.88291301387325316</c:v>
                </c:pt>
                <c:pt idx="37">
                  <c:v>0.75741862134001825</c:v>
                </c:pt>
                <c:pt idx="38">
                  <c:v>0.76711603699387854</c:v>
                </c:pt>
                <c:pt idx="39">
                  <c:v>0.64400870384577724</c:v>
                </c:pt>
                <c:pt idx="40">
                  <c:v>0.72877784074997365</c:v>
                </c:pt>
                <c:pt idx="41">
                  <c:v>0.65038258336977828</c:v>
                </c:pt>
                <c:pt idx="42">
                  <c:v>0.70888811881359881</c:v>
                </c:pt>
                <c:pt idx="43">
                  <c:v>0.64534272808763637</c:v>
                </c:pt>
                <c:pt idx="44">
                  <c:v>0.70614117322232062</c:v>
                </c:pt>
                <c:pt idx="45">
                  <c:v>0.66866248188247279</c:v>
                </c:pt>
                <c:pt idx="46">
                  <c:v>0.6322259844211171</c:v>
                </c:pt>
                <c:pt idx="47">
                  <c:v>0.30432767796362536</c:v>
                </c:pt>
                <c:pt idx="48">
                  <c:v>0.41865919971900656</c:v>
                </c:pt>
                <c:pt idx="49">
                  <c:v>0.39498467251039299</c:v>
                </c:pt>
                <c:pt idx="50">
                  <c:v>0.52859237074923993</c:v>
                </c:pt>
                <c:pt idx="51">
                  <c:v>0.62131548531280223</c:v>
                </c:pt>
                <c:pt idx="52">
                  <c:v>0.35433571630747646</c:v>
                </c:pt>
                <c:pt idx="53">
                  <c:v>0.73457104458068356</c:v>
                </c:pt>
                <c:pt idx="54">
                  <c:v>0.42528108131666947</c:v>
                </c:pt>
                <c:pt idx="55">
                  <c:v>0.3726164092648187</c:v>
                </c:pt>
                <c:pt idx="56">
                  <c:v>0.64130116524192993</c:v>
                </c:pt>
                <c:pt idx="57">
                  <c:v>0.3319648770997371</c:v>
                </c:pt>
                <c:pt idx="58">
                  <c:v>0.61340440825400733</c:v>
                </c:pt>
                <c:pt idx="59">
                  <c:v>0.62381081355706758</c:v>
                </c:pt>
                <c:pt idx="60">
                  <c:v>0.37618755917283403</c:v>
                </c:pt>
                <c:pt idx="61">
                  <c:v>1.2431303214105955</c:v>
                </c:pt>
                <c:pt idx="62">
                  <c:v>1.0320805326743874</c:v>
                </c:pt>
                <c:pt idx="63">
                  <c:v>0.90444563512372733</c:v>
                </c:pt>
                <c:pt idx="64">
                  <c:v>1.6839356266413468</c:v>
                </c:pt>
                <c:pt idx="65">
                  <c:v>2.0310368852789926</c:v>
                </c:pt>
                <c:pt idx="66">
                  <c:v>2.4405458005462792</c:v>
                </c:pt>
                <c:pt idx="67">
                  <c:v>1.9102209108166752</c:v>
                </c:pt>
                <c:pt idx="68">
                  <c:v>1.9442402656771609</c:v>
                </c:pt>
                <c:pt idx="69">
                  <c:v>1.9782596205376466</c:v>
                </c:pt>
                <c:pt idx="70">
                  <c:v>2.2484926849462421</c:v>
                </c:pt>
                <c:pt idx="71">
                  <c:v>1.8234639868411</c:v>
                </c:pt>
                <c:pt idx="72">
                  <c:v>1.7255120461575033</c:v>
                </c:pt>
                <c:pt idx="73">
                  <c:v>2.3378756772171738</c:v>
                </c:pt>
                <c:pt idx="74">
                  <c:v>2.3466397873865334</c:v>
                </c:pt>
                <c:pt idx="75">
                  <c:v>2.3444245301200861</c:v>
                </c:pt>
                <c:pt idx="76">
                  <c:v>2.358801331488833</c:v>
                </c:pt>
                <c:pt idx="77">
                  <c:v>1.5903108676888476</c:v>
                </c:pt>
                <c:pt idx="78">
                  <c:v>0.82182040388886224</c:v>
                </c:pt>
                <c:pt idx="79">
                  <c:v>0.87955394716466817</c:v>
                </c:pt>
                <c:pt idx="80">
                  <c:v>0.99809628048600918</c:v>
                </c:pt>
                <c:pt idx="81">
                  <c:v>1.5819316817114903</c:v>
                </c:pt>
                <c:pt idx="82">
                  <c:v>0.77235513773399156</c:v>
                </c:pt>
                <c:pt idx="83">
                  <c:v>0.59259059317026486</c:v>
                </c:pt>
                <c:pt idx="84">
                  <c:v>1.0799702044860768</c:v>
                </c:pt>
                <c:pt idx="85">
                  <c:v>1.4715736562438115</c:v>
                </c:pt>
                <c:pt idx="86">
                  <c:v>1.5429027642021349</c:v>
                </c:pt>
                <c:pt idx="87">
                  <c:v>2.174374944950122</c:v>
                </c:pt>
                <c:pt idx="88">
                  <c:v>2.843134789465398</c:v>
                </c:pt>
                <c:pt idx="89">
                  <c:v>1.9255398681809466</c:v>
                </c:pt>
                <c:pt idx="90">
                  <c:v>1.8706148916662713</c:v>
                </c:pt>
                <c:pt idx="91">
                  <c:v>2.0772576608708233</c:v>
                </c:pt>
                <c:pt idx="92">
                  <c:v>1.4040755211395748</c:v>
                </c:pt>
                <c:pt idx="93">
                  <c:v>0.98915584971344805</c:v>
                </c:pt>
                <c:pt idx="94">
                  <c:v>1.0026707408210571</c:v>
                </c:pt>
                <c:pt idx="95">
                  <c:v>1.476567915073097</c:v>
                </c:pt>
                <c:pt idx="96">
                  <c:v>2.8853744947947062</c:v>
                </c:pt>
                <c:pt idx="97">
                  <c:v>2.2198939306679781</c:v>
                </c:pt>
                <c:pt idx="98">
                  <c:v>1.7541324028656542</c:v>
                </c:pt>
                <c:pt idx="99">
                  <c:v>1.6892968799571291</c:v>
                </c:pt>
                <c:pt idx="100">
                  <c:v>1.9806295168950141</c:v>
                </c:pt>
                <c:pt idx="101">
                  <c:v>2.1368914620753756</c:v>
                </c:pt>
                <c:pt idx="102">
                  <c:v>2.0375157253994507</c:v>
                </c:pt>
                <c:pt idx="103">
                  <c:v>2.4646557391681325</c:v>
                </c:pt>
                <c:pt idx="104">
                  <c:v>2.8502799880108474</c:v>
                </c:pt>
                <c:pt idx="105">
                  <c:v>2.1039829526945462</c:v>
                </c:pt>
                <c:pt idx="106">
                  <c:v>4.5304582414117078</c:v>
                </c:pt>
                <c:pt idx="107">
                  <c:v>3.8981236899459746</c:v>
                </c:pt>
                <c:pt idx="108">
                  <c:v>3.5079338905285407</c:v>
                </c:pt>
                <c:pt idx="109">
                  <c:v>3.2558683065245284</c:v>
                </c:pt>
                <c:pt idx="110">
                  <c:v>3.7503434221058582</c:v>
                </c:pt>
                <c:pt idx="111">
                  <c:v>3.3267399189046061</c:v>
                </c:pt>
                <c:pt idx="112">
                  <c:v>3.6917328112860042</c:v>
                </c:pt>
                <c:pt idx="113">
                  <c:v>4.949960107977101</c:v>
                </c:pt>
                <c:pt idx="114">
                  <c:v>4.2498821109550349</c:v>
                </c:pt>
                <c:pt idx="115">
                  <c:v>3.5442767016028629</c:v>
                </c:pt>
                <c:pt idx="116">
                  <c:v>2.8184417762053577</c:v>
                </c:pt>
                <c:pt idx="117">
                  <c:v>3.7249385275349756</c:v>
                </c:pt>
                <c:pt idx="118">
                  <c:v>3.6337773464975749</c:v>
                </c:pt>
                <c:pt idx="119">
                  <c:v>5.012920755782174</c:v>
                </c:pt>
                <c:pt idx="120">
                  <c:v>2.0059582916982794</c:v>
                </c:pt>
                <c:pt idx="121">
                  <c:v>0.86658553897630197</c:v>
                </c:pt>
                <c:pt idx="122">
                  <c:v>1.9396252581407749</c:v>
                </c:pt>
                <c:pt idx="123">
                  <c:v>0.99320660733317578</c:v>
                </c:pt>
                <c:pt idx="124">
                  <c:v>1.0294464006730677</c:v>
                </c:pt>
                <c:pt idx="125">
                  <c:v>0.78450450558071805</c:v>
                </c:pt>
                <c:pt idx="126">
                  <c:v>1.1081394588918099</c:v>
                </c:pt>
                <c:pt idx="127">
                  <c:v>1.0403159896854866</c:v>
                </c:pt>
                <c:pt idx="128">
                  <c:v>1.1949788757471229</c:v>
                </c:pt>
                <c:pt idx="129">
                  <c:v>2.4346432126357826</c:v>
                </c:pt>
                <c:pt idx="130">
                  <c:v>1.0807932288846895</c:v>
                </c:pt>
                <c:pt idx="131">
                  <c:v>0.80881118526644147</c:v>
                </c:pt>
                <c:pt idx="132">
                  <c:v>1.2256735312159313</c:v>
                </c:pt>
                <c:pt idx="133">
                  <c:v>0.91290155178637056</c:v>
                </c:pt>
                <c:pt idx="134">
                  <c:v>1.1325480407076887</c:v>
                </c:pt>
                <c:pt idx="135">
                  <c:v>1.2715351682945621</c:v>
                </c:pt>
                <c:pt idx="136">
                  <c:v>1.194286341374285</c:v>
                </c:pt>
                <c:pt idx="137">
                  <c:v>1.9274017821192333</c:v>
                </c:pt>
                <c:pt idx="138">
                  <c:v>1.7085528070223428</c:v>
                </c:pt>
                <c:pt idx="139">
                  <c:v>2.3089837285549923</c:v>
                </c:pt>
                <c:pt idx="140">
                  <c:v>2.8632653200728866</c:v>
                </c:pt>
                <c:pt idx="141">
                  <c:v>1.6644225657106668</c:v>
                </c:pt>
                <c:pt idx="142">
                  <c:v>1.5968665624788223</c:v>
                </c:pt>
                <c:pt idx="143">
                  <c:v>1.6208217829121947</c:v>
                </c:pt>
                <c:pt idx="144">
                  <c:v>1.5277497192500802</c:v>
                </c:pt>
                <c:pt idx="145">
                  <c:v>1.5921090434403182</c:v>
                </c:pt>
                <c:pt idx="146">
                  <c:v>1.2513774752704978</c:v>
                </c:pt>
                <c:pt idx="147">
                  <c:v>1.183100463178598</c:v>
                </c:pt>
                <c:pt idx="148">
                  <c:v>2.0247776453448698</c:v>
                </c:pt>
                <c:pt idx="149">
                  <c:v>4.0928022907650643</c:v>
                </c:pt>
                <c:pt idx="150">
                  <c:v>2.7023446398887114</c:v>
                </c:pt>
                <c:pt idx="151">
                  <c:v>2.1074122741412902</c:v>
                </c:pt>
                <c:pt idx="152">
                  <c:v>1.6940901529194008</c:v>
                </c:pt>
                <c:pt idx="153">
                  <c:v>1.6399997158925401</c:v>
                </c:pt>
                <c:pt idx="154">
                  <c:v>2.2290334683317901</c:v>
                </c:pt>
                <c:pt idx="155">
                  <c:v>2.0273928059339466</c:v>
                </c:pt>
                <c:pt idx="156">
                  <c:v>2.5582077500662521</c:v>
                </c:pt>
                <c:pt idx="157">
                  <c:v>2.0128035389087846</c:v>
                </c:pt>
                <c:pt idx="158">
                  <c:v>2.0275209999848993</c:v>
                </c:pt>
                <c:pt idx="159">
                  <c:v>2.6737421271247417</c:v>
                </c:pt>
                <c:pt idx="160">
                  <c:v>2.5925783910561169</c:v>
                </c:pt>
                <c:pt idx="161">
                  <c:v>2.2907176366924311</c:v>
                </c:pt>
                <c:pt idx="162">
                  <c:v>2.2850900466871136</c:v>
                </c:pt>
                <c:pt idx="163">
                  <c:v>2.7700819578500893</c:v>
                </c:pt>
                <c:pt idx="164">
                  <c:v>2.6354821663730266</c:v>
                </c:pt>
                <c:pt idx="165">
                  <c:v>2.17437420896198</c:v>
                </c:pt>
                <c:pt idx="166">
                  <c:v>2.2719443085935107</c:v>
                </c:pt>
                <c:pt idx="167">
                  <c:v>2.1588082499015426</c:v>
                </c:pt>
                <c:pt idx="168">
                  <c:v>1.9985805151407159</c:v>
                </c:pt>
                <c:pt idx="169">
                  <c:v>1.9657382506571446</c:v>
                </c:pt>
                <c:pt idx="170">
                  <c:v>1.8253022435602417</c:v>
                </c:pt>
                <c:pt idx="171">
                  <c:v>1.6586262179673037</c:v>
                </c:pt>
                <c:pt idx="172">
                  <c:v>1.6500056324457757</c:v>
                </c:pt>
                <c:pt idx="173">
                  <c:v>1.8243954020898234</c:v>
                </c:pt>
                <c:pt idx="174">
                  <c:v>1.8695150425764666</c:v>
                </c:pt>
                <c:pt idx="175">
                  <c:v>1.8210683429324848</c:v>
                </c:pt>
                <c:pt idx="176">
                  <c:v>1.7877471088590471</c:v>
                </c:pt>
                <c:pt idx="177">
                  <c:v>1.3757280852522569</c:v>
                </c:pt>
                <c:pt idx="178">
                  <c:v>1.4183253693684441</c:v>
                </c:pt>
                <c:pt idx="179">
                  <c:v>1.5541043683969391</c:v>
                </c:pt>
                <c:pt idx="180">
                  <c:v>1.5431264856084566</c:v>
                </c:pt>
                <c:pt idx="181">
                  <c:v>1.6654361548984522</c:v>
                </c:pt>
                <c:pt idx="182">
                  <c:v>1.9025006648387455</c:v>
                </c:pt>
                <c:pt idx="183">
                  <c:v>1.6019996177734497</c:v>
                </c:pt>
                <c:pt idx="184">
                  <c:v>1.673604829886741</c:v>
                </c:pt>
                <c:pt idx="185">
                  <c:v>1.9634792964089891</c:v>
                </c:pt>
                <c:pt idx="186">
                  <c:v>1.8989985287339186</c:v>
                </c:pt>
                <c:pt idx="187">
                  <c:v>1.9072702461542321</c:v>
                </c:pt>
                <c:pt idx="188">
                  <c:v>1.80032264488756</c:v>
                </c:pt>
                <c:pt idx="189">
                  <c:v>1.6136482881830472</c:v>
                </c:pt>
                <c:pt idx="190">
                  <c:v>1.6330581530093637</c:v>
                </c:pt>
                <c:pt idx="191">
                  <c:v>1.6517938255420632</c:v>
                </c:pt>
                <c:pt idx="192">
                  <c:v>1.6936807348257332</c:v>
                </c:pt>
                <c:pt idx="193">
                  <c:v>1.6203285217845782</c:v>
                </c:pt>
                <c:pt idx="194">
                  <c:v>2.148645572326604</c:v>
                </c:pt>
                <c:pt idx="195">
                  <c:v>1.9811420900421957</c:v>
                </c:pt>
                <c:pt idx="196">
                  <c:v>1.7638928512409333</c:v>
                </c:pt>
                <c:pt idx="197">
                  <c:v>1.8697626606247637</c:v>
                </c:pt>
                <c:pt idx="198">
                  <c:v>1.2549730644114225</c:v>
                </c:pt>
                <c:pt idx="199">
                  <c:v>1.7684194948978902</c:v>
                </c:pt>
                <c:pt idx="200">
                  <c:v>1.8588913741130477</c:v>
                </c:pt>
                <c:pt idx="201">
                  <c:v>2.1617893690815606</c:v>
                </c:pt>
                <c:pt idx="202">
                  <c:v>1.9626750800204196</c:v>
                </c:pt>
                <c:pt idx="203">
                  <c:v>1.7420766107250971</c:v>
                </c:pt>
                <c:pt idx="204">
                  <c:v>1.8795790023716241</c:v>
                </c:pt>
                <c:pt idx="205">
                  <c:v>1.78829233531966</c:v>
                </c:pt>
                <c:pt idx="206">
                  <c:v>1.6941045126765391</c:v>
                </c:pt>
                <c:pt idx="207">
                  <c:v>1.407467048407155</c:v>
                </c:pt>
                <c:pt idx="208">
                  <c:v>1.447053294383438</c:v>
                </c:pt>
                <c:pt idx="209">
                  <c:v>1.9444871596158797</c:v>
                </c:pt>
                <c:pt idx="210">
                  <c:v>1.6335255210719182</c:v>
                </c:pt>
                <c:pt idx="211">
                  <c:v>1.652966800263868</c:v>
                </c:pt>
                <c:pt idx="212">
                  <c:v>1.6532111037683694</c:v>
                </c:pt>
                <c:pt idx="213">
                  <c:v>1.4337231471329954</c:v>
                </c:pt>
                <c:pt idx="214">
                  <c:v>1.4365642901935125</c:v>
                </c:pt>
                <c:pt idx="215">
                  <c:v>1.7470698431641656</c:v>
                </c:pt>
                <c:pt idx="216">
                  <c:v>1.8054844285121923</c:v>
                </c:pt>
                <c:pt idx="217">
                  <c:v>1.5714164540866671</c:v>
                </c:pt>
                <c:pt idx="218">
                  <c:v>4.2099564219893191</c:v>
                </c:pt>
                <c:pt idx="219">
                  <c:v>3.187129943900409</c:v>
                </c:pt>
                <c:pt idx="220">
                  <c:v>3.4592933157738766</c:v>
                </c:pt>
                <c:pt idx="221">
                  <c:v>2.3500024818074654</c:v>
                </c:pt>
                <c:pt idx="222">
                  <c:v>1.6689828069985388</c:v>
                </c:pt>
                <c:pt idx="223">
                  <c:v>1.6963527688630973</c:v>
                </c:pt>
                <c:pt idx="224">
                  <c:v>1.6297213008790281</c:v>
                </c:pt>
                <c:pt idx="225">
                  <c:v>1.7009810780302996</c:v>
                </c:pt>
                <c:pt idx="226">
                  <c:v>1.8137776404310104</c:v>
                </c:pt>
                <c:pt idx="227">
                  <c:v>1.6389082610371022</c:v>
                </c:pt>
                <c:pt idx="228">
                  <c:v>1.7417094553188184</c:v>
                </c:pt>
                <c:pt idx="229">
                  <c:v>1.7924160844586474</c:v>
                </c:pt>
                <c:pt idx="230">
                  <c:v>1.6744508050269211</c:v>
                </c:pt>
                <c:pt idx="231">
                  <c:v>1.2130390619349491</c:v>
                </c:pt>
                <c:pt idx="232">
                  <c:v>0.74245667493025014</c:v>
                </c:pt>
                <c:pt idx="233">
                  <c:v>0.62104123413015733</c:v>
                </c:pt>
                <c:pt idx="234">
                  <c:v>1.0375005198438176</c:v>
                </c:pt>
                <c:pt idx="235">
                  <c:v>1.3110630646115202</c:v>
                </c:pt>
                <c:pt idx="236">
                  <c:v>1.0768785877242313</c:v>
                </c:pt>
                <c:pt idx="237">
                  <c:v>0.43690387453378293</c:v>
                </c:pt>
                <c:pt idx="238">
                  <c:v>0.37790079826911105</c:v>
                </c:pt>
                <c:pt idx="239">
                  <c:v>0.59047844434488772</c:v>
                </c:pt>
                <c:pt idx="240">
                  <c:v>0.56511671230018123</c:v>
                </c:pt>
                <c:pt idx="241">
                  <c:v>0.51061673642609573</c:v>
                </c:pt>
                <c:pt idx="242">
                  <c:v>0.72860034476277535</c:v>
                </c:pt>
                <c:pt idx="243">
                  <c:v>0.51979538454868823</c:v>
                </c:pt>
                <c:pt idx="244">
                  <c:v>0.36498047216515822</c:v>
                </c:pt>
                <c:pt idx="245">
                  <c:v>0.32503790399903532</c:v>
                </c:pt>
                <c:pt idx="246">
                  <c:v>0.27067081552890931</c:v>
                </c:pt>
                <c:pt idx="247">
                  <c:v>0.17740363489521035</c:v>
                </c:pt>
                <c:pt idx="248">
                  <c:v>0.32418052536760972</c:v>
                </c:pt>
                <c:pt idx="249">
                  <c:v>0.30321874678491384</c:v>
                </c:pt>
                <c:pt idx="250">
                  <c:v>0.32765890362790917</c:v>
                </c:pt>
                <c:pt idx="251">
                  <c:v>0.31323976621799721</c:v>
                </c:pt>
                <c:pt idx="252">
                  <c:v>0.48559584664536737</c:v>
                </c:pt>
                <c:pt idx="253">
                  <c:v>0.36839961127308068</c:v>
                </c:pt>
                <c:pt idx="254">
                  <c:v>0.38228724276651704</c:v>
                </c:pt>
                <c:pt idx="255">
                  <c:v>0.34928618266978917</c:v>
                </c:pt>
                <c:pt idx="256">
                  <c:v>0.12992493025615012</c:v>
                </c:pt>
                <c:pt idx="257">
                  <c:v>0.18613293345940196</c:v>
                </c:pt>
                <c:pt idx="258">
                  <c:v>0.38096119294315323</c:v>
                </c:pt>
                <c:pt idx="259">
                  <c:v>0.19715268335393488</c:v>
                </c:pt>
                <c:pt idx="260">
                  <c:v>0.16480883008488642</c:v>
                </c:pt>
                <c:pt idx="261">
                  <c:v>0.22147617706237424</c:v>
                </c:pt>
                <c:pt idx="262">
                  <c:v>0.11796175744680851</c:v>
                </c:pt>
                <c:pt idx="263">
                  <c:v>0.17863292366350286</c:v>
                </c:pt>
                <c:pt idx="264">
                  <c:v>0.19877291509291434</c:v>
                </c:pt>
                <c:pt idx="265">
                  <c:v>0.23181034396986711</c:v>
                </c:pt>
                <c:pt idx="266">
                  <c:v>0.25706595044127628</c:v>
                </c:pt>
                <c:pt idx="267">
                  <c:v>0.18817787638871153</c:v>
                </c:pt>
                <c:pt idx="268">
                  <c:v>0.29780454771154019</c:v>
                </c:pt>
                <c:pt idx="269">
                  <c:v>0.26637618533319007</c:v>
                </c:pt>
                <c:pt idx="270">
                  <c:v>0.30507109645465263</c:v>
                </c:pt>
                <c:pt idx="271">
                  <c:v>0.28719823870552041</c:v>
                </c:pt>
                <c:pt idx="272">
                  <c:v>0.34688723917579573</c:v>
                </c:pt>
                <c:pt idx="273">
                  <c:v>0.43454872067162192</c:v>
                </c:pt>
                <c:pt idx="274">
                  <c:v>0.6654340744432774</c:v>
                </c:pt>
                <c:pt idx="275">
                  <c:v>0.96426558429179732</c:v>
                </c:pt>
                <c:pt idx="276">
                  <c:v>1.2982464656185</c:v>
                </c:pt>
                <c:pt idx="277">
                  <c:v>1.7670686855119355</c:v>
                </c:pt>
                <c:pt idx="278">
                  <c:v>1.4285928857164432</c:v>
                </c:pt>
                <c:pt idx="279">
                  <c:v>1.076153799402654</c:v>
                </c:pt>
                <c:pt idx="280">
                  <c:v>1.5506063571110416</c:v>
                </c:pt>
                <c:pt idx="281">
                  <c:v>0.962415326140724</c:v>
                </c:pt>
                <c:pt idx="282">
                  <c:v>1.1201017917060998</c:v>
                </c:pt>
                <c:pt idx="283">
                  <c:v>1.4376195521746016</c:v>
                </c:pt>
                <c:pt idx="284">
                  <c:v>2.0075549118717344</c:v>
                </c:pt>
                <c:pt idx="285">
                  <c:v>2.9595503606428446</c:v>
                </c:pt>
                <c:pt idx="286">
                  <c:v>3.4006678675480089</c:v>
                </c:pt>
                <c:pt idx="287">
                  <c:v>3.256526577216762</c:v>
                </c:pt>
                <c:pt idx="288">
                  <c:v>4.2620445366110751</c:v>
                </c:pt>
                <c:pt idx="289">
                  <c:v>3.911183117763902</c:v>
                </c:pt>
                <c:pt idx="290">
                  <c:v>3.5222524657660061</c:v>
                </c:pt>
                <c:pt idx="291">
                  <c:v>2.932311385293441</c:v>
                </c:pt>
                <c:pt idx="292">
                  <c:v>1.3984715874686429</c:v>
                </c:pt>
                <c:pt idx="293">
                  <c:v>1.06144988188418</c:v>
                </c:pt>
                <c:pt idx="294">
                  <c:v>1.5940831541648248</c:v>
                </c:pt>
                <c:pt idx="295">
                  <c:v>1.6909979281767953</c:v>
                </c:pt>
                <c:pt idx="296">
                  <c:v>2.8234303709656365</c:v>
                </c:pt>
                <c:pt idx="297">
                  <c:v>2.7066242654043275</c:v>
                </c:pt>
                <c:pt idx="298">
                  <c:v>1.3660127476997099</c:v>
                </c:pt>
                <c:pt idx="299">
                  <c:v>1.6582637950423844</c:v>
                </c:pt>
                <c:pt idx="300">
                  <c:v>1.7452115931248837</c:v>
                </c:pt>
                <c:pt idx="301">
                  <c:v>2.8740095663325791</c:v>
                </c:pt>
                <c:pt idx="302">
                  <c:v>3.4479105926124705</c:v>
                </c:pt>
                <c:pt idx="303">
                  <c:v>4.1889797683769121</c:v>
                </c:pt>
                <c:pt idx="304">
                  <c:v>2.120089118099842</c:v>
                </c:pt>
                <c:pt idx="305">
                  <c:v>2.3027279818459188</c:v>
                </c:pt>
                <c:pt idx="306">
                  <c:v>2.8587707404163805</c:v>
                </c:pt>
                <c:pt idx="307">
                  <c:v>2.7859634603909265</c:v>
                </c:pt>
                <c:pt idx="308">
                  <c:v>3.1772763765049272</c:v>
                </c:pt>
                <c:pt idx="309">
                  <c:v>3.3147003102783574</c:v>
                </c:pt>
                <c:pt idx="310">
                  <c:v>4.2259305192297987</c:v>
                </c:pt>
                <c:pt idx="311">
                  <c:v>5.7069938408321557</c:v>
                </c:pt>
                <c:pt idx="312">
                  <c:v>9.8175967023590385</c:v>
                </c:pt>
                <c:pt idx="313">
                  <c:v>2.5626897508673165</c:v>
                </c:pt>
                <c:pt idx="314">
                  <c:v>2.3672947956050714</c:v>
                </c:pt>
                <c:pt idx="315">
                  <c:v>1.5552012531118011</c:v>
                </c:pt>
                <c:pt idx="316">
                  <c:v>1.0903455288751234</c:v>
                </c:pt>
                <c:pt idx="317">
                  <c:v>1.0953548619323734</c:v>
                </c:pt>
                <c:pt idx="318">
                  <c:v>1.2262138106973126</c:v>
                </c:pt>
                <c:pt idx="319">
                  <c:v>1.972688609106575</c:v>
                </c:pt>
                <c:pt idx="320">
                  <c:v>4.3514067358407411</c:v>
                </c:pt>
                <c:pt idx="321">
                  <c:v>8.0879515268372959</c:v>
                </c:pt>
                <c:pt idx="322">
                  <c:v>7.9954706090123171</c:v>
                </c:pt>
              </c:numCache>
            </c:numRef>
          </c:val>
        </c:ser>
        <c:ser>
          <c:idx val="4"/>
          <c:order val="3"/>
          <c:tx>
            <c:strRef>
              <c:f>'A2.Components scaled by NGDP'!$R$5</c:f>
              <c:strCache>
                <c:ptCount val="1"/>
                <c:pt idx="0">
                  <c:v>Bullion and coin</c:v>
                </c:pt>
              </c:strCache>
            </c:strRef>
          </c:tx>
          <c:spPr>
            <a:solidFill>
              <a:srgbClr val="CC9B00"/>
            </a:solidFill>
          </c:spPr>
          <c:invertIfNegative val="0"/>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NGDP'!$R$16:$R$338</c:f>
              <c:numCache>
                <c:formatCode>0.00</c:formatCode>
                <c:ptCount val="323"/>
                <c:pt idx="0">
                  <c:v>0.37512245881107276</c:v>
                </c:pt>
                <c:pt idx="1">
                  <c:v>0.56813460169262975</c:v>
                </c:pt>
                <c:pt idx="2">
                  <c:v>0.61062456201877779</c:v>
                </c:pt>
                <c:pt idx="3">
                  <c:v>0.2618289123205233</c:v>
                </c:pt>
                <c:pt idx="4">
                  <c:v>0.70879865493576755</c:v>
                </c:pt>
                <c:pt idx="5">
                  <c:v>1.1197680413272031</c:v>
                </c:pt>
                <c:pt idx="6">
                  <c:v>1.223324937623677</c:v>
                </c:pt>
                <c:pt idx="7">
                  <c:v>0.59462877634650702</c:v>
                </c:pt>
                <c:pt idx="8">
                  <c:v>0.79364747789271006</c:v>
                </c:pt>
                <c:pt idx="9">
                  <c:v>0.3912469765557347</c:v>
                </c:pt>
                <c:pt idx="10">
                  <c:v>0.60890462211470298</c:v>
                </c:pt>
                <c:pt idx="11">
                  <c:v>0.56656765715543655</c:v>
                </c:pt>
                <c:pt idx="12">
                  <c:v>0.4179629861655168</c:v>
                </c:pt>
                <c:pt idx="13">
                  <c:v>0.12900442568849588</c:v>
                </c:pt>
                <c:pt idx="14">
                  <c:v>0.86822710662139368</c:v>
                </c:pt>
                <c:pt idx="15">
                  <c:v>0.98295276852173441</c:v>
                </c:pt>
                <c:pt idx="16">
                  <c:v>1.1549606195410538</c:v>
                </c:pt>
                <c:pt idx="17">
                  <c:v>1.5462648573740008</c:v>
                </c:pt>
                <c:pt idx="18">
                  <c:v>1.1027206162506771</c:v>
                </c:pt>
                <c:pt idx="19">
                  <c:v>2.0605869999513482</c:v>
                </c:pt>
                <c:pt idx="20">
                  <c:v>2.3764961646113378</c:v>
                </c:pt>
                <c:pt idx="21">
                  <c:v>0.98746818187930763</c:v>
                </c:pt>
                <c:pt idx="22">
                  <c:v>1.4482575488461029</c:v>
                </c:pt>
                <c:pt idx="23">
                  <c:v>1.1451590795005984</c:v>
                </c:pt>
                <c:pt idx="24">
                  <c:v>1.1138915282033719</c:v>
                </c:pt>
                <c:pt idx="25">
                  <c:v>1.4843391999421018</c:v>
                </c:pt>
                <c:pt idx="26">
                  <c:v>1.9620102817528331</c:v>
                </c:pt>
                <c:pt idx="27">
                  <c:v>2.2156148508164772</c:v>
                </c:pt>
                <c:pt idx="28">
                  <c:v>1.3830993894760877</c:v>
                </c:pt>
                <c:pt idx="29">
                  <c:v>2.0574810782726445</c:v>
                </c:pt>
                <c:pt idx="30">
                  <c:v>3.5225712524480377</c:v>
                </c:pt>
                <c:pt idx="31">
                  <c:v>2.8303876301294788</c:v>
                </c:pt>
                <c:pt idx="32">
                  <c:v>2.4149451846396324</c:v>
                </c:pt>
                <c:pt idx="33">
                  <c:v>2.4920830441927349</c:v>
                </c:pt>
                <c:pt idx="34">
                  <c:v>3.2060803133709483</c:v>
                </c:pt>
                <c:pt idx="35">
                  <c:v>3.988446033081714</c:v>
                </c:pt>
                <c:pt idx="36">
                  <c:v>4.0317004875891316</c:v>
                </c:pt>
                <c:pt idx="37">
                  <c:v>4.4311404741220874</c:v>
                </c:pt>
                <c:pt idx="38">
                  <c:v>4.2602037094894412</c:v>
                </c:pt>
                <c:pt idx="39">
                  <c:v>4.5699695250234056</c:v>
                </c:pt>
                <c:pt idx="40">
                  <c:v>3.5629383521688864</c:v>
                </c:pt>
                <c:pt idx="41">
                  <c:v>3.862440891975313</c:v>
                </c:pt>
                <c:pt idx="42">
                  <c:v>4.6879154562059115</c:v>
                </c:pt>
                <c:pt idx="43">
                  <c:v>5.6229702419200631</c:v>
                </c:pt>
                <c:pt idx="44">
                  <c:v>4.3803380386816011</c:v>
                </c:pt>
                <c:pt idx="45">
                  <c:v>3.5493981421678731</c:v>
                </c:pt>
                <c:pt idx="46">
                  <c:v>2.7006948580454693</c:v>
                </c:pt>
                <c:pt idx="47">
                  <c:v>1.8621830860599888</c:v>
                </c:pt>
                <c:pt idx="48">
                  <c:v>0.88757442092486083</c:v>
                </c:pt>
                <c:pt idx="49">
                  <c:v>2.593265431788474</c:v>
                </c:pt>
                <c:pt idx="50">
                  <c:v>2.4481471738688243</c:v>
                </c:pt>
                <c:pt idx="51">
                  <c:v>2.2178956881659855</c:v>
                </c:pt>
                <c:pt idx="52">
                  <c:v>2.0806069545720707</c:v>
                </c:pt>
                <c:pt idx="53">
                  <c:v>1.9680705125071285</c:v>
                </c:pt>
                <c:pt idx="54">
                  <c:v>2.9517518850497084</c:v>
                </c:pt>
                <c:pt idx="55">
                  <c:v>2.7596372079052145</c:v>
                </c:pt>
                <c:pt idx="56">
                  <c:v>2.1486814107180501</c:v>
                </c:pt>
                <c:pt idx="57">
                  <c:v>2.9403148439510054</c:v>
                </c:pt>
                <c:pt idx="58">
                  <c:v>3.7207010565707415</c:v>
                </c:pt>
                <c:pt idx="59">
                  <c:v>3.9148980541975655</c:v>
                </c:pt>
                <c:pt idx="60">
                  <c:v>4.021422899545553</c:v>
                </c:pt>
                <c:pt idx="61">
                  <c:v>1.8677858832286653</c:v>
                </c:pt>
                <c:pt idx="62">
                  <c:v>1.8308266570554943</c:v>
                </c:pt>
                <c:pt idx="63">
                  <c:v>2.2987172268428746</c:v>
                </c:pt>
                <c:pt idx="64">
                  <c:v>1.7074271120537565</c:v>
                </c:pt>
                <c:pt idx="65">
                  <c:v>2.535170306142132</c:v>
                </c:pt>
                <c:pt idx="66">
                  <c:v>0.30307173212064892</c:v>
                </c:pt>
                <c:pt idx="67">
                  <c:v>1.3972775341471761</c:v>
                </c:pt>
                <c:pt idx="68">
                  <c:v>1.4353208517070386</c:v>
                </c:pt>
                <c:pt idx="69">
                  <c:v>1.4733641692669008</c:v>
                </c:pt>
                <c:pt idx="70">
                  <c:v>0.62895108436175096</c:v>
                </c:pt>
                <c:pt idx="71">
                  <c:v>1.1584347941361912</c:v>
                </c:pt>
                <c:pt idx="72">
                  <c:v>1.0469565437402613</c:v>
                </c:pt>
                <c:pt idx="73">
                  <c:v>1.1003106480318394</c:v>
                </c:pt>
                <c:pt idx="74">
                  <c:v>1.751785017054531</c:v>
                </c:pt>
                <c:pt idx="75">
                  <c:v>1.1549847577611632</c:v>
                </c:pt>
                <c:pt idx="76">
                  <c:v>0.84852658601345066</c:v>
                </c:pt>
                <c:pt idx="77">
                  <c:v>2.8626134041067233</c:v>
                </c:pt>
                <c:pt idx="78">
                  <c:v>4.8767002221999958</c:v>
                </c:pt>
                <c:pt idx="79">
                  <c:v>3.6373953508664538</c:v>
                </c:pt>
                <c:pt idx="80">
                  <c:v>2.6079009015114596</c:v>
                </c:pt>
                <c:pt idx="81">
                  <c:v>1.2707165697773752</c:v>
                </c:pt>
                <c:pt idx="82">
                  <c:v>2.3578815432985221</c:v>
                </c:pt>
                <c:pt idx="83">
                  <c:v>2.3549072686721031</c:v>
                </c:pt>
                <c:pt idx="84">
                  <c:v>2.0719315164027301</c:v>
                </c:pt>
                <c:pt idx="85">
                  <c:v>1.181549043310921</c:v>
                </c:pt>
                <c:pt idx="86">
                  <c:v>0.72617389528654397</c:v>
                </c:pt>
                <c:pt idx="87">
                  <c:v>0.37035888314815529</c:v>
                </c:pt>
                <c:pt idx="88">
                  <c:v>1.6265514306353284</c:v>
                </c:pt>
                <c:pt idx="89">
                  <c:v>3.5289804610647746</c:v>
                </c:pt>
                <c:pt idx="90">
                  <c:v>3.1247338979944934</c:v>
                </c:pt>
                <c:pt idx="91">
                  <c:v>3.2529280874370086</c:v>
                </c:pt>
                <c:pt idx="92">
                  <c:v>4.2173039804607191</c:v>
                </c:pt>
                <c:pt idx="93">
                  <c:v>4.9802627311680343</c:v>
                </c:pt>
                <c:pt idx="94">
                  <c:v>4.1385719429745862</c:v>
                </c:pt>
                <c:pt idx="95">
                  <c:v>3.3605851229118846</c:v>
                </c:pt>
                <c:pt idx="96">
                  <c:v>1.913911664086462</c:v>
                </c:pt>
                <c:pt idx="97">
                  <c:v>3.4009081809219346</c:v>
                </c:pt>
                <c:pt idx="98">
                  <c:v>3.0378485903235943</c:v>
                </c:pt>
                <c:pt idx="99">
                  <c:v>1.0318557223183686</c:v>
                </c:pt>
                <c:pt idx="100">
                  <c:v>0.42680953443911879</c:v>
                </c:pt>
                <c:pt idx="101">
                  <c:v>2.2394813040123052</c:v>
                </c:pt>
                <c:pt idx="102">
                  <c:v>2.7548525313985706</c:v>
                </c:pt>
                <c:pt idx="103">
                  <c:v>2.0217258014763666</c:v>
                </c:pt>
                <c:pt idx="104">
                  <c:v>1.3377642312721783</c:v>
                </c:pt>
                <c:pt idx="105">
                  <c:v>1.1235880142829475</c:v>
                </c:pt>
                <c:pt idx="106">
                  <c:v>1.1795783803233684</c:v>
                </c:pt>
                <c:pt idx="107">
                  <c:v>1.0721194605921263</c:v>
                </c:pt>
                <c:pt idx="108">
                  <c:v>1.7514096921659488</c:v>
                </c:pt>
                <c:pt idx="109">
                  <c:v>1.6319012925530387</c:v>
                </c:pt>
                <c:pt idx="110">
                  <c:v>1.6519273696913714</c:v>
                </c:pt>
                <c:pt idx="111">
                  <c:v>1.9754359697061772</c:v>
                </c:pt>
                <c:pt idx="112">
                  <c:v>1.1570590090253627</c:v>
                </c:pt>
                <c:pt idx="113">
                  <c:v>0.8247272288868841</c:v>
                </c:pt>
                <c:pt idx="114">
                  <c:v>0.71631573950705041</c:v>
                </c:pt>
                <c:pt idx="115">
                  <c:v>0.6666032227395029</c:v>
                </c:pt>
                <c:pt idx="116">
                  <c:v>0.64138349782046722</c:v>
                </c:pt>
                <c:pt idx="117">
                  <c:v>0.46840313725819854</c:v>
                </c:pt>
                <c:pt idx="118">
                  <c:v>0.43900193819230343</c:v>
                </c:pt>
                <c:pt idx="119">
                  <c:v>0.96758513260191714</c:v>
                </c:pt>
                <c:pt idx="120">
                  <c:v>2.258285441198026</c:v>
                </c:pt>
                <c:pt idx="121">
                  <c:v>2.2585616986233634</c:v>
                </c:pt>
                <c:pt idx="122">
                  <c:v>0.90473902980198961</c:v>
                </c:pt>
                <c:pt idx="123">
                  <c:v>1.14921047699692</c:v>
                </c:pt>
                <c:pt idx="124">
                  <c:v>2.7419220049245996</c:v>
                </c:pt>
                <c:pt idx="125">
                  <c:v>2.6513510377955787</c:v>
                </c:pt>
                <c:pt idx="126">
                  <c:v>2.6217498776727055</c:v>
                </c:pt>
                <c:pt idx="127">
                  <c:v>3.3163960119186786</c:v>
                </c:pt>
                <c:pt idx="128">
                  <c:v>1.9536220492604046</c:v>
                </c:pt>
                <c:pt idx="129">
                  <c:v>0.52013587711279374</c:v>
                </c:pt>
                <c:pt idx="130">
                  <c:v>2.3346990024016159</c:v>
                </c:pt>
                <c:pt idx="131">
                  <c:v>2.2866106148171546</c:v>
                </c:pt>
                <c:pt idx="132">
                  <c:v>1.5143153655944119</c:v>
                </c:pt>
                <c:pt idx="133">
                  <c:v>2.1055000542816034</c:v>
                </c:pt>
                <c:pt idx="134">
                  <c:v>1.8078715956864917</c:v>
                </c:pt>
                <c:pt idx="135">
                  <c:v>1.1862165522513692</c:v>
                </c:pt>
                <c:pt idx="136">
                  <c:v>2.1338527143831927</c:v>
                </c:pt>
                <c:pt idx="137">
                  <c:v>1.9610114707469719</c:v>
                </c:pt>
                <c:pt idx="138">
                  <c:v>1.3587903719250281</c:v>
                </c:pt>
                <c:pt idx="139">
                  <c:v>1.622685341953187</c:v>
                </c:pt>
                <c:pt idx="140">
                  <c:v>0.77772001178253447</c:v>
                </c:pt>
                <c:pt idx="141">
                  <c:v>2.0605574153025517</c:v>
                </c:pt>
                <c:pt idx="142">
                  <c:v>1.2734437998983565</c:v>
                </c:pt>
                <c:pt idx="143">
                  <c:v>0.78764285403631273</c:v>
                </c:pt>
                <c:pt idx="144">
                  <c:v>0.83338419218430726</c:v>
                </c:pt>
                <c:pt idx="145">
                  <c:v>1.2253971183246708</c:v>
                </c:pt>
                <c:pt idx="146">
                  <c:v>2.2665107438001373</c:v>
                </c:pt>
                <c:pt idx="147">
                  <c:v>3.2858758537358228</c:v>
                </c:pt>
                <c:pt idx="148">
                  <c:v>2.9013417283315115</c:v>
                </c:pt>
                <c:pt idx="149">
                  <c:v>2.4258472116198675</c:v>
                </c:pt>
                <c:pt idx="150">
                  <c:v>2.0576053041992712</c:v>
                </c:pt>
                <c:pt idx="151">
                  <c:v>2.4052070712460139</c:v>
                </c:pt>
                <c:pt idx="152">
                  <c:v>2.6305541497198672</c:v>
                </c:pt>
                <c:pt idx="153">
                  <c:v>2.8985255813553064</c:v>
                </c:pt>
                <c:pt idx="154">
                  <c:v>2.6514756072860801</c:v>
                </c:pt>
                <c:pt idx="155">
                  <c:v>3.4253898606426261</c:v>
                </c:pt>
                <c:pt idx="156">
                  <c:v>3.1177268616773102</c:v>
                </c:pt>
                <c:pt idx="157">
                  <c:v>2.4745041757686042</c:v>
                </c:pt>
                <c:pt idx="158">
                  <c:v>1.8211999995557917</c:v>
                </c:pt>
                <c:pt idx="159">
                  <c:v>1.4738394699854989</c:v>
                </c:pt>
                <c:pt idx="160">
                  <c:v>1.3667901724369966</c:v>
                </c:pt>
                <c:pt idx="161">
                  <c:v>2.3519899526330867</c:v>
                </c:pt>
                <c:pt idx="162">
                  <c:v>2.8045794149637255</c:v>
                </c:pt>
                <c:pt idx="163">
                  <c:v>1.985603082955733</c:v>
                </c:pt>
                <c:pt idx="164">
                  <c:v>1.5642164398062388</c:v>
                </c:pt>
                <c:pt idx="165">
                  <c:v>1.9328073059428799</c:v>
                </c:pt>
                <c:pt idx="166">
                  <c:v>1.788056019841628</c:v>
                </c:pt>
                <c:pt idx="167">
                  <c:v>1.5511404204890653</c:v>
                </c:pt>
                <c:pt idx="168">
                  <c:v>1.5529167841200064</c:v>
                </c:pt>
                <c:pt idx="169">
                  <c:v>1.4594119706162554</c:v>
                </c:pt>
                <c:pt idx="170">
                  <c:v>1.9612953004201736</c:v>
                </c:pt>
                <c:pt idx="171">
                  <c:v>2.185140045439466</c:v>
                </c:pt>
                <c:pt idx="172">
                  <c:v>1.8486349805085522</c:v>
                </c:pt>
                <c:pt idx="173">
                  <c:v>1.9611269984119535</c:v>
                </c:pt>
                <c:pt idx="174">
                  <c:v>2.0172082502733506</c:v>
                </c:pt>
                <c:pt idx="175">
                  <c:v>2.0324578972841958</c:v>
                </c:pt>
                <c:pt idx="176">
                  <c:v>2.0532796300458398</c:v>
                </c:pt>
                <c:pt idx="177">
                  <c:v>1.7869361689991536</c:v>
                </c:pt>
                <c:pt idx="178">
                  <c:v>1.6429206700886934</c:v>
                </c:pt>
                <c:pt idx="179">
                  <c:v>1.8416700588091388</c:v>
                </c:pt>
                <c:pt idx="180">
                  <c:v>2.1783078593204923</c:v>
                </c:pt>
                <c:pt idx="181">
                  <c:v>2.0040636947217276</c:v>
                </c:pt>
                <c:pt idx="182">
                  <c:v>2.6858855920568514</c:v>
                </c:pt>
                <c:pt idx="183">
                  <c:v>2.4679812142072781</c:v>
                </c:pt>
                <c:pt idx="184">
                  <c:v>2.2398683695683737</c:v>
                </c:pt>
                <c:pt idx="185">
                  <c:v>1.6885826465538518</c:v>
                </c:pt>
                <c:pt idx="186">
                  <c:v>1.7891451417903981</c:v>
                </c:pt>
                <c:pt idx="187">
                  <c:v>1.7291910856773285</c:v>
                </c:pt>
                <c:pt idx="188">
                  <c:v>1.9165649274513565</c:v>
                </c:pt>
                <c:pt idx="189">
                  <c:v>1.8594168770956776</c:v>
                </c:pt>
                <c:pt idx="190">
                  <c:v>1.852136208415432</c:v>
                </c:pt>
                <c:pt idx="191">
                  <c:v>1.7562894996273903</c:v>
                </c:pt>
                <c:pt idx="192">
                  <c:v>1.6152916851275694</c:v>
                </c:pt>
                <c:pt idx="193">
                  <c:v>1.6531960409330535</c:v>
                </c:pt>
                <c:pt idx="194">
                  <c:v>1.6059781510484581</c:v>
                </c:pt>
                <c:pt idx="195">
                  <c:v>1.7125219490134154</c:v>
                </c:pt>
                <c:pt idx="196">
                  <c:v>1.9199693674435065</c:v>
                </c:pt>
                <c:pt idx="197">
                  <c:v>2.1167989363970117</c:v>
                </c:pt>
                <c:pt idx="198">
                  <c:v>2.4788901192419908</c:v>
                </c:pt>
                <c:pt idx="199">
                  <c:v>3.2096293372147322</c:v>
                </c:pt>
                <c:pt idx="200">
                  <c:v>2.4676127523800391</c:v>
                </c:pt>
                <c:pt idx="201">
                  <c:v>2.0995585794011133</c:v>
                </c:pt>
                <c:pt idx="202">
                  <c:v>1.9906662028772499</c:v>
                </c:pt>
                <c:pt idx="203">
                  <c:v>1.982015965003453</c:v>
                </c:pt>
                <c:pt idx="204">
                  <c:v>1.9018529759734568</c:v>
                </c:pt>
                <c:pt idx="205">
                  <c:v>1.9915833776301879</c:v>
                </c:pt>
                <c:pt idx="206">
                  <c:v>1.8867831741337306</c:v>
                </c:pt>
                <c:pt idx="207">
                  <c:v>1.8826591851982324</c:v>
                </c:pt>
                <c:pt idx="208">
                  <c:v>2.0587763323052162</c:v>
                </c:pt>
                <c:pt idx="209">
                  <c:v>1.9052116793909883</c:v>
                </c:pt>
                <c:pt idx="210">
                  <c:v>1.8054622470251351</c:v>
                </c:pt>
                <c:pt idx="211">
                  <c:v>1.8655482160578327</c:v>
                </c:pt>
                <c:pt idx="212">
                  <c:v>1.8862375157379634</c:v>
                </c:pt>
                <c:pt idx="213">
                  <c:v>1.7859739156134247</c:v>
                </c:pt>
                <c:pt idx="214">
                  <c:v>1.786631428192323</c:v>
                </c:pt>
                <c:pt idx="215">
                  <c:v>1.8014853133652959</c:v>
                </c:pt>
                <c:pt idx="216">
                  <c:v>1.6262349337276749</c:v>
                </c:pt>
                <c:pt idx="217">
                  <c:v>1.7666266783123736</c:v>
                </c:pt>
                <c:pt idx="218">
                  <c:v>2.6123774781265121</c:v>
                </c:pt>
                <c:pt idx="219">
                  <c:v>1.8776431350781693</c:v>
                </c:pt>
                <c:pt idx="220">
                  <c:v>1.6001114470953084</c:v>
                </c:pt>
                <c:pt idx="221">
                  <c:v>1.4140057387533072</c:v>
                </c:pt>
                <c:pt idx="222">
                  <c:v>1.6388281764421446</c:v>
                </c:pt>
                <c:pt idx="223">
                  <c:v>2.0655514732271487</c:v>
                </c:pt>
                <c:pt idx="224">
                  <c:v>2.1963729476912341</c:v>
                </c:pt>
                <c:pt idx="225">
                  <c:v>2.6828077617000066</c:v>
                </c:pt>
                <c:pt idx="226">
                  <c:v>2.9234222065435298</c:v>
                </c:pt>
                <c:pt idx="227">
                  <c:v>3.0775367653785324</c:v>
                </c:pt>
                <c:pt idx="228">
                  <c:v>3.010249703785028</c:v>
                </c:pt>
                <c:pt idx="229">
                  <c:v>3.2760455447215877</c:v>
                </c:pt>
                <c:pt idx="230">
                  <c:v>3.5285927347335808</c:v>
                </c:pt>
                <c:pt idx="231">
                  <c:v>3.4944206209620647</c:v>
                </c:pt>
                <c:pt idx="232">
                  <c:v>3.4720538077956391</c:v>
                </c:pt>
                <c:pt idx="233">
                  <c:v>3.4078209876515935</c:v>
                </c:pt>
                <c:pt idx="234">
                  <c:v>3.232203705020523</c:v>
                </c:pt>
                <c:pt idx="235">
                  <c:v>2.9640855178998882</c:v>
                </c:pt>
                <c:pt idx="236">
                  <c:v>3.5496894815642226</c:v>
                </c:pt>
                <c:pt idx="237">
                  <c:v>4.6486557568133122</c:v>
                </c:pt>
                <c:pt idx="238">
                  <c:v>4.4226428360524119</c:v>
                </c:pt>
                <c:pt idx="239">
                  <c:v>4.3828607979503227</c:v>
                </c:pt>
                <c:pt idx="240">
                  <c:v>6.4407671638432902</c:v>
                </c:pt>
                <c:pt idx="241">
                  <c:v>6.2680535818116461</c:v>
                </c:pt>
                <c:pt idx="242">
                  <c:v>2.375896501884208</c:v>
                </c:pt>
                <c:pt idx="243">
                  <c:v>2.9949866069068926E-2</c:v>
                </c:pt>
                <c:pt idx="244">
                  <c:v>2.31713842078782E-2</c:v>
                </c:pt>
                <c:pt idx="245">
                  <c:v>6.980585465086662E-3</c:v>
                </c:pt>
                <c:pt idx="246">
                  <c:v>1.1871432102728742E-2</c:v>
                </c:pt>
                <c:pt idx="247">
                  <c:v>1.1470258567506029E-2</c:v>
                </c:pt>
                <c:pt idx="248">
                  <c:v>1.9185258881741461E-2</c:v>
                </c:pt>
                <c:pt idx="249">
                  <c:v>1.2166021413042783E-2</c:v>
                </c:pt>
                <c:pt idx="250">
                  <c:v>1.2071327421530061E-2</c:v>
                </c:pt>
                <c:pt idx="251">
                  <c:v>4.5667551023696705E-3</c:v>
                </c:pt>
                <c:pt idx="252">
                  <c:v>3.4694758656419994E-2</c:v>
                </c:pt>
                <c:pt idx="253">
                  <c:v>4.4778571428571425E-2</c:v>
                </c:pt>
                <c:pt idx="254">
                  <c:v>3.8493408633761411E-2</c:v>
                </c:pt>
                <c:pt idx="255">
                  <c:v>3.0625836892133908E-2</c:v>
                </c:pt>
                <c:pt idx="256">
                  <c:v>2.9066852650266296E-2</c:v>
                </c:pt>
                <c:pt idx="257">
                  <c:v>3.1255980380569676E-2</c:v>
                </c:pt>
                <c:pt idx="258">
                  <c:v>3.2202307476897229E-2</c:v>
                </c:pt>
                <c:pt idx="259">
                  <c:v>2.9117243510506801E-2</c:v>
                </c:pt>
                <c:pt idx="260">
                  <c:v>2.5603476075307059E-2</c:v>
                </c:pt>
                <c:pt idx="261">
                  <c:v>2.5611383858707801E-2</c:v>
                </c:pt>
                <c:pt idx="262">
                  <c:v>1.6709170212765957E-2</c:v>
                </c:pt>
                <c:pt idx="263">
                  <c:v>1.3424243530461588E-2</c:v>
                </c:pt>
                <c:pt idx="264">
                  <c:v>8.8075124641184468E-3</c:v>
                </c:pt>
                <c:pt idx="265">
                  <c:v>5.2170101627460729E-3</c:v>
                </c:pt>
                <c:pt idx="266">
                  <c:v>4.9827393075356418E-3</c:v>
                </c:pt>
                <c:pt idx="267">
                  <c:v>4.6332013791342093E-3</c:v>
                </c:pt>
                <c:pt idx="268">
                  <c:v>4.2907059613868041E-3</c:v>
                </c:pt>
                <c:pt idx="269">
                  <c:v>3.9310562695755481E-3</c:v>
                </c:pt>
                <c:pt idx="270">
                  <c:v>3.5964925580572616E-3</c:v>
                </c:pt>
                <c:pt idx="271">
                  <c:v>3.1676403904441416E-3</c:v>
                </c:pt>
                <c:pt idx="272">
                  <c:v>3.0742609980872896E-3</c:v>
                </c:pt>
                <c:pt idx="273">
                  <c:v>5.7704662485724015E-3</c:v>
                </c:pt>
                <c:pt idx="274">
                  <c:v>2.9941079089307009E-3</c:v>
                </c:pt>
                <c:pt idx="275">
                  <c:v>9.2457266315053689E-4</c:v>
                </c:pt>
                <c:pt idx="276">
                  <c:v>3.8634080070192321E-4</c:v>
                </c:pt>
                <c:pt idx="277">
                  <c:v>3.5289089688015138E-4</c:v>
                </c:pt>
                <c:pt idx="278">
                  <c:v>2.102584561638075E-4</c:v>
                </c:pt>
                <c:pt idx="279">
                  <c:v>2.457109119955546E-4</c:v>
                </c:pt>
                <c:pt idx="280">
                  <c:v>1.6575513512329408E-4</c:v>
                </c:pt>
                <c:pt idx="281">
                  <c:v>1.1333679814152696E-4</c:v>
                </c:pt>
                <c:pt idx="282">
                  <c:v>1.1130947259743611E-4</c:v>
                </c:pt>
                <c:pt idx="283">
                  <c:v>1.1139034164232834E-4</c:v>
                </c:pt>
                <c:pt idx="284">
                  <c:v>1.8233434117294065E-4</c:v>
                </c:pt>
                <c:pt idx="285">
                  <c:v>7.1749126419891069E-5</c:v>
                </c:pt>
                <c:pt idx="286">
                  <c:v>4.4484821904075685E-5</c:v>
                </c:pt>
                <c:pt idx="287">
                  <c:v>4.9272448157124989E-5</c:v>
                </c:pt>
                <c:pt idx="288">
                  <c:v>6.4092887013774669E-5</c:v>
                </c:pt>
                <c:pt idx="289">
                  <c:v>1.0088601087541542E-4</c:v>
                </c:pt>
                <c:pt idx="290">
                  <c:v>7.1010476845432361E-5</c:v>
                </c:pt>
                <c:pt idx="291">
                  <c:v>7.567593747351342E-5</c:v>
                </c:pt>
                <c:pt idx="292">
                  <c:v>5.640696635045126E-5</c:v>
                </c:pt>
                <c:pt idx="293">
                  <c:v>3.4725562089468046E-5</c:v>
                </c:pt>
                <c:pt idx="294">
                  <c:v>3.640803973420633E-5</c:v>
                </c:pt>
                <c:pt idx="295">
                  <c:v>3.5525089239024166E-5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ser>
        <c:dLbls>
          <c:showLegendKey val="0"/>
          <c:showVal val="0"/>
          <c:showCatName val="0"/>
          <c:showSerName val="0"/>
          <c:showPercent val="0"/>
          <c:showBubbleSize val="0"/>
        </c:dLbls>
        <c:gapWidth val="0"/>
        <c:overlap val="100"/>
        <c:axId val="545516544"/>
        <c:axId val="548057856"/>
      </c:barChart>
      <c:lineChart>
        <c:grouping val="standard"/>
        <c:varyColors val="0"/>
        <c:ser>
          <c:idx val="0"/>
          <c:order val="0"/>
          <c:spPr>
            <a:ln w="25400">
              <a:solidFill>
                <a:schemeClr val="tx1"/>
              </a:solidFill>
            </a:ln>
          </c:spPr>
          <c:marker>
            <c:symbol val="none"/>
          </c:marker>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'A2.Components scaled by NGDP'!$N$16:$N$338</c:f>
              <c:numCache>
                <c:formatCode>0.00</c:formatCode>
                <c:ptCount val="323"/>
                <c:pt idx="0">
                  <c:v>4.7082807712426478</c:v>
                </c:pt>
                <c:pt idx="1">
                  <c:v>5.576635625775574</c:v>
                </c:pt>
                <c:pt idx="2">
                  <c:v>5.2417846607617617</c:v>
                </c:pt>
                <c:pt idx="3">
                  <c:v>5.0537373315050571</c:v>
                </c:pt>
                <c:pt idx="4">
                  <c:v>5.4468726748218019</c:v>
                </c:pt>
                <c:pt idx="5">
                  <c:v>5.2310869833613358</c:v>
                </c:pt>
                <c:pt idx="6">
                  <c:v>5.6281394161761167</c:v>
                </c:pt>
                <c:pt idx="7">
                  <c:v>5.2819660085435451</c:v>
                </c:pt>
                <c:pt idx="8">
                  <c:v>4.7622358553949677</c:v>
                </c:pt>
                <c:pt idx="9">
                  <c:v>4.6933440815950336</c:v>
                </c:pt>
                <c:pt idx="10">
                  <c:v>5.198934454375868</c:v>
                </c:pt>
                <c:pt idx="11">
                  <c:v>5.0299370891743562</c:v>
                </c:pt>
                <c:pt idx="12">
                  <c:v>6.7612100875757131</c:v>
                </c:pt>
                <c:pt idx="13">
                  <c:v>7.3445752142795833</c:v>
                </c:pt>
                <c:pt idx="14">
                  <c:v>8.8989424248050497</c:v>
                </c:pt>
                <c:pt idx="15">
                  <c:v>10.308920345781488</c:v>
                </c:pt>
                <c:pt idx="16">
                  <c:v>9.2786745306529301</c:v>
                </c:pt>
                <c:pt idx="17">
                  <c:v>11.653768841144514</c:v>
                </c:pt>
                <c:pt idx="18">
                  <c:v>8.5766597744371751</c:v>
                </c:pt>
                <c:pt idx="19">
                  <c:v>11.280363712530944</c:v>
                </c:pt>
                <c:pt idx="20">
                  <c:v>10.463359268250214</c:v>
                </c:pt>
                <c:pt idx="21">
                  <c:v>9.4446165303695135</c:v>
                </c:pt>
                <c:pt idx="22">
                  <c:v>9.0797157343140835</c:v>
                </c:pt>
                <c:pt idx="23">
                  <c:v>11.25791795096049</c:v>
                </c:pt>
                <c:pt idx="24">
                  <c:v>9.4716539363841292</c:v>
                </c:pt>
                <c:pt idx="25">
                  <c:v>12.051369709131777</c:v>
                </c:pt>
                <c:pt idx="26">
                  <c:v>15.106186754406139</c:v>
                </c:pt>
                <c:pt idx="27">
                  <c:v>18.028068490856647</c:v>
                </c:pt>
                <c:pt idx="28">
                  <c:v>16.966990656341785</c:v>
                </c:pt>
                <c:pt idx="29">
                  <c:v>16.408634589442734</c:v>
                </c:pt>
                <c:pt idx="30">
                  <c:v>18.862652523256337</c:v>
                </c:pt>
                <c:pt idx="31">
                  <c:v>19.04264636391018</c:v>
                </c:pt>
                <c:pt idx="32">
                  <c:v>16.967107953621735</c:v>
                </c:pt>
                <c:pt idx="33">
                  <c:v>18.516727910956327</c:v>
                </c:pt>
                <c:pt idx="34">
                  <c:v>19.600792944784956</c:v>
                </c:pt>
                <c:pt idx="35">
                  <c:v>20.667280309524276</c:v>
                </c:pt>
                <c:pt idx="36">
                  <c:v>19.529999720637456</c:v>
                </c:pt>
                <c:pt idx="37">
                  <c:v>20.065731420556752</c:v>
                </c:pt>
                <c:pt idx="38">
                  <c:v>20.169801015220809</c:v>
                </c:pt>
                <c:pt idx="39">
                  <c:v>20.393203297666428</c:v>
                </c:pt>
                <c:pt idx="40">
                  <c:v>18.402307452691087</c:v>
                </c:pt>
                <c:pt idx="41">
                  <c:v>19.976390750937075</c:v>
                </c:pt>
                <c:pt idx="42">
                  <c:v>19.557092787360045</c:v>
                </c:pt>
                <c:pt idx="43">
                  <c:v>20.213782656663774</c:v>
                </c:pt>
                <c:pt idx="44">
                  <c:v>19.037792328149784</c:v>
                </c:pt>
                <c:pt idx="45">
                  <c:v>18.920857681702756</c:v>
                </c:pt>
                <c:pt idx="46">
                  <c:v>18.997184858369451</c:v>
                </c:pt>
                <c:pt idx="47">
                  <c:v>19.589420048964602</c:v>
                </c:pt>
                <c:pt idx="48">
                  <c:v>18.351207931354299</c:v>
                </c:pt>
                <c:pt idx="49">
                  <c:v>20.340954716243175</c:v>
                </c:pt>
                <c:pt idx="50">
                  <c:v>18.981833450979543</c:v>
                </c:pt>
                <c:pt idx="51">
                  <c:v>17.807305643827696</c:v>
                </c:pt>
                <c:pt idx="52">
                  <c:v>18.291432168638352</c:v>
                </c:pt>
                <c:pt idx="53">
                  <c:v>18.405427957428781</c:v>
                </c:pt>
                <c:pt idx="54">
                  <c:v>19.161223256435093</c:v>
                </c:pt>
                <c:pt idx="55">
                  <c:v>19.186818468571456</c:v>
                </c:pt>
                <c:pt idx="56">
                  <c:v>17.08465053871247</c:v>
                </c:pt>
                <c:pt idx="57">
                  <c:v>16.889485644578762</c:v>
                </c:pt>
                <c:pt idx="58">
                  <c:v>18.116079923997631</c:v>
                </c:pt>
                <c:pt idx="59">
                  <c:v>18.800743223215864</c:v>
                </c:pt>
                <c:pt idx="60">
                  <c:v>19.138954066602107</c:v>
                </c:pt>
                <c:pt idx="61">
                  <c:v>16.151989340007677</c:v>
                </c:pt>
                <c:pt idx="62">
                  <c:v>15.546688840249937</c:v>
                </c:pt>
                <c:pt idx="63">
                  <c:v>16.719153965555233</c:v>
                </c:pt>
                <c:pt idx="64">
                  <c:v>16.537266260259429</c:v>
                </c:pt>
                <c:pt idx="65">
                  <c:v>17.015266138530674</c:v>
                </c:pt>
                <c:pt idx="66">
                  <c:v>16.360128959923415</c:v>
                </c:pt>
                <c:pt idx="67">
                  <c:v>16.056213239508921</c:v>
                </c:pt>
                <c:pt idx="68">
                  <c:v>15.532691049383979</c:v>
                </c:pt>
                <c:pt idx="69">
                  <c:v>15.009168859259038</c:v>
                </c:pt>
                <c:pt idx="70">
                  <c:v>14.618238336468803</c:v>
                </c:pt>
                <c:pt idx="71">
                  <c:v>14.669269919188356</c:v>
                </c:pt>
                <c:pt idx="72">
                  <c:v>14.836709908982474</c:v>
                </c:pt>
                <c:pt idx="73">
                  <c:v>14.638959219160901</c:v>
                </c:pt>
                <c:pt idx="74">
                  <c:v>15.858333049787653</c:v>
                </c:pt>
                <c:pt idx="75">
                  <c:v>13.994369359524992</c:v>
                </c:pt>
                <c:pt idx="76">
                  <c:v>14.148205949850448</c:v>
                </c:pt>
                <c:pt idx="77">
                  <c:v>15.295309173176008</c:v>
                </c:pt>
                <c:pt idx="78">
                  <c:v>16.442412396501567</c:v>
                </c:pt>
                <c:pt idx="79">
                  <c:v>15.359572179257912</c:v>
                </c:pt>
                <c:pt idx="80">
                  <c:v>15.335273529918249</c:v>
                </c:pt>
                <c:pt idx="81">
                  <c:v>14.034475910861664</c:v>
                </c:pt>
                <c:pt idx="82">
                  <c:v>15.219845185517848</c:v>
                </c:pt>
                <c:pt idx="83">
                  <c:v>15.562229620662322</c:v>
                </c:pt>
                <c:pt idx="84">
                  <c:v>14.537715389720576</c:v>
                </c:pt>
                <c:pt idx="85">
                  <c:v>13.59395140552717</c:v>
                </c:pt>
                <c:pt idx="86">
                  <c:v>13.155250482790777</c:v>
                </c:pt>
                <c:pt idx="87">
                  <c:v>12.786039548318801</c:v>
                </c:pt>
                <c:pt idx="88">
                  <c:v>13.49296464480976</c:v>
                </c:pt>
                <c:pt idx="89">
                  <c:v>14.750781823266815</c:v>
                </c:pt>
                <c:pt idx="90">
                  <c:v>14.101661341518192</c:v>
                </c:pt>
                <c:pt idx="91">
                  <c:v>15.191134516216463</c:v>
                </c:pt>
                <c:pt idx="92">
                  <c:v>16.044850277609441</c:v>
                </c:pt>
                <c:pt idx="93">
                  <c:v>16.116819849370106</c:v>
                </c:pt>
                <c:pt idx="94">
                  <c:v>15.653060163274198</c:v>
                </c:pt>
                <c:pt idx="95">
                  <c:v>14.923608298910302</c:v>
                </c:pt>
                <c:pt idx="96">
                  <c:v>13.856475116191431</c:v>
                </c:pt>
                <c:pt idx="97">
                  <c:v>13.755235629705235</c:v>
                </c:pt>
                <c:pt idx="98">
                  <c:v>16.104314665316043</c:v>
                </c:pt>
                <c:pt idx="99">
                  <c:v>11.688300066510205</c:v>
                </c:pt>
                <c:pt idx="100">
                  <c:v>10.752151395269584</c:v>
                </c:pt>
                <c:pt idx="101">
                  <c:v>12.134171687649312</c:v>
                </c:pt>
                <c:pt idx="102">
                  <c:v>12.021519135104176</c:v>
                </c:pt>
                <c:pt idx="103">
                  <c:v>11.981661956725221</c:v>
                </c:pt>
                <c:pt idx="104">
                  <c:v>11.441438356268691</c:v>
                </c:pt>
                <c:pt idx="105">
                  <c:v>9.5186424616041663</c:v>
                </c:pt>
                <c:pt idx="106">
                  <c:v>11.259981549249115</c:v>
                </c:pt>
                <c:pt idx="107">
                  <c:v>12.038384073908263</c:v>
                </c:pt>
                <c:pt idx="108">
                  <c:v>12.828243615334236</c:v>
                </c:pt>
                <c:pt idx="109">
                  <c:v>10.936675656748671</c:v>
                </c:pt>
                <c:pt idx="110">
                  <c:v>10.733922908961931</c:v>
                </c:pt>
                <c:pt idx="111">
                  <c:v>10.447473033572241</c:v>
                </c:pt>
                <c:pt idx="112">
                  <c:v>10.52141292669287</c:v>
                </c:pt>
                <c:pt idx="113">
                  <c:v>10.36367517928988</c:v>
                </c:pt>
                <c:pt idx="114">
                  <c:v>10.145664630840928</c:v>
                </c:pt>
                <c:pt idx="115">
                  <c:v>10.779574425105782</c:v>
                </c:pt>
                <c:pt idx="116">
                  <c:v>10.58460423257808</c:v>
                </c:pt>
                <c:pt idx="117">
                  <c:v>10.45144461090625</c:v>
                </c:pt>
                <c:pt idx="118">
                  <c:v>11.505928113936079</c:v>
                </c:pt>
                <c:pt idx="119">
                  <c:v>11.479420526515877</c:v>
                </c:pt>
                <c:pt idx="120">
                  <c:v>12.654615346629393</c:v>
                </c:pt>
                <c:pt idx="121">
                  <c:v>11.909690966437157</c:v>
                </c:pt>
                <c:pt idx="122">
                  <c:v>10.36286049983255</c:v>
                </c:pt>
                <c:pt idx="123">
                  <c:v>10.3975913674665</c:v>
                </c:pt>
                <c:pt idx="124">
                  <c:v>10.778810838864899</c:v>
                </c:pt>
                <c:pt idx="125">
                  <c:v>9.9083630981352222</c:v>
                </c:pt>
                <c:pt idx="126">
                  <c:v>10.820204393881866</c:v>
                </c:pt>
                <c:pt idx="127">
                  <c:v>11.302687214472698</c:v>
                </c:pt>
                <c:pt idx="128">
                  <c:v>10.744560993216087</c:v>
                </c:pt>
                <c:pt idx="129">
                  <c:v>10.056232250947884</c:v>
                </c:pt>
                <c:pt idx="130">
                  <c:v>11.080736281279201</c:v>
                </c:pt>
                <c:pt idx="131">
                  <c:v>10.713378944701882</c:v>
                </c:pt>
                <c:pt idx="132">
                  <c:v>10.343875677292447</c:v>
                </c:pt>
                <c:pt idx="133">
                  <c:v>10.946736104729446</c:v>
                </c:pt>
                <c:pt idx="134">
                  <c:v>10.556084365595126</c:v>
                </c:pt>
                <c:pt idx="135">
                  <c:v>9.8752821687606733</c:v>
                </c:pt>
                <c:pt idx="136">
                  <c:v>10.978429154123809</c:v>
                </c:pt>
                <c:pt idx="137">
                  <c:v>11.424901612028142</c:v>
                </c:pt>
                <c:pt idx="138">
                  <c:v>10.084079390801092</c:v>
                </c:pt>
                <c:pt idx="139">
                  <c:v>10.238840246522203</c:v>
                </c:pt>
                <c:pt idx="140">
                  <c:v>8.8128198159979458</c:v>
                </c:pt>
                <c:pt idx="141">
                  <c:v>9.236853526631295</c:v>
                </c:pt>
                <c:pt idx="142">
                  <c:v>8.1083565404306057</c:v>
                </c:pt>
                <c:pt idx="143">
                  <c:v>7.4869069302954143</c:v>
                </c:pt>
                <c:pt idx="144">
                  <c:v>7.596624573227305</c:v>
                </c:pt>
                <c:pt idx="145">
                  <c:v>8.2726844625120535</c:v>
                </c:pt>
                <c:pt idx="146">
                  <c:v>9.9275376514476701</c:v>
                </c:pt>
                <c:pt idx="147">
                  <c:v>10.419708581289026</c:v>
                </c:pt>
                <c:pt idx="148">
                  <c:v>10.093417695313827</c:v>
                </c:pt>
                <c:pt idx="149">
                  <c:v>11.297236394419501</c:v>
                </c:pt>
                <c:pt idx="150">
                  <c:v>9.1997687431746442</c:v>
                </c:pt>
                <c:pt idx="151">
                  <c:v>8.679935366606875</c:v>
                </c:pt>
                <c:pt idx="152">
                  <c:v>9.1421859334369326</c:v>
                </c:pt>
                <c:pt idx="153">
                  <c:v>9.3460963852698544</c:v>
                </c:pt>
                <c:pt idx="154">
                  <c:v>10.050225061527462</c:v>
                </c:pt>
                <c:pt idx="155">
                  <c:v>10.359358153500148</c:v>
                </c:pt>
                <c:pt idx="156">
                  <c:v>10.387256369895491</c:v>
                </c:pt>
                <c:pt idx="157">
                  <c:v>8.4009083754966589</c:v>
                </c:pt>
                <c:pt idx="158">
                  <c:v>7.4143740306551988</c:v>
                </c:pt>
                <c:pt idx="159">
                  <c:v>7.8297450081236271</c:v>
                </c:pt>
                <c:pt idx="160">
                  <c:v>7.4013974175462449</c:v>
                </c:pt>
                <c:pt idx="161">
                  <c:v>7.8966372752318303</c:v>
                </c:pt>
                <c:pt idx="162">
                  <c:v>8.6277880381467291</c:v>
                </c:pt>
                <c:pt idx="163">
                  <c:v>7.9814106427354981</c:v>
                </c:pt>
                <c:pt idx="164">
                  <c:v>7.178014268831669</c:v>
                </c:pt>
                <c:pt idx="165">
                  <c:v>7.2809218341197068</c:v>
                </c:pt>
                <c:pt idx="166">
                  <c:v>7.2035861221932</c:v>
                </c:pt>
                <c:pt idx="167">
                  <c:v>6.6085926998699511</c:v>
                </c:pt>
                <c:pt idx="168">
                  <c:v>6.2821633279572779</c:v>
                </c:pt>
                <c:pt idx="169">
                  <c:v>6.0286486987014216</c:v>
                </c:pt>
                <c:pt idx="170">
                  <c:v>6.6299816812852663</c:v>
                </c:pt>
                <c:pt idx="171">
                  <c:v>6.7369897716365905</c:v>
                </c:pt>
                <c:pt idx="172">
                  <c:v>6.4405305425649857</c:v>
                </c:pt>
                <c:pt idx="173">
                  <c:v>6.6282513927596183</c:v>
                </c:pt>
                <c:pt idx="174">
                  <c:v>6.4624676746428076</c:v>
                </c:pt>
                <c:pt idx="175">
                  <c:v>6.345227722834462</c:v>
                </c:pt>
                <c:pt idx="176">
                  <c:v>6.1513350731049874</c:v>
                </c:pt>
                <c:pt idx="177">
                  <c:v>5.4108589640265556</c:v>
                </c:pt>
                <c:pt idx="178">
                  <c:v>5.2921714619629086</c:v>
                </c:pt>
                <c:pt idx="179">
                  <c:v>5.7024687751556868</c:v>
                </c:pt>
                <c:pt idx="180">
                  <c:v>6.2318719612358713</c:v>
                </c:pt>
                <c:pt idx="181">
                  <c:v>6.1436283239928713</c:v>
                </c:pt>
                <c:pt idx="182">
                  <c:v>7.0693345257440674</c:v>
                </c:pt>
                <c:pt idx="183">
                  <c:v>6.8074879071321943</c:v>
                </c:pt>
                <c:pt idx="184">
                  <c:v>6.3275722278060629</c:v>
                </c:pt>
                <c:pt idx="185">
                  <c:v>5.9523609972331748</c:v>
                </c:pt>
                <c:pt idx="186">
                  <c:v>5.863126499178632</c:v>
                </c:pt>
                <c:pt idx="187">
                  <c:v>5.881210243070389</c:v>
                </c:pt>
                <c:pt idx="188">
                  <c:v>6.075311109230773</c:v>
                </c:pt>
                <c:pt idx="189">
                  <c:v>5.8604254786247383</c:v>
                </c:pt>
                <c:pt idx="190">
                  <c:v>5.8030716349038531</c:v>
                </c:pt>
                <c:pt idx="191">
                  <c:v>5.9105570143214914</c:v>
                </c:pt>
                <c:pt idx="192">
                  <c:v>5.5912642303276758</c:v>
                </c:pt>
                <c:pt idx="193">
                  <c:v>5.4047758463224724</c:v>
                </c:pt>
                <c:pt idx="194">
                  <c:v>5.7444134299073504</c:v>
                </c:pt>
                <c:pt idx="195">
                  <c:v>5.550562508818687</c:v>
                </c:pt>
                <c:pt idx="196">
                  <c:v>5.6348293856838287</c:v>
                </c:pt>
                <c:pt idx="197">
                  <c:v>5.8008291442269533</c:v>
                </c:pt>
                <c:pt idx="198">
                  <c:v>5.6909598959883194</c:v>
                </c:pt>
                <c:pt idx="199">
                  <c:v>7.0279691999875871</c:v>
                </c:pt>
                <c:pt idx="200">
                  <c:v>6.3426666798699829</c:v>
                </c:pt>
                <c:pt idx="201">
                  <c:v>6.160886237519402</c:v>
                </c:pt>
                <c:pt idx="202">
                  <c:v>5.7201974303031582</c:v>
                </c:pt>
                <c:pt idx="203">
                  <c:v>5.6444736178062032</c:v>
                </c:pt>
                <c:pt idx="204">
                  <c:v>5.3666767841529914</c:v>
                </c:pt>
                <c:pt idx="205">
                  <c:v>5.6239909995253496</c:v>
                </c:pt>
                <c:pt idx="206">
                  <c:v>5.3087402637625578</c:v>
                </c:pt>
                <c:pt idx="207">
                  <c:v>5.2892875907042143</c:v>
                </c:pt>
                <c:pt idx="208">
                  <c:v>5.3102800535720025</c:v>
                </c:pt>
                <c:pt idx="209">
                  <c:v>5.630925302280243</c:v>
                </c:pt>
                <c:pt idx="210">
                  <c:v>5.1055431664563526</c:v>
                </c:pt>
                <c:pt idx="211">
                  <c:v>5.0736106885634413</c:v>
                </c:pt>
                <c:pt idx="212">
                  <c:v>5.1903016314504837</c:v>
                </c:pt>
                <c:pt idx="213">
                  <c:v>4.802399551428457</c:v>
                </c:pt>
                <c:pt idx="214">
                  <c:v>4.7798556164728607</c:v>
                </c:pt>
                <c:pt idx="215">
                  <c:v>5.0575900014448578</c:v>
                </c:pt>
                <c:pt idx="216">
                  <c:v>4.7893575395345716</c:v>
                </c:pt>
                <c:pt idx="217">
                  <c:v>4.5667941501928215</c:v>
                </c:pt>
                <c:pt idx="218">
                  <c:v>8.6781644876939001</c:v>
                </c:pt>
                <c:pt idx="219">
                  <c:v>6.8161350122815714</c:v>
                </c:pt>
                <c:pt idx="220">
                  <c:v>8.0328162728032186</c:v>
                </c:pt>
                <c:pt idx="221">
                  <c:v>5.546023063495956</c:v>
                </c:pt>
                <c:pt idx="222">
                  <c:v>4.6860105798508531</c:v>
                </c:pt>
                <c:pt idx="223">
                  <c:v>5.6994748849515808</c:v>
                </c:pt>
                <c:pt idx="224">
                  <c:v>4.6729623295442284</c:v>
                </c:pt>
                <c:pt idx="225">
                  <c:v>5.7796732680459231</c:v>
                </c:pt>
                <c:pt idx="226">
                  <c:v>6.274131825648289</c:v>
                </c:pt>
                <c:pt idx="227">
                  <c:v>6.4208374566872815</c:v>
                </c:pt>
                <c:pt idx="228">
                  <c:v>6.1958254329176432</c:v>
                </c:pt>
                <c:pt idx="229">
                  <c:v>6.3833110021304726</c:v>
                </c:pt>
                <c:pt idx="230">
                  <c:v>6.3713809472946741</c:v>
                </c:pt>
                <c:pt idx="231">
                  <c:v>5.8281888534883164</c:v>
                </c:pt>
                <c:pt idx="232">
                  <c:v>10.62567527400563</c:v>
                </c:pt>
                <c:pt idx="233">
                  <c:v>10.107621300119197</c:v>
                </c:pt>
                <c:pt idx="234">
                  <c:v>10.508186667544146</c:v>
                </c:pt>
                <c:pt idx="235">
                  <c:v>11.336690207781182</c:v>
                </c:pt>
                <c:pt idx="236">
                  <c:v>12.920166457543095</c:v>
                </c:pt>
                <c:pt idx="237">
                  <c:v>12.972483774192545</c:v>
                </c:pt>
                <c:pt idx="238">
                  <c:v>12.470376028722857</c:v>
                </c:pt>
                <c:pt idx="239">
                  <c:v>12.310001662200495</c:v>
                </c:pt>
                <c:pt idx="240">
                  <c:v>12.796945607107098</c:v>
                </c:pt>
                <c:pt idx="241">
                  <c:v>12.463816502100654</c:v>
                </c:pt>
                <c:pt idx="242">
                  <c:v>11.990756419560039</c:v>
                </c:pt>
                <c:pt idx="243">
                  <c:v>12.662772293854911</c:v>
                </c:pt>
                <c:pt idx="244">
                  <c:v>11.532265089945131</c:v>
                </c:pt>
                <c:pt idx="245">
                  <c:v>11.423203210251838</c:v>
                </c:pt>
                <c:pt idx="246">
                  <c:v>12.656806907396842</c:v>
                </c:pt>
                <c:pt idx="247">
                  <c:v>13.752233782046105</c:v>
                </c:pt>
                <c:pt idx="248">
                  <c:v>15.270883274733245</c:v>
                </c:pt>
                <c:pt idx="249">
                  <c:v>16.967818399738476</c:v>
                </c:pt>
                <c:pt idx="250">
                  <c:v>18.058000141706206</c:v>
                </c:pt>
                <c:pt idx="251">
                  <c:v>15.611205694465834</c:v>
                </c:pt>
                <c:pt idx="252">
                  <c:v>14.344430731370348</c:v>
                </c:pt>
                <c:pt idx="253">
                  <c:v>14.692438937479753</c:v>
                </c:pt>
                <c:pt idx="254">
                  <c:v>13.251146054463872</c:v>
                </c:pt>
                <c:pt idx="255">
                  <c:v>12.148736382421822</c:v>
                </c:pt>
                <c:pt idx="256">
                  <c:v>12.040649163073802</c:v>
                </c:pt>
                <c:pt idx="257">
                  <c:v>11.416593345940196</c:v>
                </c:pt>
                <c:pt idx="258">
                  <c:v>11.35936436292355</c:v>
                </c:pt>
                <c:pt idx="259">
                  <c:v>11.068468453852494</c:v>
                </c:pt>
                <c:pt idx="260">
                  <c:v>10.453053758239674</c:v>
                </c:pt>
                <c:pt idx="261">
                  <c:v>10.234526478873239</c:v>
                </c:pt>
                <c:pt idx="262">
                  <c:v>10.007906965957446</c:v>
                </c:pt>
                <c:pt idx="263">
                  <c:v>10.023390042183824</c:v>
                </c:pt>
                <c:pt idx="264">
                  <c:v>10.280734680465327</c:v>
                </c:pt>
                <c:pt idx="265">
                  <c:v>10.295318882808614</c:v>
                </c:pt>
                <c:pt idx="266">
                  <c:v>9.074927121520707</c:v>
                </c:pt>
                <c:pt idx="267">
                  <c:v>8.9700044853786238</c:v>
                </c:pt>
                <c:pt idx="268">
                  <c:v>8.7449240120337652</c:v>
                </c:pt>
                <c:pt idx="269">
                  <c:v>8.8539790717140079</c:v>
                </c:pt>
                <c:pt idx="270">
                  <c:v>8.7924718671821704</c:v>
                </c:pt>
                <c:pt idx="271">
                  <c:v>8.8220089496670724</c:v>
                </c:pt>
                <c:pt idx="272">
                  <c:v>8.3610273474178403</c:v>
                </c:pt>
                <c:pt idx="273">
                  <c:v>7.6843565849846724</c:v>
                </c:pt>
                <c:pt idx="274">
                  <c:v>8.0468554746604486</c:v>
                </c:pt>
                <c:pt idx="275">
                  <c:v>6.6975440045752048</c:v>
                </c:pt>
                <c:pt idx="276">
                  <c:v>7.671879201279312</c:v>
                </c:pt>
                <c:pt idx="277">
                  <c:v>8.0451236339214844</c:v>
                </c:pt>
                <c:pt idx="278">
                  <c:v>7.5218237495013103</c:v>
                </c:pt>
                <c:pt idx="279">
                  <c:v>6.7066116204764885</c:v>
                </c:pt>
                <c:pt idx="280">
                  <c:v>6.2110581311291062</c:v>
                </c:pt>
                <c:pt idx="281">
                  <c:v>6.4238564567535574</c:v>
                </c:pt>
                <c:pt idx="282">
                  <c:v>5.5526800309730708</c:v>
                </c:pt>
                <c:pt idx="283">
                  <c:v>5.0510421336231293</c:v>
                </c:pt>
                <c:pt idx="284">
                  <c:v>4.7915468414614439</c:v>
                </c:pt>
                <c:pt idx="285">
                  <c:v>4.624265347586574</c:v>
                </c:pt>
                <c:pt idx="286">
                  <c:v>4.5582347044265532</c:v>
                </c:pt>
                <c:pt idx="287">
                  <c:v>3.9692448783711045</c:v>
                </c:pt>
                <c:pt idx="288">
                  <c:v>4.9389438445668032</c:v>
                </c:pt>
                <c:pt idx="289">
                  <c:v>4.528064171226247</c:v>
                </c:pt>
                <c:pt idx="290">
                  <c:v>3.9115572351163608</c:v>
                </c:pt>
                <c:pt idx="291">
                  <c:v>3.408246053752114</c:v>
                </c:pt>
                <c:pt idx="292">
                  <c:v>3.2940473530175023</c:v>
                </c:pt>
                <c:pt idx="293">
                  <c:v>3.1556942585440368</c:v>
                </c:pt>
                <c:pt idx="294">
                  <c:v>3.0958562256998809</c:v>
                </c:pt>
                <c:pt idx="295">
                  <c:v>3.0712707182320447</c:v>
                </c:pt>
                <c:pt idx="296">
                  <c:v>3.4301649117746047</c:v>
                </c:pt>
                <c:pt idx="297">
                  <c:v>3.0580056575609857</c:v>
                </c:pt>
                <c:pt idx="298">
                  <c:v>2.8942486545472583</c:v>
                </c:pt>
                <c:pt idx="299">
                  <c:v>2.9328463290397573</c:v>
                </c:pt>
                <c:pt idx="300">
                  <c:v>3.0349046746185655</c:v>
                </c:pt>
                <c:pt idx="301">
                  <c:v>3.1405138083761788</c:v>
                </c:pt>
                <c:pt idx="302">
                  <c:v>3.8902866919952626</c:v>
                </c:pt>
                <c:pt idx="303">
                  <c:v>4.6903578307107159</c:v>
                </c:pt>
                <c:pt idx="304">
                  <c:v>3.5530655689999735</c:v>
                </c:pt>
                <c:pt idx="305">
                  <c:v>3.7612345200244723</c:v>
                </c:pt>
                <c:pt idx="306">
                  <c:v>4.2809707208044934</c:v>
                </c:pt>
                <c:pt idx="307">
                  <c:v>4.111924220771388</c:v>
                </c:pt>
                <c:pt idx="308">
                  <c:v>4.3882259565800918</c:v>
                </c:pt>
                <c:pt idx="309">
                  <c:v>4.4366420810612111</c:v>
                </c:pt>
                <c:pt idx="310">
                  <c:v>5.304788451069717</c:v>
                </c:pt>
                <c:pt idx="311">
                  <c:v>6.400370562110024</c:v>
                </c:pt>
                <c:pt idx="312">
                  <c:v>10.590671200585392</c:v>
                </c:pt>
                <c:pt idx="313">
                  <c:v>16.046507543196682</c:v>
                </c:pt>
                <c:pt idx="314">
                  <c:v>15.465465087126276</c:v>
                </c:pt>
                <c:pt idx="315">
                  <c:v>19.630402554869246</c:v>
                </c:pt>
                <c:pt idx="316">
                  <c:v>23.784168832111575</c:v>
                </c:pt>
                <c:pt idx="317">
                  <c:v>22.96140397093815</c:v>
                </c:pt>
                <c:pt idx="318">
                  <c:v>22.148788561482842</c:v>
                </c:pt>
                <c:pt idx="319">
                  <c:v>22.296513575256128</c:v>
                </c:pt>
                <c:pt idx="320">
                  <c:v>26.799774971008222</c:v>
                </c:pt>
                <c:pt idx="321">
                  <c:v>29.809492352030539</c:v>
                </c:pt>
                <c:pt idx="322">
                  <c:v>28.66539737945077</c:v>
                </c:pt>
              </c:numCache>
            </c:numRef>
          </c:val>
          <c:smooth val="0"/>
        </c:ser>
        <c:ser>
          <c:idx val="1"/>
          <c:order val="4"/>
          <c:marker>
            <c:symbol val="none"/>
          </c:marker>
          <c:cat>
            <c:numRef>
              <c:f>'A2.Components scaled by NGDP'!$A$16:$A$338</c:f>
              <c:numCache>
                <c:formatCode>General</c:formatCode>
                <c:ptCount val="323"/>
                <c:pt idx="0">
                  <c:v>1697</c:v>
                </c:pt>
                <c:pt idx="1">
                  <c:v>1698</c:v>
                </c:pt>
                <c:pt idx="2">
                  <c:v>1699</c:v>
                </c:pt>
                <c:pt idx="3">
                  <c:v>1700</c:v>
                </c:pt>
                <c:pt idx="4">
                  <c:v>1701</c:v>
                </c:pt>
                <c:pt idx="5">
                  <c:v>1702</c:v>
                </c:pt>
                <c:pt idx="6">
                  <c:v>1703</c:v>
                </c:pt>
                <c:pt idx="7">
                  <c:v>1704</c:v>
                </c:pt>
                <c:pt idx="8">
                  <c:v>1705</c:v>
                </c:pt>
                <c:pt idx="9">
                  <c:v>1706</c:v>
                </c:pt>
                <c:pt idx="10">
                  <c:v>1707</c:v>
                </c:pt>
                <c:pt idx="11">
                  <c:v>1708</c:v>
                </c:pt>
                <c:pt idx="12">
                  <c:v>1709</c:v>
                </c:pt>
                <c:pt idx="13">
                  <c:v>1710</c:v>
                </c:pt>
                <c:pt idx="14">
                  <c:v>1711</c:v>
                </c:pt>
                <c:pt idx="15">
                  <c:v>1712</c:v>
                </c:pt>
                <c:pt idx="16">
                  <c:v>1713</c:v>
                </c:pt>
                <c:pt idx="17">
                  <c:v>1714</c:v>
                </c:pt>
                <c:pt idx="18">
                  <c:v>1715</c:v>
                </c:pt>
                <c:pt idx="19">
                  <c:v>1716</c:v>
                </c:pt>
                <c:pt idx="20">
                  <c:v>1717</c:v>
                </c:pt>
                <c:pt idx="21">
                  <c:v>1718</c:v>
                </c:pt>
                <c:pt idx="22">
                  <c:v>1719</c:v>
                </c:pt>
                <c:pt idx="23">
                  <c:v>1720</c:v>
                </c:pt>
                <c:pt idx="24">
                  <c:v>1721</c:v>
                </c:pt>
                <c:pt idx="25">
                  <c:v>1722</c:v>
                </c:pt>
                <c:pt idx="26">
                  <c:v>1723</c:v>
                </c:pt>
                <c:pt idx="27">
                  <c:v>1724</c:v>
                </c:pt>
                <c:pt idx="28">
                  <c:v>1725</c:v>
                </c:pt>
                <c:pt idx="29">
                  <c:v>1726</c:v>
                </c:pt>
                <c:pt idx="30">
                  <c:v>1727</c:v>
                </c:pt>
                <c:pt idx="31">
                  <c:v>1728</c:v>
                </c:pt>
                <c:pt idx="32">
                  <c:v>1729</c:v>
                </c:pt>
                <c:pt idx="33">
                  <c:v>1730</c:v>
                </c:pt>
                <c:pt idx="34">
                  <c:v>1731</c:v>
                </c:pt>
                <c:pt idx="35">
                  <c:v>1732</c:v>
                </c:pt>
                <c:pt idx="36">
                  <c:v>1733</c:v>
                </c:pt>
                <c:pt idx="37">
                  <c:v>1734</c:v>
                </c:pt>
                <c:pt idx="38">
                  <c:v>1735</c:v>
                </c:pt>
                <c:pt idx="39">
                  <c:v>1736</c:v>
                </c:pt>
                <c:pt idx="40">
                  <c:v>1737</c:v>
                </c:pt>
                <c:pt idx="41">
                  <c:v>1738</c:v>
                </c:pt>
                <c:pt idx="42">
                  <c:v>1739</c:v>
                </c:pt>
                <c:pt idx="43">
                  <c:v>1740</c:v>
                </c:pt>
                <c:pt idx="44">
                  <c:v>1741</c:v>
                </c:pt>
                <c:pt idx="45">
                  <c:v>1742</c:v>
                </c:pt>
                <c:pt idx="46">
                  <c:v>1743</c:v>
                </c:pt>
                <c:pt idx="47">
                  <c:v>1744</c:v>
                </c:pt>
                <c:pt idx="48">
                  <c:v>1745</c:v>
                </c:pt>
                <c:pt idx="49">
                  <c:v>1746</c:v>
                </c:pt>
                <c:pt idx="50">
                  <c:v>1747</c:v>
                </c:pt>
                <c:pt idx="51">
                  <c:v>1748</c:v>
                </c:pt>
                <c:pt idx="52">
                  <c:v>1749</c:v>
                </c:pt>
                <c:pt idx="53">
                  <c:v>1750</c:v>
                </c:pt>
                <c:pt idx="54">
                  <c:v>1751</c:v>
                </c:pt>
                <c:pt idx="55">
                  <c:v>1752</c:v>
                </c:pt>
                <c:pt idx="56">
                  <c:v>1753</c:v>
                </c:pt>
                <c:pt idx="57">
                  <c:v>1754</c:v>
                </c:pt>
                <c:pt idx="58">
                  <c:v>1755</c:v>
                </c:pt>
                <c:pt idx="59">
                  <c:v>1756</c:v>
                </c:pt>
                <c:pt idx="60">
                  <c:v>1757</c:v>
                </c:pt>
                <c:pt idx="61">
                  <c:v>1758</c:v>
                </c:pt>
                <c:pt idx="62">
                  <c:v>1759</c:v>
                </c:pt>
                <c:pt idx="63">
                  <c:v>1760</c:v>
                </c:pt>
                <c:pt idx="64">
                  <c:v>1761</c:v>
                </c:pt>
                <c:pt idx="65">
                  <c:v>1762</c:v>
                </c:pt>
                <c:pt idx="66">
                  <c:v>1763</c:v>
                </c:pt>
                <c:pt idx="67">
                  <c:v>1764</c:v>
                </c:pt>
                <c:pt idx="68">
                  <c:v>1765</c:v>
                </c:pt>
                <c:pt idx="69">
                  <c:v>1766</c:v>
                </c:pt>
                <c:pt idx="70">
                  <c:v>1767</c:v>
                </c:pt>
                <c:pt idx="71">
                  <c:v>1768</c:v>
                </c:pt>
                <c:pt idx="72">
                  <c:v>1769</c:v>
                </c:pt>
                <c:pt idx="73">
                  <c:v>1770</c:v>
                </c:pt>
                <c:pt idx="74">
                  <c:v>1771</c:v>
                </c:pt>
                <c:pt idx="75">
                  <c:v>1772</c:v>
                </c:pt>
                <c:pt idx="76">
                  <c:v>1773</c:v>
                </c:pt>
                <c:pt idx="77">
                  <c:v>1774</c:v>
                </c:pt>
                <c:pt idx="78">
                  <c:v>1775</c:v>
                </c:pt>
                <c:pt idx="79">
                  <c:v>1776</c:v>
                </c:pt>
                <c:pt idx="80">
                  <c:v>1777</c:v>
                </c:pt>
                <c:pt idx="81">
                  <c:v>1778</c:v>
                </c:pt>
                <c:pt idx="82">
                  <c:v>1779</c:v>
                </c:pt>
                <c:pt idx="83">
                  <c:v>1780</c:v>
                </c:pt>
                <c:pt idx="84">
                  <c:v>1781</c:v>
                </c:pt>
                <c:pt idx="85">
                  <c:v>1782</c:v>
                </c:pt>
                <c:pt idx="86">
                  <c:v>1783</c:v>
                </c:pt>
                <c:pt idx="87">
                  <c:v>1784</c:v>
                </c:pt>
                <c:pt idx="88">
                  <c:v>1785</c:v>
                </c:pt>
                <c:pt idx="89">
                  <c:v>1786</c:v>
                </c:pt>
                <c:pt idx="90">
                  <c:v>1787</c:v>
                </c:pt>
                <c:pt idx="91">
                  <c:v>1788</c:v>
                </c:pt>
                <c:pt idx="92">
                  <c:v>1789</c:v>
                </c:pt>
                <c:pt idx="93">
                  <c:v>1790</c:v>
                </c:pt>
                <c:pt idx="94">
                  <c:v>1791</c:v>
                </c:pt>
                <c:pt idx="95">
                  <c:v>1792</c:v>
                </c:pt>
                <c:pt idx="96">
                  <c:v>1793</c:v>
                </c:pt>
                <c:pt idx="97">
                  <c:v>1794</c:v>
                </c:pt>
                <c:pt idx="98">
                  <c:v>1795</c:v>
                </c:pt>
                <c:pt idx="99">
                  <c:v>1796</c:v>
                </c:pt>
                <c:pt idx="100">
                  <c:v>1797</c:v>
                </c:pt>
                <c:pt idx="101">
                  <c:v>1798</c:v>
                </c:pt>
                <c:pt idx="102">
                  <c:v>1799</c:v>
                </c:pt>
                <c:pt idx="103">
                  <c:v>1800</c:v>
                </c:pt>
                <c:pt idx="104">
                  <c:v>1801</c:v>
                </c:pt>
                <c:pt idx="105">
                  <c:v>1802</c:v>
                </c:pt>
                <c:pt idx="106">
                  <c:v>1803</c:v>
                </c:pt>
                <c:pt idx="107">
                  <c:v>1804</c:v>
                </c:pt>
                <c:pt idx="108">
                  <c:v>1805</c:v>
                </c:pt>
                <c:pt idx="109">
                  <c:v>1806</c:v>
                </c:pt>
                <c:pt idx="110">
                  <c:v>1807</c:v>
                </c:pt>
                <c:pt idx="111">
                  <c:v>1808</c:v>
                </c:pt>
                <c:pt idx="112">
                  <c:v>1809</c:v>
                </c:pt>
                <c:pt idx="113">
                  <c:v>1810</c:v>
                </c:pt>
                <c:pt idx="114">
                  <c:v>1811</c:v>
                </c:pt>
                <c:pt idx="115">
                  <c:v>1812</c:v>
                </c:pt>
                <c:pt idx="116">
                  <c:v>1813</c:v>
                </c:pt>
                <c:pt idx="117">
                  <c:v>1814</c:v>
                </c:pt>
                <c:pt idx="118">
                  <c:v>1815</c:v>
                </c:pt>
                <c:pt idx="119">
                  <c:v>1816</c:v>
                </c:pt>
                <c:pt idx="120">
                  <c:v>1817</c:v>
                </c:pt>
                <c:pt idx="121">
                  <c:v>1818</c:v>
                </c:pt>
                <c:pt idx="122">
                  <c:v>1819</c:v>
                </c:pt>
                <c:pt idx="123">
                  <c:v>1820</c:v>
                </c:pt>
                <c:pt idx="124">
                  <c:v>1821</c:v>
                </c:pt>
                <c:pt idx="125">
                  <c:v>1822</c:v>
                </c:pt>
                <c:pt idx="126">
                  <c:v>1823</c:v>
                </c:pt>
                <c:pt idx="127">
                  <c:v>1824</c:v>
                </c:pt>
                <c:pt idx="128">
                  <c:v>1825</c:v>
                </c:pt>
                <c:pt idx="129">
                  <c:v>1826</c:v>
                </c:pt>
                <c:pt idx="130">
                  <c:v>1827</c:v>
                </c:pt>
                <c:pt idx="131">
                  <c:v>1828</c:v>
                </c:pt>
                <c:pt idx="132">
                  <c:v>1829</c:v>
                </c:pt>
                <c:pt idx="133">
                  <c:v>1830</c:v>
                </c:pt>
                <c:pt idx="134">
                  <c:v>1831</c:v>
                </c:pt>
                <c:pt idx="135">
                  <c:v>1832</c:v>
                </c:pt>
                <c:pt idx="136">
                  <c:v>1833</c:v>
                </c:pt>
                <c:pt idx="137">
                  <c:v>1834</c:v>
                </c:pt>
                <c:pt idx="138">
                  <c:v>1835</c:v>
                </c:pt>
                <c:pt idx="139">
                  <c:v>1836</c:v>
                </c:pt>
                <c:pt idx="140">
                  <c:v>1837</c:v>
                </c:pt>
                <c:pt idx="141">
                  <c:v>1838</c:v>
                </c:pt>
                <c:pt idx="142">
                  <c:v>1839</c:v>
                </c:pt>
                <c:pt idx="143">
                  <c:v>1840</c:v>
                </c:pt>
                <c:pt idx="144">
                  <c:v>1841</c:v>
                </c:pt>
                <c:pt idx="145">
                  <c:v>1842</c:v>
                </c:pt>
                <c:pt idx="146">
                  <c:v>1843</c:v>
                </c:pt>
                <c:pt idx="147">
                  <c:v>1844</c:v>
                </c:pt>
                <c:pt idx="148">
                  <c:v>1845</c:v>
                </c:pt>
                <c:pt idx="149">
                  <c:v>1846</c:v>
                </c:pt>
                <c:pt idx="150">
                  <c:v>1847</c:v>
                </c:pt>
                <c:pt idx="151">
                  <c:v>1848</c:v>
                </c:pt>
                <c:pt idx="152">
                  <c:v>1849</c:v>
                </c:pt>
                <c:pt idx="153">
                  <c:v>1850</c:v>
                </c:pt>
                <c:pt idx="154">
                  <c:v>1851</c:v>
                </c:pt>
                <c:pt idx="155">
                  <c:v>1852</c:v>
                </c:pt>
                <c:pt idx="156">
                  <c:v>1853</c:v>
                </c:pt>
                <c:pt idx="157">
                  <c:v>1854</c:v>
                </c:pt>
                <c:pt idx="158">
                  <c:v>1855</c:v>
                </c:pt>
                <c:pt idx="159">
                  <c:v>1856</c:v>
                </c:pt>
                <c:pt idx="160">
                  <c:v>1857</c:v>
                </c:pt>
                <c:pt idx="161">
                  <c:v>1858</c:v>
                </c:pt>
                <c:pt idx="162">
                  <c:v>1859</c:v>
                </c:pt>
                <c:pt idx="163">
                  <c:v>1860</c:v>
                </c:pt>
                <c:pt idx="164">
                  <c:v>1861</c:v>
                </c:pt>
                <c:pt idx="165">
                  <c:v>1862</c:v>
                </c:pt>
                <c:pt idx="166">
                  <c:v>1863</c:v>
                </c:pt>
                <c:pt idx="167">
                  <c:v>1864</c:v>
                </c:pt>
                <c:pt idx="168">
                  <c:v>1865</c:v>
                </c:pt>
                <c:pt idx="169">
                  <c:v>1866</c:v>
                </c:pt>
                <c:pt idx="170">
                  <c:v>1867</c:v>
                </c:pt>
                <c:pt idx="171">
                  <c:v>1868</c:v>
                </c:pt>
                <c:pt idx="172">
                  <c:v>1869</c:v>
                </c:pt>
                <c:pt idx="173">
                  <c:v>1870</c:v>
                </c:pt>
                <c:pt idx="174">
                  <c:v>1871</c:v>
                </c:pt>
                <c:pt idx="175">
                  <c:v>1872</c:v>
                </c:pt>
                <c:pt idx="176">
                  <c:v>1873</c:v>
                </c:pt>
                <c:pt idx="177">
                  <c:v>1874</c:v>
                </c:pt>
                <c:pt idx="178">
                  <c:v>1875</c:v>
                </c:pt>
                <c:pt idx="179">
                  <c:v>1876</c:v>
                </c:pt>
                <c:pt idx="180">
                  <c:v>1877</c:v>
                </c:pt>
                <c:pt idx="181">
                  <c:v>1878</c:v>
                </c:pt>
                <c:pt idx="182">
                  <c:v>1879</c:v>
                </c:pt>
                <c:pt idx="183">
                  <c:v>1880</c:v>
                </c:pt>
                <c:pt idx="184">
                  <c:v>1881</c:v>
                </c:pt>
                <c:pt idx="185">
                  <c:v>1882</c:v>
                </c:pt>
                <c:pt idx="186">
                  <c:v>1883</c:v>
                </c:pt>
                <c:pt idx="187">
                  <c:v>1884</c:v>
                </c:pt>
                <c:pt idx="188">
                  <c:v>1885</c:v>
                </c:pt>
                <c:pt idx="189">
                  <c:v>1886</c:v>
                </c:pt>
                <c:pt idx="190">
                  <c:v>1887</c:v>
                </c:pt>
                <c:pt idx="191">
                  <c:v>1888</c:v>
                </c:pt>
                <c:pt idx="192">
                  <c:v>1889</c:v>
                </c:pt>
                <c:pt idx="193">
                  <c:v>1890</c:v>
                </c:pt>
                <c:pt idx="194">
                  <c:v>1891</c:v>
                </c:pt>
                <c:pt idx="195">
                  <c:v>1892</c:v>
                </c:pt>
                <c:pt idx="196">
                  <c:v>1893</c:v>
                </c:pt>
                <c:pt idx="197">
                  <c:v>1894</c:v>
                </c:pt>
                <c:pt idx="198">
                  <c:v>1895</c:v>
                </c:pt>
                <c:pt idx="199">
                  <c:v>1896</c:v>
                </c:pt>
                <c:pt idx="200">
                  <c:v>1897</c:v>
                </c:pt>
                <c:pt idx="201">
                  <c:v>1898</c:v>
                </c:pt>
                <c:pt idx="202">
                  <c:v>1899</c:v>
                </c:pt>
                <c:pt idx="203">
                  <c:v>1900</c:v>
                </c:pt>
                <c:pt idx="204">
                  <c:v>1901</c:v>
                </c:pt>
                <c:pt idx="205">
                  <c:v>1902</c:v>
                </c:pt>
                <c:pt idx="206">
                  <c:v>1903</c:v>
                </c:pt>
                <c:pt idx="207">
                  <c:v>1904</c:v>
                </c:pt>
                <c:pt idx="208">
                  <c:v>1905</c:v>
                </c:pt>
                <c:pt idx="209">
                  <c:v>1906</c:v>
                </c:pt>
                <c:pt idx="210">
                  <c:v>1907</c:v>
                </c:pt>
                <c:pt idx="211">
                  <c:v>1908</c:v>
                </c:pt>
                <c:pt idx="212">
                  <c:v>1909</c:v>
                </c:pt>
                <c:pt idx="213">
                  <c:v>1910</c:v>
                </c:pt>
                <c:pt idx="214">
                  <c:v>1911</c:v>
                </c:pt>
                <c:pt idx="215">
                  <c:v>1912</c:v>
                </c:pt>
                <c:pt idx="216">
                  <c:v>1913</c:v>
                </c:pt>
                <c:pt idx="217">
                  <c:v>1914</c:v>
                </c:pt>
                <c:pt idx="218">
                  <c:v>1915</c:v>
                </c:pt>
                <c:pt idx="219">
                  <c:v>1916</c:v>
                </c:pt>
                <c:pt idx="220">
                  <c:v>1917</c:v>
                </c:pt>
                <c:pt idx="221">
                  <c:v>1918</c:v>
                </c:pt>
                <c:pt idx="222">
                  <c:v>1919</c:v>
                </c:pt>
                <c:pt idx="223">
                  <c:v>1920</c:v>
                </c:pt>
                <c:pt idx="224">
                  <c:v>1921</c:v>
                </c:pt>
                <c:pt idx="225">
                  <c:v>1922</c:v>
                </c:pt>
                <c:pt idx="226">
                  <c:v>1923</c:v>
                </c:pt>
                <c:pt idx="227">
                  <c:v>1924</c:v>
                </c:pt>
                <c:pt idx="228">
                  <c:v>1925</c:v>
                </c:pt>
                <c:pt idx="229">
                  <c:v>1926</c:v>
                </c:pt>
                <c:pt idx="230">
                  <c:v>1927</c:v>
                </c:pt>
                <c:pt idx="231">
                  <c:v>1928</c:v>
                </c:pt>
                <c:pt idx="232">
                  <c:v>1929</c:v>
                </c:pt>
                <c:pt idx="233">
                  <c:v>1930</c:v>
                </c:pt>
                <c:pt idx="234">
                  <c:v>1931</c:v>
                </c:pt>
                <c:pt idx="235">
                  <c:v>1932</c:v>
                </c:pt>
                <c:pt idx="236">
                  <c:v>1933</c:v>
                </c:pt>
                <c:pt idx="237">
                  <c:v>1934</c:v>
                </c:pt>
                <c:pt idx="238">
                  <c:v>1935</c:v>
                </c:pt>
                <c:pt idx="239">
                  <c:v>1936</c:v>
                </c:pt>
                <c:pt idx="240">
                  <c:v>1937</c:v>
                </c:pt>
                <c:pt idx="241">
                  <c:v>1938</c:v>
                </c:pt>
                <c:pt idx="242">
                  <c:v>1939</c:v>
                </c:pt>
                <c:pt idx="243">
                  <c:v>1940</c:v>
                </c:pt>
                <c:pt idx="244">
                  <c:v>1941</c:v>
                </c:pt>
                <c:pt idx="245">
                  <c:v>1942</c:v>
                </c:pt>
                <c:pt idx="246">
                  <c:v>1943</c:v>
                </c:pt>
                <c:pt idx="247">
                  <c:v>1944</c:v>
                </c:pt>
                <c:pt idx="248">
                  <c:v>1945</c:v>
                </c:pt>
                <c:pt idx="249">
                  <c:v>1946</c:v>
                </c:pt>
                <c:pt idx="250">
                  <c:v>1947</c:v>
                </c:pt>
                <c:pt idx="251">
                  <c:v>1948</c:v>
                </c:pt>
                <c:pt idx="252">
                  <c:v>1949</c:v>
                </c:pt>
                <c:pt idx="253">
                  <c:v>1950</c:v>
                </c:pt>
                <c:pt idx="254">
                  <c:v>1951</c:v>
                </c:pt>
                <c:pt idx="255">
                  <c:v>1952</c:v>
                </c:pt>
                <c:pt idx="256">
                  <c:v>1953</c:v>
                </c:pt>
                <c:pt idx="257">
                  <c:v>1954</c:v>
                </c:pt>
                <c:pt idx="258">
                  <c:v>1955</c:v>
                </c:pt>
                <c:pt idx="259">
                  <c:v>1956</c:v>
                </c:pt>
                <c:pt idx="260">
                  <c:v>1957</c:v>
                </c:pt>
                <c:pt idx="261">
                  <c:v>1958</c:v>
                </c:pt>
                <c:pt idx="262">
                  <c:v>1959</c:v>
                </c:pt>
                <c:pt idx="263">
                  <c:v>1960</c:v>
                </c:pt>
                <c:pt idx="264">
                  <c:v>1961</c:v>
                </c:pt>
                <c:pt idx="265">
                  <c:v>1962</c:v>
                </c:pt>
                <c:pt idx="266">
                  <c:v>1963</c:v>
                </c:pt>
                <c:pt idx="267">
                  <c:v>1964</c:v>
                </c:pt>
                <c:pt idx="268">
                  <c:v>1965</c:v>
                </c:pt>
                <c:pt idx="269">
                  <c:v>1966</c:v>
                </c:pt>
                <c:pt idx="270">
                  <c:v>1967</c:v>
                </c:pt>
                <c:pt idx="271">
                  <c:v>1968</c:v>
                </c:pt>
                <c:pt idx="272">
                  <c:v>1969</c:v>
                </c:pt>
                <c:pt idx="273">
                  <c:v>1970</c:v>
                </c:pt>
                <c:pt idx="274">
                  <c:v>1971</c:v>
                </c:pt>
                <c:pt idx="275">
                  <c:v>1972</c:v>
                </c:pt>
                <c:pt idx="276">
                  <c:v>1973</c:v>
                </c:pt>
                <c:pt idx="277">
                  <c:v>1974</c:v>
                </c:pt>
                <c:pt idx="278">
                  <c:v>1975</c:v>
                </c:pt>
                <c:pt idx="279">
                  <c:v>1976</c:v>
                </c:pt>
                <c:pt idx="280">
                  <c:v>1977</c:v>
                </c:pt>
                <c:pt idx="281">
                  <c:v>1978</c:v>
                </c:pt>
                <c:pt idx="282">
                  <c:v>1979</c:v>
                </c:pt>
                <c:pt idx="283">
                  <c:v>1980</c:v>
                </c:pt>
                <c:pt idx="284">
                  <c:v>1981</c:v>
                </c:pt>
                <c:pt idx="285">
                  <c:v>1982</c:v>
                </c:pt>
                <c:pt idx="286">
                  <c:v>1983</c:v>
                </c:pt>
                <c:pt idx="287">
                  <c:v>1984</c:v>
                </c:pt>
                <c:pt idx="288">
                  <c:v>1985</c:v>
                </c:pt>
                <c:pt idx="289">
                  <c:v>1986</c:v>
                </c:pt>
                <c:pt idx="290">
                  <c:v>1987</c:v>
                </c:pt>
                <c:pt idx="291">
                  <c:v>1988</c:v>
                </c:pt>
                <c:pt idx="292">
                  <c:v>1989</c:v>
                </c:pt>
                <c:pt idx="293">
                  <c:v>1990</c:v>
                </c:pt>
                <c:pt idx="294">
                  <c:v>1991</c:v>
                </c:pt>
                <c:pt idx="295">
                  <c:v>1992</c:v>
                </c:pt>
                <c:pt idx="296">
                  <c:v>1993</c:v>
                </c:pt>
                <c:pt idx="297">
                  <c:v>1994</c:v>
                </c:pt>
                <c:pt idx="298">
                  <c:v>1995</c:v>
                </c:pt>
                <c:pt idx="299">
                  <c:v>1996</c:v>
                </c:pt>
                <c:pt idx="300">
                  <c:v>1997</c:v>
                </c:pt>
                <c:pt idx="301">
                  <c:v>1998</c:v>
                </c:pt>
                <c:pt idx="302">
                  <c:v>1999</c:v>
                </c:pt>
                <c:pt idx="303">
                  <c:v>2000</c:v>
                </c:pt>
                <c:pt idx="304">
                  <c:v>2001</c:v>
                </c:pt>
                <c:pt idx="305">
                  <c:v>2002</c:v>
                </c:pt>
                <c:pt idx="306">
                  <c:v>2003</c:v>
                </c:pt>
                <c:pt idx="307">
                  <c:v>2004</c:v>
                </c:pt>
                <c:pt idx="308">
                  <c:v>2005</c:v>
                </c:pt>
                <c:pt idx="309">
                  <c:v>2006</c:v>
                </c:pt>
                <c:pt idx="310">
                  <c:v>2007</c:v>
                </c:pt>
                <c:pt idx="311">
                  <c:v>2008</c:v>
                </c:pt>
                <c:pt idx="312">
                  <c:v>2009</c:v>
                </c:pt>
                <c:pt idx="313">
                  <c:v>2010</c:v>
                </c:pt>
                <c:pt idx="314">
                  <c:v>2011</c:v>
                </c:pt>
                <c:pt idx="315">
                  <c:v>2012</c:v>
                </c:pt>
                <c:pt idx="316">
                  <c:v>2013</c:v>
                </c:pt>
                <c:pt idx="317">
                  <c:v>2014</c:v>
                </c:pt>
                <c:pt idx="318">
                  <c:v>2015</c:v>
                </c:pt>
                <c:pt idx="319">
                  <c:v>2016</c:v>
                </c:pt>
                <c:pt idx="320">
                  <c:v>2017</c:v>
                </c:pt>
                <c:pt idx="321">
                  <c:v>2018</c:v>
                </c:pt>
                <c:pt idx="322">
                  <c:v>2019</c:v>
                </c:pt>
              </c:numCache>
            </c:numRef>
          </c:cat>
          <c:val>
            <c:numRef>
              <c:f>'A5. Capital and Government Debt'!$A$1</c:f>
              <c:numCache>
                <c:formatCode>General</c:formatCode>
                <c:ptCount val="1"/>
                <c:pt idx="0">
                  <c:v>0</c:v>
                </c:pt>
              </c:numCache>
            </c:numRef>
          </c:val>
          <c:smooth val="0"/>
        </c:ser>
        <c:dLbls>
          <c:showLegendKey val="0"/>
          <c:showVal val="0"/>
          <c:showCatName val="0"/>
          <c:showSerName val="0"/>
          <c:showPercent val="0"/>
          <c:showBubbleSize val="0"/>
        </c:dLbls>
        <c:marker val="1"/>
        <c:smooth val="0"/>
        <c:axId val="545516544"/>
        <c:axId val="548057856"/>
      </c:lineChart>
      <c:catAx>
        <c:axId val="545516544"/>
        <c:scaling>
          <c:orientation val="minMax"/>
        </c:scaling>
        <c:delete val="0"/>
        <c:axPos val="b"/>
        <c:numFmt formatCode="General" sourceLinked="1"/>
        <c:majorTickMark val="out"/>
        <c:minorTickMark val="none"/>
        <c:tickLblPos val="nextTo"/>
        <c:crossAx val="548057856"/>
        <c:crosses val="autoZero"/>
        <c:auto val="1"/>
        <c:lblAlgn val="ctr"/>
        <c:lblOffset val="100"/>
        <c:tickLblSkip val="50"/>
        <c:tickMarkSkip val="50"/>
        <c:noMultiLvlLbl val="0"/>
      </c:catAx>
      <c:valAx>
        <c:axId val="548057856"/>
        <c:scaling>
          <c:orientation val="minMax"/>
        </c:scaling>
        <c:delete val="0"/>
        <c:axPos val="r"/>
        <c:numFmt formatCode="0" sourceLinked="0"/>
        <c:majorTickMark val="out"/>
        <c:minorTickMark val="none"/>
        <c:tickLblPos val="nextTo"/>
        <c:crossAx val="545516544"/>
        <c:crosses val="max"/>
        <c:crossBetween val="between"/>
      </c:valAx>
    </c:plotArea>
    <c:legend>
      <c:legendPos val="t"/>
      <c:legendEntry>
        <c:idx val="3"/>
        <c:delete val="1"/>
      </c:legendEntry>
      <c:legendEntry>
        <c:idx val="4"/>
        <c:delete val="1"/>
      </c:legendEntry>
      <c:layout>
        <c:manualLayout>
          <c:xMode val="edge"/>
          <c:yMode val="edge"/>
          <c:x val="4.6386559403651779E-2"/>
          <c:y val="0.10185185185185185"/>
          <c:w val="0.77077343666046871"/>
          <c:h val="5.387832034155101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347801113275085E-2"/>
          <c:y val="0.19028944298629338"/>
          <c:w val="0.85455271216097983"/>
          <c:h val="0.69373067949839606"/>
        </c:manualLayout>
      </c:layout>
      <c:lineChart>
        <c:grouping val="standard"/>
        <c:varyColors val="0"/>
        <c:ser>
          <c:idx val="0"/>
          <c:order val="0"/>
          <c:tx>
            <c:v>Constant border measure of GDP (GB+NI)</c:v>
          </c:tx>
          <c:marker>
            <c:symbol val="none"/>
          </c:marker>
          <c:cat>
            <c:numRef>
              <c:f>'A2.Components scaled by NGDP'!$A$19:$A$333</c:f>
              <c:numCache>
                <c:formatCode>General</c:formatCode>
                <c:ptCount val="315"/>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numCache>
            </c:numRef>
          </c:cat>
          <c:val>
            <c:numRef>
              <c:f>'A2.Components scaled by NGDP'!$N$19:$N$333</c:f>
              <c:numCache>
                <c:formatCode>0.00</c:formatCode>
                <c:ptCount val="315"/>
                <c:pt idx="0">
                  <c:v>5.0537373315050571</c:v>
                </c:pt>
                <c:pt idx="1">
                  <c:v>5.4468726748218019</c:v>
                </c:pt>
                <c:pt idx="2">
                  <c:v>5.2310869833613358</c:v>
                </c:pt>
                <c:pt idx="3">
                  <c:v>5.6281394161761167</c:v>
                </c:pt>
                <c:pt idx="4">
                  <c:v>5.2819660085435451</c:v>
                </c:pt>
                <c:pt idx="5">
                  <c:v>4.7622358553949677</c:v>
                </c:pt>
                <c:pt idx="6">
                  <c:v>4.6933440815950336</c:v>
                </c:pt>
                <c:pt idx="7">
                  <c:v>5.198934454375868</c:v>
                </c:pt>
                <c:pt idx="8">
                  <c:v>5.0299370891743562</c:v>
                </c:pt>
                <c:pt idx="9">
                  <c:v>6.7612100875757131</c:v>
                </c:pt>
                <c:pt idx="10">
                  <c:v>7.3445752142795833</c:v>
                </c:pt>
                <c:pt idx="11">
                  <c:v>8.8989424248050497</c:v>
                </c:pt>
                <c:pt idx="12">
                  <c:v>10.308920345781488</c:v>
                </c:pt>
                <c:pt idx="13">
                  <c:v>9.2786745306529301</c:v>
                </c:pt>
                <c:pt idx="14">
                  <c:v>11.653768841144514</c:v>
                </c:pt>
                <c:pt idx="15">
                  <c:v>8.5766597744371751</c:v>
                </c:pt>
                <c:pt idx="16">
                  <c:v>11.280363712530944</c:v>
                </c:pt>
                <c:pt idx="17">
                  <c:v>10.463359268250214</c:v>
                </c:pt>
                <c:pt idx="18">
                  <c:v>9.4446165303695135</c:v>
                </c:pt>
                <c:pt idx="19">
                  <c:v>9.0797157343140835</c:v>
                </c:pt>
                <c:pt idx="20">
                  <c:v>11.25791795096049</c:v>
                </c:pt>
                <c:pt idx="21">
                  <c:v>9.4716539363841292</c:v>
                </c:pt>
                <c:pt idx="22">
                  <c:v>12.051369709131777</c:v>
                </c:pt>
                <c:pt idx="23">
                  <c:v>15.106186754406139</c:v>
                </c:pt>
                <c:pt idx="24">
                  <c:v>18.028068490856647</c:v>
                </c:pt>
                <c:pt idx="25">
                  <c:v>16.966990656341785</c:v>
                </c:pt>
                <c:pt idx="26">
                  <c:v>16.408634589442734</c:v>
                </c:pt>
                <c:pt idx="27">
                  <c:v>18.862652523256337</c:v>
                </c:pt>
                <c:pt idx="28">
                  <c:v>19.04264636391018</c:v>
                </c:pt>
                <c:pt idx="29">
                  <c:v>16.967107953621735</c:v>
                </c:pt>
                <c:pt idx="30">
                  <c:v>18.516727910956327</c:v>
                </c:pt>
                <c:pt idx="31">
                  <c:v>19.600792944784956</c:v>
                </c:pt>
                <c:pt idx="32">
                  <c:v>20.667280309524276</c:v>
                </c:pt>
                <c:pt idx="33">
                  <c:v>19.529999720637456</c:v>
                </c:pt>
                <c:pt idx="34">
                  <c:v>20.065731420556752</c:v>
                </c:pt>
                <c:pt idx="35">
                  <c:v>20.169801015220809</c:v>
                </c:pt>
                <c:pt idx="36">
                  <c:v>20.393203297666428</c:v>
                </c:pt>
                <c:pt idx="37">
                  <c:v>18.402307452691087</c:v>
                </c:pt>
                <c:pt idx="38">
                  <c:v>19.976390750937075</c:v>
                </c:pt>
                <c:pt idx="39">
                  <c:v>19.557092787360045</c:v>
                </c:pt>
                <c:pt idx="40">
                  <c:v>20.213782656663774</c:v>
                </c:pt>
                <c:pt idx="41">
                  <c:v>19.037792328149784</c:v>
                </c:pt>
                <c:pt idx="42">
                  <c:v>18.920857681702756</c:v>
                </c:pt>
                <c:pt idx="43">
                  <c:v>18.997184858369451</c:v>
                </c:pt>
                <c:pt idx="44">
                  <c:v>19.589420048964602</c:v>
                </c:pt>
                <c:pt idx="45">
                  <c:v>18.351207931354299</c:v>
                </c:pt>
                <c:pt idx="46">
                  <c:v>20.340954716243175</c:v>
                </c:pt>
                <c:pt idx="47">
                  <c:v>18.981833450979543</c:v>
                </c:pt>
                <c:pt idx="48">
                  <c:v>17.807305643827696</c:v>
                </c:pt>
                <c:pt idx="49">
                  <c:v>18.291432168638352</c:v>
                </c:pt>
                <c:pt idx="50">
                  <c:v>18.405427957428781</c:v>
                </c:pt>
                <c:pt idx="51">
                  <c:v>19.161223256435093</c:v>
                </c:pt>
                <c:pt idx="52">
                  <c:v>19.186818468571456</c:v>
                </c:pt>
                <c:pt idx="53">
                  <c:v>17.08465053871247</c:v>
                </c:pt>
                <c:pt idx="54">
                  <c:v>16.889485644578762</c:v>
                </c:pt>
                <c:pt idx="55">
                  <c:v>18.116079923997631</c:v>
                </c:pt>
                <c:pt idx="56">
                  <c:v>18.800743223215864</c:v>
                </c:pt>
                <c:pt idx="57">
                  <c:v>19.138954066602107</c:v>
                </c:pt>
                <c:pt idx="58">
                  <c:v>16.151989340007677</c:v>
                </c:pt>
                <c:pt idx="59">
                  <c:v>15.546688840249937</c:v>
                </c:pt>
                <c:pt idx="60">
                  <c:v>16.719153965555233</c:v>
                </c:pt>
                <c:pt idx="61">
                  <c:v>16.537266260259429</c:v>
                </c:pt>
                <c:pt idx="62">
                  <c:v>17.015266138530674</c:v>
                </c:pt>
                <c:pt idx="63">
                  <c:v>16.360128959923415</c:v>
                </c:pt>
                <c:pt idx="64">
                  <c:v>16.056213239508921</c:v>
                </c:pt>
                <c:pt idx="65">
                  <c:v>15.532691049383979</c:v>
                </c:pt>
                <c:pt idx="66">
                  <c:v>15.009168859259038</c:v>
                </c:pt>
                <c:pt idx="67">
                  <c:v>14.618238336468803</c:v>
                </c:pt>
                <c:pt idx="68">
                  <c:v>14.669269919188356</c:v>
                </c:pt>
                <c:pt idx="69">
                  <c:v>14.836709908982474</c:v>
                </c:pt>
                <c:pt idx="70">
                  <c:v>14.638959219160901</c:v>
                </c:pt>
                <c:pt idx="71">
                  <c:v>15.858333049787653</c:v>
                </c:pt>
                <c:pt idx="72">
                  <c:v>13.994369359524992</c:v>
                </c:pt>
                <c:pt idx="73">
                  <c:v>14.148205949850448</c:v>
                </c:pt>
                <c:pt idx="74">
                  <c:v>15.295309173176008</c:v>
                </c:pt>
                <c:pt idx="75">
                  <c:v>16.442412396501567</c:v>
                </c:pt>
                <c:pt idx="76">
                  <c:v>15.359572179257912</c:v>
                </c:pt>
                <c:pt idx="77">
                  <c:v>15.335273529918249</c:v>
                </c:pt>
                <c:pt idx="78">
                  <c:v>14.034475910861664</c:v>
                </c:pt>
                <c:pt idx="79">
                  <c:v>15.219845185517848</c:v>
                </c:pt>
                <c:pt idx="80">
                  <c:v>15.562229620662322</c:v>
                </c:pt>
                <c:pt idx="81">
                  <c:v>14.537715389720576</c:v>
                </c:pt>
                <c:pt idx="82">
                  <c:v>13.59395140552717</c:v>
                </c:pt>
                <c:pt idx="83">
                  <c:v>13.155250482790777</c:v>
                </c:pt>
                <c:pt idx="84">
                  <c:v>12.786039548318801</c:v>
                </c:pt>
                <c:pt idx="85">
                  <c:v>13.49296464480976</c:v>
                </c:pt>
                <c:pt idx="86">
                  <c:v>14.750781823266815</c:v>
                </c:pt>
                <c:pt idx="87">
                  <c:v>14.101661341518192</c:v>
                </c:pt>
                <c:pt idx="88">
                  <c:v>15.191134516216463</c:v>
                </c:pt>
                <c:pt idx="89">
                  <c:v>16.044850277609441</c:v>
                </c:pt>
                <c:pt idx="90">
                  <c:v>16.116819849370106</c:v>
                </c:pt>
                <c:pt idx="91">
                  <c:v>15.653060163274198</c:v>
                </c:pt>
                <c:pt idx="92">
                  <c:v>14.923608298910302</c:v>
                </c:pt>
                <c:pt idx="93">
                  <c:v>13.856475116191431</c:v>
                </c:pt>
                <c:pt idx="94">
                  <c:v>13.755235629705235</c:v>
                </c:pt>
                <c:pt idx="95">
                  <c:v>16.104314665316043</c:v>
                </c:pt>
                <c:pt idx="96">
                  <c:v>11.688300066510205</c:v>
                </c:pt>
                <c:pt idx="97">
                  <c:v>10.752151395269584</c:v>
                </c:pt>
                <c:pt idx="98">
                  <c:v>12.134171687649312</c:v>
                </c:pt>
                <c:pt idx="99">
                  <c:v>12.021519135104176</c:v>
                </c:pt>
                <c:pt idx="100">
                  <c:v>11.981661956725221</c:v>
                </c:pt>
                <c:pt idx="101">
                  <c:v>11.441438356268691</c:v>
                </c:pt>
                <c:pt idx="102">
                  <c:v>9.5186424616041663</c:v>
                </c:pt>
                <c:pt idx="103">
                  <c:v>11.259981549249115</c:v>
                </c:pt>
                <c:pt idx="104">
                  <c:v>12.038384073908263</c:v>
                </c:pt>
                <c:pt idx="105">
                  <c:v>12.828243615334236</c:v>
                </c:pt>
                <c:pt idx="106">
                  <c:v>10.936675656748671</c:v>
                </c:pt>
                <c:pt idx="107">
                  <c:v>10.733922908961931</c:v>
                </c:pt>
                <c:pt idx="108">
                  <c:v>10.447473033572241</c:v>
                </c:pt>
                <c:pt idx="109">
                  <c:v>10.52141292669287</c:v>
                </c:pt>
                <c:pt idx="110">
                  <c:v>10.36367517928988</c:v>
                </c:pt>
                <c:pt idx="111">
                  <c:v>10.145664630840928</c:v>
                </c:pt>
                <c:pt idx="112">
                  <c:v>10.779574425105782</c:v>
                </c:pt>
                <c:pt idx="113">
                  <c:v>10.58460423257808</c:v>
                </c:pt>
                <c:pt idx="114">
                  <c:v>10.45144461090625</c:v>
                </c:pt>
                <c:pt idx="115">
                  <c:v>11.505928113936079</c:v>
                </c:pt>
                <c:pt idx="116">
                  <c:v>11.479420526515877</c:v>
                </c:pt>
                <c:pt idx="117">
                  <c:v>12.654615346629393</c:v>
                </c:pt>
                <c:pt idx="118">
                  <c:v>11.909690966437157</c:v>
                </c:pt>
                <c:pt idx="119">
                  <c:v>10.36286049983255</c:v>
                </c:pt>
                <c:pt idx="120">
                  <c:v>10.3975913674665</c:v>
                </c:pt>
                <c:pt idx="121">
                  <c:v>10.778810838864899</c:v>
                </c:pt>
                <c:pt idx="122">
                  <c:v>9.9083630981352222</c:v>
                </c:pt>
                <c:pt idx="123">
                  <c:v>10.820204393881866</c:v>
                </c:pt>
                <c:pt idx="124">
                  <c:v>11.302687214472698</c:v>
                </c:pt>
                <c:pt idx="125">
                  <c:v>10.744560993216087</c:v>
                </c:pt>
                <c:pt idx="126">
                  <c:v>10.056232250947884</c:v>
                </c:pt>
                <c:pt idx="127">
                  <c:v>11.080736281279201</c:v>
                </c:pt>
                <c:pt idx="128">
                  <c:v>10.713378944701882</c:v>
                </c:pt>
                <c:pt idx="129">
                  <c:v>10.343875677292447</c:v>
                </c:pt>
                <c:pt idx="130">
                  <c:v>10.946736104729446</c:v>
                </c:pt>
                <c:pt idx="131">
                  <c:v>10.556084365595126</c:v>
                </c:pt>
                <c:pt idx="132">
                  <c:v>9.8752821687606733</c:v>
                </c:pt>
                <c:pt idx="133">
                  <c:v>10.978429154123809</c:v>
                </c:pt>
                <c:pt idx="134">
                  <c:v>11.424901612028142</c:v>
                </c:pt>
                <c:pt idx="135">
                  <c:v>10.084079390801092</c:v>
                </c:pt>
                <c:pt idx="136">
                  <c:v>10.238840246522203</c:v>
                </c:pt>
                <c:pt idx="137">
                  <c:v>8.8128198159979458</c:v>
                </c:pt>
                <c:pt idx="138">
                  <c:v>9.236853526631295</c:v>
                </c:pt>
                <c:pt idx="139">
                  <c:v>8.1083565404306057</c:v>
                </c:pt>
                <c:pt idx="140">
                  <c:v>7.4869069302954143</c:v>
                </c:pt>
                <c:pt idx="141">
                  <c:v>7.596624573227305</c:v>
                </c:pt>
                <c:pt idx="142">
                  <c:v>8.2726844625120535</c:v>
                </c:pt>
                <c:pt idx="143">
                  <c:v>9.9275376514476701</c:v>
                </c:pt>
                <c:pt idx="144">
                  <c:v>10.419708581289026</c:v>
                </c:pt>
                <c:pt idx="145">
                  <c:v>10.093417695313827</c:v>
                </c:pt>
                <c:pt idx="146">
                  <c:v>11.297236394419501</c:v>
                </c:pt>
                <c:pt idx="147">
                  <c:v>9.1997687431746442</c:v>
                </c:pt>
                <c:pt idx="148">
                  <c:v>8.679935366606875</c:v>
                </c:pt>
                <c:pt idx="149">
                  <c:v>9.1421859334369326</c:v>
                </c:pt>
                <c:pt idx="150">
                  <c:v>9.3460963852698544</c:v>
                </c:pt>
                <c:pt idx="151">
                  <c:v>10.050225061527462</c:v>
                </c:pt>
                <c:pt idx="152">
                  <c:v>10.359358153500148</c:v>
                </c:pt>
                <c:pt idx="153">
                  <c:v>10.387256369895491</c:v>
                </c:pt>
                <c:pt idx="154">
                  <c:v>8.4009083754966589</c:v>
                </c:pt>
                <c:pt idx="155">
                  <c:v>7.4143740306551988</c:v>
                </c:pt>
                <c:pt idx="156">
                  <c:v>7.8297450081236271</c:v>
                </c:pt>
                <c:pt idx="157">
                  <c:v>7.4013974175462449</c:v>
                </c:pt>
                <c:pt idx="158">
                  <c:v>7.8966372752318303</c:v>
                </c:pt>
                <c:pt idx="159">
                  <c:v>8.6277880381467291</c:v>
                </c:pt>
                <c:pt idx="160">
                  <c:v>7.9814106427354981</c:v>
                </c:pt>
                <c:pt idx="161">
                  <c:v>7.178014268831669</c:v>
                </c:pt>
                <c:pt idx="162">
                  <c:v>7.2809218341197068</c:v>
                </c:pt>
                <c:pt idx="163">
                  <c:v>7.2035861221932</c:v>
                </c:pt>
                <c:pt idx="164">
                  <c:v>6.6085926998699511</c:v>
                </c:pt>
                <c:pt idx="165">
                  <c:v>6.2821633279572779</c:v>
                </c:pt>
                <c:pt idx="166">
                  <c:v>6.0286486987014216</c:v>
                </c:pt>
                <c:pt idx="167">
                  <c:v>6.6299816812852663</c:v>
                </c:pt>
                <c:pt idx="168">
                  <c:v>6.7369897716365905</c:v>
                </c:pt>
                <c:pt idx="169">
                  <c:v>6.4405305425649857</c:v>
                </c:pt>
                <c:pt idx="170">
                  <c:v>6.6282513927596183</c:v>
                </c:pt>
                <c:pt idx="171">
                  <c:v>6.4624676746428076</c:v>
                </c:pt>
                <c:pt idx="172">
                  <c:v>6.345227722834462</c:v>
                </c:pt>
                <c:pt idx="173">
                  <c:v>6.1513350731049874</c:v>
                </c:pt>
                <c:pt idx="174">
                  <c:v>5.4108589640265556</c:v>
                </c:pt>
                <c:pt idx="175">
                  <c:v>5.2921714619629086</c:v>
                </c:pt>
                <c:pt idx="176">
                  <c:v>5.7024687751556868</c:v>
                </c:pt>
                <c:pt idx="177">
                  <c:v>6.2318719612358713</c:v>
                </c:pt>
                <c:pt idx="178">
                  <c:v>6.1436283239928713</c:v>
                </c:pt>
                <c:pt idx="179">
                  <c:v>7.0693345257440674</c:v>
                </c:pt>
                <c:pt idx="180">
                  <c:v>6.8074879071321943</c:v>
                </c:pt>
                <c:pt idx="181">
                  <c:v>6.3275722278060629</c:v>
                </c:pt>
                <c:pt idx="182">
                  <c:v>5.9523609972331748</c:v>
                </c:pt>
                <c:pt idx="183">
                  <c:v>5.863126499178632</c:v>
                </c:pt>
                <c:pt idx="184">
                  <c:v>5.881210243070389</c:v>
                </c:pt>
                <c:pt idx="185">
                  <c:v>6.075311109230773</c:v>
                </c:pt>
                <c:pt idx="186">
                  <c:v>5.8604254786247383</c:v>
                </c:pt>
                <c:pt idx="187">
                  <c:v>5.8030716349038531</c:v>
                </c:pt>
                <c:pt idx="188">
                  <c:v>5.9105570143214914</c:v>
                </c:pt>
                <c:pt idx="189">
                  <c:v>5.5912642303276758</c:v>
                </c:pt>
                <c:pt idx="190">
                  <c:v>5.4047758463224724</c:v>
                </c:pt>
                <c:pt idx="191">
                  <c:v>5.7444134299073504</c:v>
                </c:pt>
                <c:pt idx="192">
                  <c:v>5.550562508818687</c:v>
                </c:pt>
                <c:pt idx="193">
                  <c:v>5.6348293856838287</c:v>
                </c:pt>
                <c:pt idx="194">
                  <c:v>5.8008291442269533</c:v>
                </c:pt>
                <c:pt idx="195">
                  <c:v>5.6909598959883194</c:v>
                </c:pt>
                <c:pt idx="196">
                  <c:v>7.0279691999875871</c:v>
                </c:pt>
                <c:pt idx="197">
                  <c:v>6.3426666798699829</c:v>
                </c:pt>
                <c:pt idx="198">
                  <c:v>6.160886237519402</c:v>
                </c:pt>
                <c:pt idx="199">
                  <c:v>5.7201974303031582</c:v>
                </c:pt>
                <c:pt idx="200">
                  <c:v>5.6444736178062032</c:v>
                </c:pt>
                <c:pt idx="201">
                  <c:v>5.3666767841529914</c:v>
                </c:pt>
                <c:pt idx="202">
                  <c:v>5.6239909995253496</c:v>
                </c:pt>
                <c:pt idx="203">
                  <c:v>5.3087402637625578</c:v>
                </c:pt>
                <c:pt idx="204">
                  <c:v>5.2892875907042143</c:v>
                </c:pt>
                <c:pt idx="205">
                  <c:v>5.3102800535720025</c:v>
                </c:pt>
                <c:pt idx="206">
                  <c:v>5.630925302280243</c:v>
                </c:pt>
                <c:pt idx="207">
                  <c:v>5.1055431664563526</c:v>
                </c:pt>
                <c:pt idx="208">
                  <c:v>5.0736106885634413</c:v>
                </c:pt>
                <c:pt idx="209">
                  <c:v>5.1903016314504837</c:v>
                </c:pt>
                <c:pt idx="210">
                  <c:v>4.802399551428457</c:v>
                </c:pt>
                <c:pt idx="211">
                  <c:v>4.7798556164728607</c:v>
                </c:pt>
                <c:pt idx="212">
                  <c:v>5.0575900014448578</c:v>
                </c:pt>
                <c:pt idx="213">
                  <c:v>4.7893575395345716</c:v>
                </c:pt>
                <c:pt idx="214">
                  <c:v>4.5667941501928215</c:v>
                </c:pt>
                <c:pt idx="215">
                  <c:v>8.6781644876939001</c:v>
                </c:pt>
                <c:pt idx="216">
                  <c:v>6.8161350122815714</c:v>
                </c:pt>
                <c:pt idx="217">
                  <c:v>8.0328162728032186</c:v>
                </c:pt>
                <c:pt idx="218">
                  <c:v>5.546023063495956</c:v>
                </c:pt>
                <c:pt idx="219">
                  <c:v>4.6860105798508531</c:v>
                </c:pt>
                <c:pt idx="220">
                  <c:v>5.6994748849515808</c:v>
                </c:pt>
                <c:pt idx="221">
                  <c:v>4.6729623295442284</c:v>
                </c:pt>
                <c:pt idx="222">
                  <c:v>5.7796732680459231</c:v>
                </c:pt>
                <c:pt idx="223">
                  <c:v>6.274131825648289</c:v>
                </c:pt>
                <c:pt idx="224">
                  <c:v>6.4208374566872815</c:v>
                </c:pt>
                <c:pt idx="225">
                  <c:v>6.1958254329176432</c:v>
                </c:pt>
                <c:pt idx="226">
                  <c:v>6.3833110021304726</c:v>
                </c:pt>
                <c:pt idx="227">
                  <c:v>6.3713809472946741</c:v>
                </c:pt>
                <c:pt idx="228">
                  <c:v>5.8281888534883164</c:v>
                </c:pt>
                <c:pt idx="229">
                  <c:v>10.62567527400563</c:v>
                </c:pt>
                <c:pt idx="230">
                  <c:v>10.107621300119197</c:v>
                </c:pt>
                <c:pt idx="231">
                  <c:v>10.508186667544146</c:v>
                </c:pt>
                <c:pt idx="232">
                  <c:v>11.336690207781182</c:v>
                </c:pt>
                <c:pt idx="233">
                  <c:v>12.920166457543095</c:v>
                </c:pt>
                <c:pt idx="234">
                  <c:v>12.972483774192545</c:v>
                </c:pt>
                <c:pt idx="235">
                  <c:v>12.470376028722857</c:v>
                </c:pt>
                <c:pt idx="236">
                  <c:v>12.310001662200495</c:v>
                </c:pt>
                <c:pt idx="237">
                  <c:v>12.796945607107098</c:v>
                </c:pt>
                <c:pt idx="238">
                  <c:v>12.463816502100654</c:v>
                </c:pt>
                <c:pt idx="239">
                  <c:v>11.990756419560039</c:v>
                </c:pt>
                <c:pt idx="240">
                  <c:v>12.662772293854911</c:v>
                </c:pt>
                <c:pt idx="241">
                  <c:v>11.532265089945131</c:v>
                </c:pt>
                <c:pt idx="242">
                  <c:v>11.423203210251838</c:v>
                </c:pt>
                <c:pt idx="243">
                  <c:v>12.656806907396842</c:v>
                </c:pt>
                <c:pt idx="244">
                  <c:v>13.752233782046105</c:v>
                </c:pt>
                <c:pt idx="245">
                  <c:v>15.270883274733245</c:v>
                </c:pt>
                <c:pt idx="246">
                  <c:v>16.967818399738476</c:v>
                </c:pt>
                <c:pt idx="247">
                  <c:v>18.058000141706206</c:v>
                </c:pt>
                <c:pt idx="248">
                  <c:v>15.611205694465834</c:v>
                </c:pt>
                <c:pt idx="249">
                  <c:v>14.344430731370348</c:v>
                </c:pt>
                <c:pt idx="250">
                  <c:v>14.692438937479753</c:v>
                </c:pt>
                <c:pt idx="251">
                  <c:v>13.251146054463872</c:v>
                </c:pt>
                <c:pt idx="252">
                  <c:v>12.148736382421822</c:v>
                </c:pt>
                <c:pt idx="253">
                  <c:v>12.040649163073802</c:v>
                </c:pt>
                <c:pt idx="254">
                  <c:v>11.416593345940196</c:v>
                </c:pt>
                <c:pt idx="255">
                  <c:v>11.35936436292355</c:v>
                </c:pt>
                <c:pt idx="256">
                  <c:v>11.068468453852494</c:v>
                </c:pt>
                <c:pt idx="257">
                  <c:v>10.453053758239674</c:v>
                </c:pt>
                <c:pt idx="258">
                  <c:v>10.234526478873239</c:v>
                </c:pt>
                <c:pt idx="259">
                  <c:v>10.007906965957446</c:v>
                </c:pt>
                <c:pt idx="260">
                  <c:v>10.023390042183824</c:v>
                </c:pt>
                <c:pt idx="261">
                  <c:v>10.280734680465327</c:v>
                </c:pt>
                <c:pt idx="262">
                  <c:v>10.295318882808614</c:v>
                </c:pt>
                <c:pt idx="263">
                  <c:v>9.074927121520707</c:v>
                </c:pt>
                <c:pt idx="264">
                  <c:v>8.9700044853786238</c:v>
                </c:pt>
                <c:pt idx="265">
                  <c:v>8.7449240120337652</c:v>
                </c:pt>
                <c:pt idx="266">
                  <c:v>8.8539790717140079</c:v>
                </c:pt>
                <c:pt idx="267">
                  <c:v>8.7924718671821704</c:v>
                </c:pt>
                <c:pt idx="268">
                  <c:v>8.8220089496670724</c:v>
                </c:pt>
                <c:pt idx="269">
                  <c:v>8.3610273474178403</c:v>
                </c:pt>
                <c:pt idx="270">
                  <c:v>7.6843565849846724</c:v>
                </c:pt>
                <c:pt idx="271">
                  <c:v>8.0468554746604486</c:v>
                </c:pt>
                <c:pt idx="272">
                  <c:v>6.6975440045752048</c:v>
                </c:pt>
                <c:pt idx="273">
                  <c:v>7.671879201279312</c:v>
                </c:pt>
                <c:pt idx="274">
                  <c:v>8.0451236339214844</c:v>
                </c:pt>
                <c:pt idx="275">
                  <c:v>7.5218237495013103</c:v>
                </c:pt>
                <c:pt idx="276">
                  <c:v>6.7066116204764885</c:v>
                </c:pt>
                <c:pt idx="277">
                  <c:v>6.2110581311291062</c:v>
                </c:pt>
                <c:pt idx="278">
                  <c:v>6.4238564567535574</c:v>
                </c:pt>
                <c:pt idx="279">
                  <c:v>5.5526800309730708</c:v>
                </c:pt>
                <c:pt idx="280">
                  <c:v>5.0510421336231293</c:v>
                </c:pt>
                <c:pt idx="281">
                  <c:v>4.7915468414614439</c:v>
                </c:pt>
                <c:pt idx="282">
                  <c:v>4.624265347586574</c:v>
                </c:pt>
                <c:pt idx="283">
                  <c:v>4.5582347044265532</c:v>
                </c:pt>
                <c:pt idx="284">
                  <c:v>3.9692448783711045</c:v>
                </c:pt>
                <c:pt idx="285">
                  <c:v>4.9389438445668032</c:v>
                </c:pt>
                <c:pt idx="286">
                  <c:v>4.528064171226247</c:v>
                </c:pt>
                <c:pt idx="287">
                  <c:v>3.9115572351163608</c:v>
                </c:pt>
                <c:pt idx="288">
                  <c:v>3.408246053752114</c:v>
                </c:pt>
                <c:pt idx="289">
                  <c:v>3.2940473530175023</c:v>
                </c:pt>
                <c:pt idx="290">
                  <c:v>3.1556942585440368</c:v>
                </c:pt>
                <c:pt idx="291">
                  <c:v>3.0958562256998809</c:v>
                </c:pt>
                <c:pt idx="292">
                  <c:v>3.0712707182320447</c:v>
                </c:pt>
                <c:pt idx="293">
                  <c:v>3.4301649117746047</c:v>
                </c:pt>
                <c:pt idx="294">
                  <c:v>3.0580056575609857</c:v>
                </c:pt>
                <c:pt idx="295">
                  <c:v>2.8942486545472583</c:v>
                </c:pt>
                <c:pt idx="296">
                  <c:v>2.9328463290397573</c:v>
                </c:pt>
                <c:pt idx="297">
                  <c:v>3.0349046746185655</c:v>
                </c:pt>
                <c:pt idx="298">
                  <c:v>3.1405138083761788</c:v>
                </c:pt>
                <c:pt idx="299">
                  <c:v>3.8902866919952626</c:v>
                </c:pt>
                <c:pt idx="300">
                  <c:v>4.6903578307107159</c:v>
                </c:pt>
                <c:pt idx="301">
                  <c:v>3.5530655689999735</c:v>
                </c:pt>
                <c:pt idx="302">
                  <c:v>3.7612345200244723</c:v>
                </c:pt>
                <c:pt idx="303">
                  <c:v>4.2809707208044934</c:v>
                </c:pt>
                <c:pt idx="304">
                  <c:v>4.111924220771388</c:v>
                </c:pt>
                <c:pt idx="305">
                  <c:v>4.3882259565800918</c:v>
                </c:pt>
                <c:pt idx="306">
                  <c:v>4.4366420810612111</c:v>
                </c:pt>
                <c:pt idx="307">
                  <c:v>5.304788451069717</c:v>
                </c:pt>
                <c:pt idx="308">
                  <c:v>6.400370562110024</c:v>
                </c:pt>
                <c:pt idx="309">
                  <c:v>10.590671200585392</c:v>
                </c:pt>
                <c:pt idx="310">
                  <c:v>16.046507543196682</c:v>
                </c:pt>
                <c:pt idx="311">
                  <c:v>15.465465087126276</c:v>
                </c:pt>
                <c:pt idx="312">
                  <c:v>19.630402554869246</c:v>
                </c:pt>
                <c:pt idx="313">
                  <c:v>23.784168832111575</c:v>
                </c:pt>
                <c:pt idx="314">
                  <c:v>22.96140397093815</c:v>
                </c:pt>
              </c:numCache>
            </c:numRef>
          </c:val>
          <c:smooth val="0"/>
        </c:ser>
        <c:ser>
          <c:idx val="1"/>
          <c:order val="1"/>
          <c:tx>
            <c:v>Political definition of GDP</c:v>
          </c:tx>
          <c:marker>
            <c:symbol val="none"/>
          </c:marker>
          <c:cat>
            <c:numRef>
              <c:f>'A2.Components scaled by NGDP'!$A$19:$A$333</c:f>
              <c:numCache>
                <c:formatCode>General</c:formatCode>
                <c:ptCount val="315"/>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numCache>
            </c:numRef>
          </c:cat>
          <c:val>
            <c:numRef>
              <c:f>'A2.Components scaled by NGDP'!$T$19:$T$239</c:f>
              <c:numCache>
                <c:formatCode>0.00</c:formatCode>
                <c:ptCount val="221"/>
                <c:pt idx="1">
                  <c:v>5.6731225580417792</c:v>
                </c:pt>
                <c:pt idx="2">
                  <c:v>5.4483736521997566</c:v>
                </c:pt>
                <c:pt idx="3">
                  <c:v>5.8619186802925221</c:v>
                </c:pt>
                <c:pt idx="4">
                  <c:v>5.5013660687154982</c:v>
                </c:pt>
                <c:pt idx="5">
                  <c:v>4.9600475852578017</c:v>
                </c:pt>
                <c:pt idx="6">
                  <c:v>4.888294214224449</c:v>
                </c:pt>
                <c:pt idx="7">
                  <c:v>5.414885585124364</c:v>
                </c:pt>
                <c:pt idx="8">
                  <c:v>5.2388684791607698</c:v>
                </c:pt>
                <c:pt idx="9">
                  <c:v>7.0420543598883167</c:v>
                </c:pt>
                <c:pt idx="10">
                  <c:v>7.6496510593993623</c:v>
                </c:pt>
                <c:pt idx="11">
                  <c:v>9.2685829147875545</c:v>
                </c:pt>
                <c:pt idx="12">
                  <c:v>10.737127899657054</c:v>
                </c:pt>
                <c:pt idx="13">
                  <c:v>9.6640881715299098</c:v>
                </c:pt>
                <c:pt idx="14">
                  <c:v>12.137838140500371</c:v>
                </c:pt>
                <c:pt idx="15">
                  <c:v>8.932913424601189</c:v>
                </c:pt>
                <c:pt idx="16">
                  <c:v>11.748922668284852</c:v>
                </c:pt>
                <c:pt idx="17">
                  <c:v>10.897981840478364</c:v>
                </c:pt>
                <c:pt idx="18">
                  <c:v>9.8369229995350462</c:v>
                </c:pt>
                <c:pt idx="19">
                  <c:v>9.4568651092306446</c:v>
                </c:pt>
                <c:pt idx="20">
                  <c:v>11.725544564205716</c:v>
                </c:pt>
                <c:pt idx="21">
                  <c:v>9.865083473834634</c:v>
                </c:pt>
                <c:pt idx="22">
                  <c:v>12.551954384432827</c:v>
                </c:pt>
                <c:pt idx="23">
                  <c:v>15.733661122382872</c:v>
                </c:pt>
                <c:pt idx="24">
                  <c:v>18.776910741124873</c:v>
                </c:pt>
                <c:pt idx="25">
                  <c:v>17.67175830628825</c:v>
                </c:pt>
                <c:pt idx="26">
                  <c:v>17.090209482283818</c:v>
                </c:pt>
                <c:pt idx="27">
                  <c:v>19.646161370513425</c:v>
                </c:pt>
                <c:pt idx="28">
                  <c:v>19.833631718855152</c:v>
                </c:pt>
                <c:pt idx="29">
                  <c:v>17.671880475812781</c:v>
                </c:pt>
                <c:pt idx="30">
                  <c:v>19.285867888623788</c:v>
                </c:pt>
                <c:pt idx="31">
                  <c:v>20.414962355293824</c:v>
                </c:pt>
                <c:pt idx="32">
                  <c:v>21.525749019123285</c:v>
                </c:pt>
                <c:pt idx="33">
                  <c:v>20.341228552276142</c:v>
                </c:pt>
                <c:pt idx="34">
                  <c:v>20.899213247956524</c:v>
                </c:pt>
                <c:pt idx="35">
                  <c:v>21.007605641232768</c:v>
                </c:pt>
                <c:pt idx="36">
                  <c:v>21.240287512780593</c:v>
                </c:pt>
                <c:pt idx="37">
                  <c:v>19.16669468197135</c:v>
                </c:pt>
                <c:pt idx="38">
                  <c:v>20.806161583555983</c:v>
                </c:pt>
                <c:pt idx="39">
                  <c:v>20.369446999294542</c:v>
                </c:pt>
                <c:pt idx="40">
                  <c:v>21.053414173413657</c:v>
                </c:pt>
                <c:pt idx="41">
                  <c:v>19.828576058219429</c:v>
                </c:pt>
                <c:pt idx="42">
                  <c:v>19.706784230104599</c:v>
                </c:pt>
                <c:pt idx="43">
                  <c:v>19.786281852610276</c:v>
                </c:pt>
                <c:pt idx="44">
                  <c:v>20.403117056958326</c:v>
                </c:pt>
                <c:pt idx="45">
                  <c:v>19.113472610425436</c:v>
                </c:pt>
                <c:pt idx="46">
                  <c:v>21.185868651978481</c:v>
                </c:pt>
                <c:pt idx="47">
                  <c:v>19.770292784981809</c:v>
                </c:pt>
                <c:pt idx="48">
                  <c:v>18.546977940740753</c:v>
                </c:pt>
                <c:pt idx="49">
                  <c:v>19.051213907471798</c:v>
                </c:pt>
                <c:pt idx="50">
                  <c:v>19.169944804909182</c:v>
                </c:pt>
                <c:pt idx="51">
                  <c:v>19.957134007967781</c:v>
                </c:pt>
                <c:pt idx="52">
                  <c:v>19.983792383152476</c:v>
                </c:pt>
                <c:pt idx="53">
                  <c:v>17.794305494868428</c:v>
                </c:pt>
                <c:pt idx="54">
                  <c:v>17.59103392427237</c:v>
                </c:pt>
                <c:pt idx="55">
                  <c:v>18.868577955786535</c:v>
                </c:pt>
                <c:pt idx="56">
                  <c:v>19.581680508268235</c:v>
                </c:pt>
                <c:pt idx="57">
                  <c:v>19.933939809987933</c:v>
                </c:pt>
                <c:pt idx="58">
                  <c:v>16.822903811506048</c:v>
                </c:pt>
                <c:pt idx="59">
                  <c:v>16.192460596733831</c:v>
                </c:pt>
                <c:pt idx="60">
                  <c:v>17.413627080326066</c:v>
                </c:pt>
                <c:pt idx="61">
                  <c:v>17.224184200797428</c:v>
                </c:pt>
                <c:pt idx="62">
                  <c:v>17.722039034947841</c:v>
                </c:pt>
                <c:pt idx="63">
                  <c:v>17.039689046531731</c:v>
                </c:pt>
                <c:pt idx="64">
                  <c:v>16.723149404032487</c:v>
                </c:pt>
                <c:pt idx="65">
                  <c:v>16.118172335359919</c:v>
                </c:pt>
                <c:pt idx="66">
                  <c:v>15.632613339122395</c:v>
                </c:pt>
                <c:pt idx="67">
                  <c:v>15.225444510352057</c:v>
                </c:pt>
                <c:pt idx="68">
                  <c:v>15.278595821275321</c:v>
                </c:pt>
                <c:pt idx="69">
                  <c:v>15.452990862233458</c:v>
                </c:pt>
                <c:pt idx="70">
                  <c:v>15.247026088266752</c:v>
                </c:pt>
                <c:pt idx="71">
                  <c:v>16.517049751054273</c:v>
                </c:pt>
                <c:pt idx="72">
                  <c:v>14.575661528876701</c:v>
                </c:pt>
                <c:pt idx="73">
                  <c:v>14.735888118138055</c:v>
                </c:pt>
                <c:pt idx="74">
                  <c:v>15.757147785825417</c:v>
                </c:pt>
                <c:pt idx="75">
                  <c:v>17.125390337542722</c:v>
                </c:pt>
                <c:pt idx="76">
                  <c:v>15.99757156336864</c:v>
                </c:pt>
                <c:pt idx="77">
                  <c:v>15.972263607055288</c:v>
                </c:pt>
                <c:pt idx="78">
                  <c:v>14.617434009104684</c:v>
                </c:pt>
                <c:pt idx="79">
                  <c:v>15.852040649121584</c:v>
                </c:pt>
                <c:pt idx="80">
                  <c:v>16.208646903480936</c:v>
                </c:pt>
                <c:pt idx="81">
                  <c:v>15.141576835649659</c:v>
                </c:pt>
                <c:pt idx="82">
                  <c:v>14.158611184011738</c:v>
                </c:pt>
                <c:pt idx="83">
                  <c:v>13.701687688716156</c:v>
                </c:pt>
                <c:pt idx="84">
                  <c:v>13.317140627296698</c:v>
                </c:pt>
                <c:pt idx="85">
                  <c:v>14.053429678128957</c:v>
                </c:pt>
                <c:pt idx="86">
                  <c:v>15.363493532197408</c:v>
                </c:pt>
                <c:pt idx="87">
                  <c:v>14.687410159638027</c:v>
                </c:pt>
                <c:pt idx="88">
                  <c:v>15.822137408235657</c:v>
                </c:pt>
                <c:pt idx="89">
                  <c:v>16.711314452248853</c:v>
                </c:pt>
                <c:pt idx="90">
                  <c:v>16.786273465507119</c:v>
                </c:pt>
                <c:pt idx="91">
                  <c:v>16.303250326585086</c:v>
                </c:pt>
                <c:pt idx="92">
                  <c:v>15.543498800565828</c:v>
                </c:pt>
                <c:pt idx="93">
                  <c:v>14.43203949304394</c:v>
                </c:pt>
                <c:pt idx="94">
                  <c:v>14.326594763776756</c:v>
                </c:pt>
                <c:pt idx="95">
                  <c:v>16.773248846430281</c:v>
                </c:pt>
                <c:pt idx="96">
                  <c:v>12.173803709235695</c:v>
                </c:pt>
                <c:pt idx="97">
                  <c:v>11.198769692184849</c:v>
                </c:pt>
                <c:pt idx="98">
                  <c:v>12.63819575635798</c:v>
                </c:pt>
                <c:pt idx="99">
                  <c:v>12.520863889942412</c:v>
                </c:pt>
                <c:pt idx="100">
                  <c:v>12.479351141020127</c:v>
                </c:pt>
                <c:pt idx="101">
                  <c:v>11.91668796214625</c:v>
                </c:pt>
                <c:pt idx="102">
                  <c:v>8.4909947943825745</c:v>
                </c:pt>
                <c:pt idx="103">
                  <c:v>9.9510919569802638</c:v>
                </c:pt>
                <c:pt idx="104">
                  <c:v>10.612663307284354</c:v>
                </c:pt>
                <c:pt idx="105">
                  <c:v>11.326913539918081</c:v>
                </c:pt>
                <c:pt idx="106">
                  <c:v>9.6867483266638583</c:v>
                </c:pt>
                <c:pt idx="107">
                  <c:v>9.50094132863995</c:v>
                </c:pt>
                <c:pt idx="108">
                  <c:v>9.2697069655961961</c:v>
                </c:pt>
                <c:pt idx="109">
                  <c:v>9.312094128338126</c:v>
                </c:pt>
                <c:pt idx="110">
                  <c:v>9.2047527245900085</c:v>
                </c:pt>
                <c:pt idx="111">
                  <c:v>9.0420679718968753</c:v>
                </c:pt>
                <c:pt idx="112">
                  <c:v>9.5787179874937927</c:v>
                </c:pt>
                <c:pt idx="113">
                  <c:v>9.40660178103421</c:v>
                </c:pt>
                <c:pt idx="114">
                  <c:v>9.3111431800357032</c:v>
                </c:pt>
                <c:pt idx="115">
                  <c:v>10.215678416360243</c:v>
                </c:pt>
                <c:pt idx="116">
                  <c:v>10.19985834782733</c:v>
                </c:pt>
                <c:pt idx="117">
                  <c:v>11.174942986036342</c:v>
                </c:pt>
                <c:pt idx="118">
                  <c:v>10.531672960816691</c:v>
                </c:pt>
                <c:pt idx="119">
                  <c:v>9.1705520952958004</c:v>
                </c:pt>
                <c:pt idx="120">
                  <c:v>9.1604531057503564</c:v>
                </c:pt>
                <c:pt idx="121">
                  <c:v>9.4932040377128821</c:v>
                </c:pt>
                <c:pt idx="122">
                  <c:v>8.6997745216564404</c:v>
                </c:pt>
                <c:pt idx="123">
                  <c:v>9.4787224384749624</c:v>
                </c:pt>
                <c:pt idx="124">
                  <c:v>9.9294357261788235</c:v>
                </c:pt>
                <c:pt idx="125">
                  <c:v>9.475140250709849</c:v>
                </c:pt>
                <c:pt idx="126">
                  <c:v>8.9146276004807508</c:v>
                </c:pt>
                <c:pt idx="127">
                  <c:v>9.7560161517772528</c:v>
                </c:pt>
                <c:pt idx="128">
                  <c:v>9.4525047042641752</c:v>
                </c:pt>
                <c:pt idx="129">
                  <c:v>9.124958849126374</c:v>
                </c:pt>
                <c:pt idx="130">
                  <c:v>9.6413828374526354</c:v>
                </c:pt>
                <c:pt idx="131">
                  <c:v>9.3160827867202052</c:v>
                </c:pt>
                <c:pt idx="132">
                  <c:v>8.721194896990264</c:v>
                </c:pt>
                <c:pt idx="133">
                  <c:v>9.6549271807338357</c:v>
                </c:pt>
                <c:pt idx="134">
                  <c:v>10.042453388394756</c:v>
                </c:pt>
                <c:pt idx="135">
                  <c:v>8.8951071948038241</c:v>
                </c:pt>
                <c:pt idx="136">
                  <c:v>9.0628132710335709</c:v>
                </c:pt>
                <c:pt idx="137">
                  <c:v>7.8246947958324862</c:v>
                </c:pt>
                <c:pt idx="138">
                  <c:v>8.1803367239307825</c:v>
                </c:pt>
                <c:pt idx="139">
                  <c:v>7.2070248275903621</c:v>
                </c:pt>
                <c:pt idx="140">
                  <c:v>6.6757360909998864</c:v>
                </c:pt>
                <c:pt idx="141">
                  <c:v>6.7464025482632346</c:v>
                </c:pt>
                <c:pt idx="142">
                  <c:v>7.3386915554864496</c:v>
                </c:pt>
                <c:pt idx="143">
                  <c:v>8.7904161486640575</c:v>
                </c:pt>
                <c:pt idx="144">
                  <c:v>9.2655756298097494</c:v>
                </c:pt>
                <c:pt idx="145">
                  <c:v>9.0064515907527554</c:v>
                </c:pt>
                <c:pt idx="146">
                  <c:v>10.111001607685793</c:v>
                </c:pt>
                <c:pt idx="147">
                  <c:v>8.1757947371710618</c:v>
                </c:pt>
                <c:pt idx="148">
                  <c:v>7.6455207758095325</c:v>
                </c:pt>
                <c:pt idx="149">
                  <c:v>8.1384476339506229</c:v>
                </c:pt>
                <c:pt idx="150">
                  <c:v>8.399428745734955</c:v>
                </c:pt>
                <c:pt idx="151">
                  <c:v>8.9385007859827645</c:v>
                </c:pt>
                <c:pt idx="152">
                  <c:v>9.3094120754721263</c:v>
                </c:pt>
                <c:pt idx="153">
                  <c:v>9.3712365886192206</c:v>
                </c:pt>
                <c:pt idx="154">
                  <c:v>7.656357712822488</c:v>
                </c:pt>
                <c:pt idx="155">
                  <c:v>6.7646293762480818</c:v>
                </c:pt>
                <c:pt idx="156">
                  <c:v>7.1536601902607924</c:v>
                </c:pt>
                <c:pt idx="157">
                  <c:v>6.8174565593749739</c:v>
                </c:pt>
                <c:pt idx="158">
                  <c:v>7.2431285244136978</c:v>
                </c:pt>
                <c:pt idx="159">
                  <c:v>7.8337928107283377</c:v>
                </c:pt>
                <c:pt idx="160">
                  <c:v>7.3096677063327498</c:v>
                </c:pt>
                <c:pt idx="161">
                  <c:v>6.5404085073723923</c:v>
                </c:pt>
                <c:pt idx="162">
                  <c:v>6.7116164465223971</c:v>
                </c:pt>
                <c:pt idx="163">
                  <c:v>6.621181750259745</c:v>
                </c:pt>
                <c:pt idx="164">
                  <c:v>6.1115563801745605</c:v>
                </c:pt>
                <c:pt idx="165">
                  <c:v>5.8466036328854631</c:v>
                </c:pt>
                <c:pt idx="166">
                  <c:v>5.6439529139390059</c:v>
                </c:pt>
                <c:pt idx="167">
                  <c:v>6.2138753572030803</c:v>
                </c:pt>
                <c:pt idx="168">
                  <c:v>6.2872371928427784</c:v>
                </c:pt>
                <c:pt idx="169">
                  <c:v>6.0246461950061585</c:v>
                </c:pt>
                <c:pt idx="170">
                  <c:v>6.2093867438458625</c:v>
                </c:pt>
                <c:pt idx="171">
                  <c:v>6.0668999837958832</c:v>
                </c:pt>
                <c:pt idx="172">
                  <c:v>5.9670718984425255</c:v>
                </c:pt>
                <c:pt idx="173">
                  <c:v>5.7844466884372343</c:v>
                </c:pt>
                <c:pt idx="174">
                  <c:v>5.0934325634562088</c:v>
                </c:pt>
                <c:pt idx="175">
                  <c:v>4.9839983181146534</c:v>
                </c:pt>
                <c:pt idx="176">
                  <c:v>5.3593911438429211</c:v>
                </c:pt>
                <c:pt idx="177">
                  <c:v>5.8550483700564007</c:v>
                </c:pt>
                <c:pt idx="178">
                  <c:v>5.7631384463265034</c:v>
                </c:pt>
                <c:pt idx="179">
                  <c:v>6.6327523055587276</c:v>
                </c:pt>
                <c:pt idx="180">
                  <c:v>6.3784016096132357</c:v>
                </c:pt>
                <c:pt idx="181">
                  <c:v>5.966898788049158</c:v>
                </c:pt>
                <c:pt idx="182">
                  <c:v>5.6213770170344448</c:v>
                </c:pt>
                <c:pt idx="183">
                  <c:v>5.5420889151077004</c:v>
                </c:pt>
                <c:pt idx="184">
                  <c:v>5.5667993282213279</c:v>
                </c:pt>
                <c:pt idx="185">
                  <c:v>5.7486912012054674</c:v>
                </c:pt>
                <c:pt idx="186">
                  <c:v>5.5467379397506322</c:v>
                </c:pt>
                <c:pt idx="187">
                  <c:v>5.5007870505131011</c:v>
                </c:pt>
                <c:pt idx="188">
                  <c:v>5.6123040531608774</c:v>
                </c:pt>
                <c:pt idx="189">
                  <c:v>5.3098342369556653</c:v>
                </c:pt>
                <c:pt idx="190">
                  <c:v>5.1442978603796101</c:v>
                </c:pt>
                <c:pt idx="191">
                  <c:v>5.4702557943193675</c:v>
                </c:pt>
                <c:pt idx="192">
                  <c:v>5.275296946625712</c:v>
                </c:pt>
                <c:pt idx="193">
                  <c:v>5.3598383048454004</c:v>
                </c:pt>
                <c:pt idx="194">
                  <c:v>5.5215699353937806</c:v>
                </c:pt>
                <c:pt idx="195">
                  <c:v>5.4316837349006342</c:v>
                </c:pt>
                <c:pt idx="196">
                  <c:v>6.7115022093219503</c:v>
                </c:pt>
                <c:pt idx="197">
                  <c:v>6.0673661718667899</c:v>
                </c:pt>
                <c:pt idx="198">
                  <c:v>5.8944904680079615</c:v>
                </c:pt>
                <c:pt idx="199">
                  <c:v>5.4852283255046741</c:v>
                </c:pt>
                <c:pt idx="200">
                  <c:v>5.4218976147435667</c:v>
                </c:pt>
                <c:pt idx="201">
                  <c:v>5.1536056224395832</c:v>
                </c:pt>
                <c:pt idx="202">
                  <c:v>5.4027902219117276</c:v>
                </c:pt>
                <c:pt idx="203">
                  <c:v>5.1004767299335239</c:v>
                </c:pt>
                <c:pt idx="204">
                  <c:v>5.0748399663103783</c:v>
                </c:pt>
                <c:pt idx="205">
                  <c:v>5.0937381385581375</c:v>
                </c:pt>
                <c:pt idx="206">
                  <c:v>5.4135540115618044</c:v>
                </c:pt>
                <c:pt idx="207">
                  <c:v>4.9168644874989038</c:v>
                </c:pt>
                <c:pt idx="208">
                  <c:v>4.8842913276758759</c:v>
                </c:pt>
                <c:pt idx="209">
                  <c:v>4.978763520215522</c:v>
                </c:pt>
                <c:pt idx="210">
                  <c:v>4.6171658979851724</c:v>
                </c:pt>
                <c:pt idx="211">
                  <c:v>4.606441813733424</c:v>
                </c:pt>
                <c:pt idx="212">
                  <c:v>4.8775826465471361</c:v>
                </c:pt>
                <c:pt idx="213">
                  <c:v>4.625042105313204</c:v>
                </c:pt>
                <c:pt idx="214">
                  <c:v>4.4203120452954971</c:v>
                </c:pt>
                <c:pt idx="215">
                  <c:v>8.3959052145955759</c:v>
                </c:pt>
                <c:pt idx="216">
                  <c:v>6.591370611645206</c:v>
                </c:pt>
                <c:pt idx="217">
                  <c:v>7.7643127219883699</c:v>
                </c:pt>
                <c:pt idx="218">
                  <c:v>5.3581421927429886</c:v>
                </c:pt>
                <c:pt idx="219">
                  <c:v>4.525149643846909</c:v>
                </c:pt>
                <c:pt idx="220">
                  <c:v>5.5012499992137363</c:v>
                </c:pt>
              </c:numCache>
            </c:numRef>
          </c:val>
          <c:smooth val="0"/>
        </c:ser>
        <c:dLbls>
          <c:showLegendKey val="0"/>
          <c:showVal val="0"/>
          <c:showCatName val="0"/>
          <c:showSerName val="0"/>
          <c:showPercent val="0"/>
          <c:showBubbleSize val="0"/>
        </c:dLbls>
        <c:marker val="1"/>
        <c:smooth val="0"/>
        <c:axId val="541272320"/>
        <c:axId val="541282304"/>
      </c:lineChart>
      <c:catAx>
        <c:axId val="541272320"/>
        <c:scaling>
          <c:orientation val="minMax"/>
        </c:scaling>
        <c:delete val="0"/>
        <c:axPos val="b"/>
        <c:numFmt formatCode="General" sourceLinked="1"/>
        <c:majorTickMark val="out"/>
        <c:minorTickMark val="none"/>
        <c:tickLblPos val="nextTo"/>
        <c:crossAx val="541282304"/>
        <c:crosses val="autoZero"/>
        <c:auto val="1"/>
        <c:lblAlgn val="ctr"/>
        <c:lblOffset val="100"/>
        <c:tickLblSkip val="50"/>
        <c:tickMarkSkip val="50"/>
        <c:noMultiLvlLbl val="0"/>
      </c:catAx>
      <c:valAx>
        <c:axId val="541282304"/>
        <c:scaling>
          <c:orientation val="minMax"/>
        </c:scaling>
        <c:delete val="0"/>
        <c:axPos val="r"/>
        <c:numFmt formatCode="0" sourceLinked="0"/>
        <c:majorTickMark val="out"/>
        <c:minorTickMark val="none"/>
        <c:tickLblPos val="nextTo"/>
        <c:crossAx val="541272320"/>
        <c:crosses val="max"/>
        <c:crossBetween val="between"/>
      </c:valAx>
    </c:plotArea>
    <c:legend>
      <c:legendPos val="t"/>
      <c:layout>
        <c:manualLayout>
          <c:xMode val="edge"/>
          <c:yMode val="edge"/>
          <c:x val="0.21910704877798584"/>
          <c:y val="0.19907407407407407"/>
          <c:w val="0.56178573645685781"/>
          <c:h val="8.371719160104987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22222222222224E-2"/>
          <c:y val="0.19028944298629338"/>
          <c:w val="0.85455271216097983"/>
          <c:h val="0.69373067949839606"/>
        </c:manualLayout>
      </c:layout>
      <c:lineChart>
        <c:grouping val="standard"/>
        <c:varyColors val="0"/>
        <c:ser>
          <c:idx val="0"/>
          <c:order val="0"/>
          <c:tx>
            <c:v>Unconsolidated</c:v>
          </c:tx>
          <c:marker>
            <c:symbol val="none"/>
          </c:marker>
          <c:cat>
            <c:numRef>
              <c:f>'A2.Components scaled by NGDP'!$A$19:$A$338</c:f>
              <c:numCache>
                <c:formatCode>General</c:formatCode>
                <c:ptCount val="320"/>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numCache>
            </c:numRef>
          </c:cat>
          <c:val>
            <c:numRef>
              <c:f>'A2.Components scaled by NGDP'!$M$19:$M$338</c:f>
              <c:numCache>
                <c:formatCode>0.00</c:formatCode>
                <c:ptCount val="320"/>
                <c:pt idx="0">
                  <c:v>5.1690848832858567</c:v>
                </c:pt>
                <c:pt idx="1">
                  <c:v>5.4651777003184447</c:v>
                </c:pt>
                <c:pt idx="2">
                  <c:v>5.3134758330135332</c:v>
                </c:pt>
                <c:pt idx="3">
                  <c:v>5.6789668237727735</c:v>
                </c:pt>
                <c:pt idx="4">
                  <c:v>5.3498178534051091</c:v>
                </c:pt>
                <c:pt idx="5">
                  <c:v>4.8752841500706898</c:v>
                </c:pt>
                <c:pt idx="6">
                  <c:v>4.7997014054979958</c:v>
                </c:pt>
                <c:pt idx="7">
                  <c:v>5.257951954078905</c:v>
                </c:pt>
                <c:pt idx="8">
                  <c:v>5.1822671808766341</c:v>
                </c:pt>
                <c:pt idx="9">
                  <c:v>7.0844133423371822</c:v>
                </c:pt>
                <c:pt idx="10">
                  <c:v>7.5765492530145515</c:v>
                </c:pt>
                <c:pt idx="11">
                  <c:v>9.1229015702391543</c:v>
                </c:pt>
                <c:pt idx="12">
                  <c:v>10.669167645087613</c:v>
                </c:pt>
                <c:pt idx="13">
                  <c:v>9.5556640640813804</c:v>
                </c:pt>
                <c:pt idx="14">
                  <c:v>12.001353261447335</c:v>
                </c:pt>
                <c:pt idx="15">
                  <c:v>8.8985684919131867</c:v>
                </c:pt>
                <c:pt idx="16">
                  <c:v>11.784885112471571</c:v>
                </c:pt>
                <c:pt idx="17">
                  <c:v>11.091584715120069</c:v>
                </c:pt>
                <c:pt idx="18">
                  <c:v>9.816792762435389</c:v>
                </c:pt>
                <c:pt idx="19">
                  <c:v>9.4657424544443209</c:v>
                </c:pt>
                <c:pt idx="20">
                  <c:v>11.879298772127106</c:v>
                </c:pt>
                <c:pt idx="21">
                  <c:v>9.7430079346621401</c:v>
                </c:pt>
                <c:pt idx="22">
                  <c:v>12.328113213321638</c:v>
                </c:pt>
                <c:pt idx="23">
                  <c:v>15.287654433156725</c:v>
                </c:pt>
                <c:pt idx="24">
                  <c:v>18.140116635110793</c:v>
                </c:pt>
                <c:pt idx="25">
                  <c:v>17.062860271648653</c:v>
                </c:pt>
                <c:pt idx="26">
                  <c:v>16.588639074270279</c:v>
                </c:pt>
                <c:pt idx="27">
                  <c:v>19.07770564524554</c:v>
                </c:pt>
                <c:pt idx="28">
                  <c:v>19.29389914851205</c:v>
                </c:pt>
                <c:pt idx="29">
                  <c:v>17.118422008560017</c:v>
                </c:pt>
                <c:pt idx="30">
                  <c:v>18.804656776269656</c:v>
                </c:pt>
                <c:pt idx="31">
                  <c:v>19.752937640901536</c:v>
                </c:pt>
                <c:pt idx="32">
                  <c:v>20.773744495783976</c:v>
                </c:pt>
                <c:pt idx="33">
                  <c:v>19.881356204115288</c:v>
                </c:pt>
                <c:pt idx="34">
                  <c:v>20.188866858659111</c:v>
                </c:pt>
                <c:pt idx="35">
                  <c:v>20.261031086501372</c:v>
                </c:pt>
                <c:pt idx="36">
                  <c:v>20.491752847631346</c:v>
                </c:pt>
                <c:pt idx="37">
                  <c:v>18.51615482459254</c:v>
                </c:pt>
                <c:pt idx="38">
                  <c:v>20.070794756828672</c:v>
                </c:pt>
                <c:pt idx="39">
                  <c:v>19.649998542804877</c:v>
                </c:pt>
                <c:pt idx="40">
                  <c:v>20.393910746646668</c:v>
                </c:pt>
                <c:pt idx="41">
                  <c:v>19.12853625781171</c:v>
                </c:pt>
                <c:pt idx="42">
                  <c:v>19.08152931746287</c:v>
                </c:pt>
                <c:pt idx="43">
                  <c:v>19.094704328110769</c:v>
                </c:pt>
                <c:pt idx="44">
                  <c:v>19.717368783530272</c:v>
                </c:pt>
                <c:pt idx="45">
                  <c:v>18.447879477451234</c:v>
                </c:pt>
                <c:pt idx="46">
                  <c:v>20.420934288658568</c:v>
                </c:pt>
                <c:pt idx="47">
                  <c:v>19.032149325425937</c:v>
                </c:pt>
                <c:pt idx="48">
                  <c:v>17.896861258780003</c:v>
                </c:pt>
                <c:pt idx="49">
                  <c:v>18.383266111028036</c:v>
                </c:pt>
                <c:pt idx="50">
                  <c:v>18.486799387851768</c:v>
                </c:pt>
                <c:pt idx="51">
                  <c:v>19.278514754846608</c:v>
                </c:pt>
                <c:pt idx="52">
                  <c:v>19.374849278038987</c:v>
                </c:pt>
                <c:pt idx="53">
                  <c:v>17.164432577113924</c:v>
                </c:pt>
                <c:pt idx="54">
                  <c:v>16.96427638997266</c:v>
                </c:pt>
                <c:pt idx="55">
                  <c:v>18.217220592675183</c:v>
                </c:pt>
                <c:pt idx="56">
                  <c:v>18.910398225910079</c:v>
                </c:pt>
                <c:pt idx="57">
                  <c:v>19.228441120038251</c:v>
                </c:pt>
                <c:pt idx="58">
                  <c:v>16.236235092339651</c:v>
                </c:pt>
                <c:pt idx="59">
                  <c:v>15.652008849964139</c:v>
                </c:pt>
                <c:pt idx="60">
                  <c:v>16.830218273781373</c:v>
                </c:pt>
                <c:pt idx="61">
                  <c:v>16.844040703713929</c:v>
                </c:pt>
                <c:pt idx="62">
                  <c:v>17.445322727121571</c:v>
                </c:pt>
                <c:pt idx="63">
                  <c:v>16.475673529759341</c:v>
                </c:pt>
                <c:pt idx="64">
                  <c:v>16.222767268654355</c:v>
                </c:pt>
                <c:pt idx="65">
                  <c:v>15.70574069493906</c:v>
                </c:pt>
                <c:pt idx="66">
                  <c:v>15.188714121223763</c:v>
                </c:pt>
                <c:pt idx="67">
                  <c:v>14.775147482888615</c:v>
                </c:pt>
                <c:pt idx="68">
                  <c:v>14.815210866927814</c:v>
                </c:pt>
                <c:pt idx="69">
                  <c:v>14.996894837144144</c:v>
                </c:pt>
                <c:pt idx="70">
                  <c:v>14.831642019095614</c:v>
                </c:pt>
                <c:pt idx="71">
                  <c:v>16.417079676900414</c:v>
                </c:pt>
                <c:pt idx="72">
                  <c:v>14.337330001067887</c:v>
                </c:pt>
                <c:pt idx="73">
                  <c:v>14.395964242042226</c:v>
                </c:pt>
                <c:pt idx="74">
                  <c:v>15.501723116897955</c:v>
                </c:pt>
                <c:pt idx="75">
                  <c:v>16.607481991753684</c:v>
                </c:pt>
                <c:pt idx="76">
                  <c:v>15.546224541634974</c:v>
                </c:pt>
                <c:pt idx="77">
                  <c:v>15.498877260988701</c:v>
                </c:pt>
                <c:pt idx="78">
                  <c:v>14.209533858343722</c:v>
                </c:pt>
                <c:pt idx="79">
                  <c:v>15.44348825070861</c:v>
                </c:pt>
                <c:pt idx="80">
                  <c:v>15.800000451569339</c:v>
                </c:pt>
                <c:pt idx="81">
                  <c:v>14.937595262219535</c:v>
                </c:pt>
                <c:pt idx="82">
                  <c:v>13.896203281983016</c:v>
                </c:pt>
                <c:pt idx="83">
                  <c:v>13.281667103538563</c:v>
                </c:pt>
                <c:pt idx="84">
                  <c:v>12.906071504689892</c:v>
                </c:pt>
                <c:pt idx="85">
                  <c:v>14.095433046792834</c:v>
                </c:pt>
                <c:pt idx="86">
                  <c:v>15.324408475494446</c:v>
                </c:pt>
                <c:pt idx="87">
                  <c:v>14.450885355881942</c:v>
                </c:pt>
                <c:pt idx="88">
                  <c:v>15.662480430977112</c:v>
                </c:pt>
                <c:pt idx="89">
                  <c:v>16.571294609385163</c:v>
                </c:pt>
                <c:pt idx="90">
                  <c:v>16.549568583847019</c:v>
                </c:pt>
                <c:pt idx="91">
                  <c:v>16.080746005033028</c:v>
                </c:pt>
                <c:pt idx="92">
                  <c:v>15.255747058889916</c:v>
                </c:pt>
                <c:pt idx="93">
                  <c:v>14.314846882109457</c:v>
                </c:pt>
                <c:pt idx="94">
                  <c:v>14.186138600343202</c:v>
                </c:pt>
                <c:pt idx="95">
                  <c:v>16.624365777935566</c:v>
                </c:pt>
                <c:pt idx="96">
                  <c:v>12.188758871035398</c:v>
                </c:pt>
                <c:pt idx="97">
                  <c:v>11.121002420897758</c:v>
                </c:pt>
                <c:pt idx="98">
                  <c:v>12.767079606714857</c:v>
                </c:pt>
                <c:pt idx="99">
                  <c:v>12.66218183688088</c:v>
                </c:pt>
                <c:pt idx="100">
                  <c:v>12.774657158344366</c:v>
                </c:pt>
                <c:pt idx="101">
                  <c:v>12.236137637778508</c:v>
                </c:pt>
                <c:pt idx="102">
                  <c:v>10.206636892343663</c:v>
                </c:pt>
                <c:pt idx="103">
                  <c:v>11.887131943619236</c:v>
                </c:pt>
                <c:pt idx="104">
                  <c:v>12.842304431293664</c:v>
                </c:pt>
                <c:pt idx="105">
                  <c:v>13.395893674523975</c:v>
                </c:pt>
                <c:pt idx="106">
                  <c:v>11.465918254995859</c:v>
                </c:pt>
                <c:pt idx="107">
                  <c:v>11.272393462833527</c:v>
                </c:pt>
                <c:pt idx="108">
                  <c:v>11.115463760065481</c:v>
                </c:pt>
                <c:pt idx="109">
                  <c:v>11.113787043131815</c:v>
                </c:pt>
                <c:pt idx="110">
                  <c:v>11.932376648511722</c:v>
                </c:pt>
                <c:pt idx="111">
                  <c:v>12.062932169826695</c:v>
                </c:pt>
                <c:pt idx="112">
                  <c:v>13.074246076559815</c:v>
                </c:pt>
                <c:pt idx="113">
                  <c:v>12.569042996668394</c:v>
                </c:pt>
                <c:pt idx="114">
                  <c:v>12.340475861881041</c:v>
                </c:pt>
                <c:pt idx="115">
                  <c:v>13.853240296521893</c:v>
                </c:pt>
                <c:pt idx="116">
                  <c:v>13.572790021268517</c:v>
                </c:pt>
                <c:pt idx="117">
                  <c:v>19.23715745808763</c:v>
                </c:pt>
                <c:pt idx="118">
                  <c:v>14.461499353254647</c:v>
                </c:pt>
                <c:pt idx="119">
                  <c:v>12.76789332128703</c:v>
                </c:pt>
                <c:pt idx="120">
                  <c:v>12.724985599939336</c:v>
                </c:pt>
                <c:pt idx="121">
                  <c:v>13.031146943589274</c:v>
                </c:pt>
                <c:pt idx="122">
                  <c:v>12.22756532185166</c:v>
                </c:pt>
                <c:pt idx="123">
                  <c:v>13.231828468714809</c:v>
                </c:pt>
                <c:pt idx="124">
                  <c:v>13.065107171370657</c:v>
                </c:pt>
                <c:pt idx="125">
                  <c:v>12.382911111823015</c:v>
                </c:pt>
                <c:pt idx="126">
                  <c:v>12.157138125761495</c:v>
                </c:pt>
                <c:pt idx="127">
                  <c:v>14.960474942855139</c:v>
                </c:pt>
                <c:pt idx="128">
                  <c:v>14.801891905350242</c:v>
                </c:pt>
                <c:pt idx="129">
                  <c:v>14.286316776559453</c:v>
                </c:pt>
                <c:pt idx="130">
                  <c:v>15.95848665277299</c:v>
                </c:pt>
                <c:pt idx="131">
                  <c:v>15.449428307637293</c:v>
                </c:pt>
                <c:pt idx="132">
                  <c:v>15.726589079066933</c:v>
                </c:pt>
                <c:pt idx="133">
                  <c:v>16.961029353298088</c:v>
                </c:pt>
                <c:pt idx="134">
                  <c:v>17.015802178167409</c:v>
                </c:pt>
                <c:pt idx="135">
                  <c:v>16.001452858680892</c:v>
                </c:pt>
                <c:pt idx="136">
                  <c:v>15.634326650028644</c:v>
                </c:pt>
                <c:pt idx="137">
                  <c:v>14.009890798268552</c:v>
                </c:pt>
                <c:pt idx="138">
                  <c:v>15.346692947035804</c:v>
                </c:pt>
                <c:pt idx="139">
                  <c:v>14.179203038300612</c:v>
                </c:pt>
                <c:pt idx="140">
                  <c:v>12.889389901465861</c:v>
                </c:pt>
                <c:pt idx="141">
                  <c:v>13.92176178710125</c:v>
                </c:pt>
                <c:pt idx="142">
                  <c:v>14.746863981033426</c:v>
                </c:pt>
                <c:pt idx="143">
                  <c:v>16.82460364971293</c:v>
                </c:pt>
                <c:pt idx="144">
                  <c:v>16.804048271116926</c:v>
                </c:pt>
                <c:pt idx="145">
                  <c:v>11.762358659689559</c:v>
                </c:pt>
                <c:pt idx="146">
                  <c:v>12.528929068091228</c:v>
                </c:pt>
                <c:pt idx="147">
                  <c:v>10.227585379259926</c:v>
                </c:pt>
                <c:pt idx="148">
                  <c:v>10.296709882391479</c:v>
                </c:pt>
                <c:pt idx="149">
                  <c:v>10.905026765552565</c:v>
                </c:pt>
                <c:pt idx="150">
                  <c:v>11.282304088073683</c:v>
                </c:pt>
                <c:pt idx="151">
                  <c:v>11.712331682916211</c:v>
                </c:pt>
                <c:pt idx="152">
                  <c:v>12.533045364338131</c:v>
                </c:pt>
                <c:pt idx="153">
                  <c:v>12.0432753709116</c:v>
                </c:pt>
                <c:pt idx="154">
                  <c:v>9.5884570270742095</c:v>
                </c:pt>
                <c:pt idx="155">
                  <c:v>8.4335751115261424</c:v>
                </c:pt>
                <c:pt idx="156">
                  <c:v>8.6448643938112575</c:v>
                </c:pt>
                <c:pt idx="157">
                  <c:v>8.1303867961417886</c:v>
                </c:pt>
                <c:pt idx="158">
                  <c:v>9.4769837201164702</c:v>
                </c:pt>
                <c:pt idx="159">
                  <c:v>10.48698392346547</c:v>
                </c:pt>
                <c:pt idx="160">
                  <c:v>9.068692717904705</c:v>
                </c:pt>
                <c:pt idx="161">
                  <c:v>7.9886009368088908</c:v>
                </c:pt>
                <c:pt idx="162">
                  <c:v>8.4409745160399794</c:v>
                </c:pt>
                <c:pt idx="163">
                  <c:v>8.335723169895477</c:v>
                </c:pt>
                <c:pt idx="164">
                  <c:v>7.509702764021422</c:v>
                </c:pt>
                <c:pt idx="165">
                  <c:v>7.2132247227352817</c:v>
                </c:pt>
                <c:pt idx="166">
                  <c:v>6.7961622036191862</c:v>
                </c:pt>
                <c:pt idx="167">
                  <c:v>7.7456919259950832</c:v>
                </c:pt>
                <c:pt idx="168">
                  <c:v>7.9656585699598166</c:v>
                </c:pt>
                <c:pt idx="169">
                  <c:v>7.390412286698254</c:v>
                </c:pt>
                <c:pt idx="170">
                  <c:v>7.776281466097223</c:v>
                </c:pt>
                <c:pt idx="171">
                  <c:v>7.6636461937901617</c:v>
                </c:pt>
                <c:pt idx="172">
                  <c:v>7.5029647585687824</c:v>
                </c:pt>
                <c:pt idx="173">
                  <c:v>7.35418277633958</c:v>
                </c:pt>
                <c:pt idx="174">
                  <c:v>6.3773853842567991</c:v>
                </c:pt>
                <c:pt idx="175">
                  <c:v>6.0581047795198719</c:v>
                </c:pt>
                <c:pt idx="176">
                  <c:v>6.5806850121100426</c:v>
                </c:pt>
                <c:pt idx="177">
                  <c:v>7.347967792429781</c:v>
                </c:pt>
                <c:pt idx="178">
                  <c:v>7.1101911150552208</c:v>
                </c:pt>
                <c:pt idx="179">
                  <c:v>8.4472884213632113</c:v>
                </c:pt>
                <c:pt idx="180">
                  <c:v>8.1795459224661418</c:v>
                </c:pt>
                <c:pt idx="181">
                  <c:v>7.6323549431545628</c:v>
                </c:pt>
                <c:pt idx="182">
                  <c:v>6.8558755562522355</c:v>
                </c:pt>
                <c:pt idx="183">
                  <c:v>6.8814306709404622</c:v>
                </c:pt>
                <c:pt idx="184">
                  <c:v>6.8828213034561143</c:v>
                </c:pt>
                <c:pt idx="185">
                  <c:v>7.2934716691588095</c:v>
                </c:pt>
                <c:pt idx="186">
                  <c:v>7.0055554522009844</c:v>
                </c:pt>
                <c:pt idx="187">
                  <c:v>6.9421764602351299</c:v>
                </c:pt>
                <c:pt idx="188">
                  <c:v>7.0092824251152379</c:v>
                </c:pt>
                <c:pt idx="189">
                  <c:v>6.6203817735964376</c:v>
                </c:pt>
                <c:pt idx="190">
                  <c:v>6.520797222187503</c:v>
                </c:pt>
                <c:pt idx="191">
                  <c:v>6.7853899218572389</c:v>
                </c:pt>
                <c:pt idx="192">
                  <c:v>6.6158475799705325</c:v>
                </c:pt>
                <c:pt idx="193">
                  <c:v>6.8641037347042451</c:v>
                </c:pt>
                <c:pt idx="194">
                  <c:v>7.2177320385032724</c:v>
                </c:pt>
                <c:pt idx="195">
                  <c:v>7.455481648691042</c:v>
                </c:pt>
                <c:pt idx="196">
                  <c:v>9.5430861913750533</c:v>
                </c:pt>
                <c:pt idx="197">
                  <c:v>8.0971642592292756</c:v>
                </c:pt>
                <c:pt idx="198">
                  <c:v>7.519025335304006</c:v>
                </c:pt>
                <c:pt idx="199">
                  <c:v>7.0358805477271993</c:v>
                </c:pt>
                <c:pt idx="200">
                  <c:v>6.8890849825891687</c:v>
                </c:pt>
                <c:pt idx="201">
                  <c:v>6.6012723791335635</c:v>
                </c:pt>
                <c:pt idx="202">
                  <c:v>6.9293199265429051</c:v>
                </c:pt>
                <c:pt idx="203">
                  <c:v>6.5691639607847847</c:v>
                </c:pt>
                <c:pt idx="204">
                  <c:v>6.5806703404649003</c:v>
                </c:pt>
                <c:pt idx="205">
                  <c:v>6.8103710811890918</c:v>
                </c:pt>
                <c:pt idx="206">
                  <c:v>6.9434926212960812</c:v>
                </c:pt>
                <c:pt idx="207">
                  <c:v>6.3780952238780175</c:v>
                </c:pt>
                <c:pt idx="208">
                  <c:v>6.4302892838179391</c:v>
                </c:pt>
                <c:pt idx="209">
                  <c:v>6.4875202978119164</c:v>
                </c:pt>
                <c:pt idx="210">
                  <c:v>6.0780938473074517</c:v>
                </c:pt>
                <c:pt idx="211">
                  <c:v>6.1096631516485305</c:v>
                </c:pt>
                <c:pt idx="212">
                  <c:v>6.3699224597017796</c:v>
                </c:pt>
                <c:pt idx="213">
                  <c:v>5.9703133640472412</c:v>
                </c:pt>
                <c:pt idx="214">
                  <c:v>5.8730399193462199</c:v>
                </c:pt>
                <c:pt idx="215">
                  <c:v>10.582355450154733</c:v>
                </c:pt>
                <c:pt idx="216">
                  <c:v>8.1874132675738949</c:v>
                </c:pt>
                <c:pt idx="217">
                  <c:v>8.9930454034558682</c:v>
                </c:pt>
                <c:pt idx="218">
                  <c:v>6.2484899238869502</c:v>
                </c:pt>
                <c:pt idx="219">
                  <c:v>5.2594896674488112</c:v>
                </c:pt>
                <c:pt idx="220">
                  <c:v>6.2911573320575593</c:v>
                </c:pt>
                <c:pt idx="221">
                  <c:v>4.9684166074757528</c:v>
                </c:pt>
                <c:pt idx="222">
                  <c:v>6.2762658706825247</c:v>
                </c:pt>
                <c:pt idx="223">
                  <c:v>6.7667521593181936</c:v>
                </c:pt>
                <c:pt idx="224">
                  <c:v>6.9119498676510611</c:v>
                </c:pt>
                <c:pt idx="225">
                  <c:v>6.7040127716308611</c:v>
                </c:pt>
                <c:pt idx="226">
                  <c:v>6.8775283273242342</c:v>
                </c:pt>
                <c:pt idx="227">
                  <c:v>7.122872130376547</c:v>
                </c:pt>
                <c:pt idx="228">
                  <c:v>6.7348677581516645</c:v>
                </c:pt>
                <c:pt idx="229">
                  <c:v>11.928803820180278</c:v>
                </c:pt>
                <c:pt idx="230">
                  <c:v>11.512968947807705</c:v>
                </c:pt>
                <c:pt idx="231">
                  <c:v>11.685268885859301</c:v>
                </c:pt>
                <c:pt idx="232">
                  <c:v>12.50550655557498</c:v>
                </c:pt>
                <c:pt idx="233">
                  <c:v>14.396160801191078</c:v>
                </c:pt>
                <c:pt idx="234">
                  <c:v>14.95936835499309</c:v>
                </c:pt>
                <c:pt idx="235">
                  <c:v>14.168352054331944</c:v>
                </c:pt>
                <c:pt idx="236">
                  <c:v>13.624820223436888</c:v>
                </c:pt>
                <c:pt idx="237">
                  <c:v>13.997491241369929</c:v>
                </c:pt>
                <c:pt idx="238">
                  <c:v>13.457755387086717</c:v>
                </c:pt>
                <c:pt idx="239">
                  <c:v>12.987837449946014</c:v>
                </c:pt>
                <c:pt idx="240">
                  <c:v>13.509202709350697</c:v>
                </c:pt>
                <c:pt idx="241">
                  <c:v>11.916240025576162</c:v>
                </c:pt>
                <c:pt idx="242">
                  <c:v>11.785288434910953</c:v>
                </c:pt>
                <c:pt idx="243">
                  <c:v>13.010165944259098</c:v>
                </c:pt>
                <c:pt idx="244">
                  <c:v>13.982819960502523</c:v>
                </c:pt>
                <c:pt idx="245">
                  <c:v>15.603094515903074</c:v>
                </c:pt>
                <c:pt idx="246">
                  <c:v>17.763283749666357</c:v>
                </c:pt>
                <c:pt idx="247">
                  <c:v>18.823388969282803</c:v>
                </c:pt>
                <c:pt idx="248">
                  <c:v>16.736362858317452</c:v>
                </c:pt>
                <c:pt idx="249">
                  <c:v>14.968021336672136</c:v>
                </c:pt>
                <c:pt idx="250">
                  <c:v>15.123277397149337</c:v>
                </c:pt>
                <c:pt idx="251">
                  <c:v>13.725970686987468</c:v>
                </c:pt>
                <c:pt idx="252">
                  <c:v>12.378309030169445</c:v>
                </c:pt>
                <c:pt idx="253">
                  <c:v>12.266424822470201</c:v>
                </c:pt>
                <c:pt idx="254">
                  <c:v>11.578919583973526</c:v>
                </c:pt>
                <c:pt idx="255">
                  <c:v>11.731337720526463</c:v>
                </c:pt>
                <c:pt idx="256">
                  <c:v>11.261484775442934</c:v>
                </c:pt>
                <c:pt idx="257">
                  <c:v>10.699604599990515</c:v>
                </c:pt>
                <c:pt idx="258">
                  <c:v>10.405527230046948</c:v>
                </c:pt>
                <c:pt idx="259">
                  <c:v>10.196401221276595</c:v>
                </c:pt>
                <c:pt idx="260">
                  <c:v>10.17932784538006</c:v>
                </c:pt>
                <c:pt idx="261">
                  <c:v>10.448435194138089</c:v>
                </c:pt>
                <c:pt idx="262">
                  <c:v>10.377819127993746</c:v>
                </c:pt>
                <c:pt idx="263">
                  <c:v>9.21379912084182</c:v>
                </c:pt>
                <c:pt idx="264">
                  <c:v>9.0380569212105737</c:v>
                </c:pt>
                <c:pt idx="265">
                  <c:v>8.8878810789496736</c:v>
                </c:pt>
                <c:pt idx="266">
                  <c:v>8.8973154552327482</c:v>
                </c:pt>
                <c:pt idx="267">
                  <c:v>8.8701740985015043</c:v>
                </c:pt>
                <c:pt idx="268">
                  <c:v>8.9037338726999362</c:v>
                </c:pt>
                <c:pt idx="269">
                  <c:v>8.4915907994261879</c:v>
                </c:pt>
                <c:pt idx="270">
                  <c:v>7.697852419403314</c:v>
                </c:pt>
                <c:pt idx="271">
                  <c:v>8.1142246826993247</c:v>
                </c:pt>
                <c:pt idx="272">
                  <c:v>6.7396787824871334</c:v>
                </c:pt>
                <c:pt idx="273">
                  <c:v>7.6908622617211275</c:v>
                </c:pt>
                <c:pt idx="274">
                  <c:v>8.07755052200989</c:v>
                </c:pt>
                <c:pt idx="275">
                  <c:v>7.5430188801311155</c:v>
                </c:pt>
                <c:pt idx="276">
                  <c:v>6.7133326387441832</c:v>
                </c:pt>
                <c:pt idx="277">
                  <c:v>6.2232838501924075</c:v>
                </c:pt>
                <c:pt idx="278">
                  <c:v>6.43910620472007</c:v>
                </c:pt>
                <c:pt idx="279">
                  <c:v>5.5659823195388451</c:v>
                </c:pt>
                <c:pt idx="280">
                  <c:v>5.05680137653105</c:v>
                </c:pt>
                <c:pt idx="281">
                  <c:v>4.8007901154784163</c:v>
                </c:pt>
                <c:pt idx="282">
                  <c:v>4.6312432950786313</c:v>
                </c:pt>
                <c:pt idx="283">
                  <c:v>4.5635869803577576</c:v>
                </c:pt>
                <c:pt idx="284">
                  <c:v>3.9728491721943899</c:v>
                </c:pt>
                <c:pt idx="285">
                  <c:v>4.9416778564372299</c:v>
                </c:pt>
                <c:pt idx="286">
                  <c:v>4.5305339476599507</c:v>
                </c:pt>
                <c:pt idx="287">
                  <c:v>3.9124364657839266</c:v>
                </c:pt>
                <c:pt idx="288">
                  <c:v>3.4099682362865109</c:v>
                </c:pt>
                <c:pt idx="289">
                  <c:v>3.2955443903001647</c:v>
                </c:pt>
                <c:pt idx="290">
                  <c:v>3.1571739261568257</c:v>
                </c:pt>
                <c:pt idx="291">
                  <c:v>3.0966685894506583</c:v>
                </c:pt>
                <c:pt idx="292">
                  <c:v>3.072546495236796</c:v>
                </c:pt>
                <c:pt idx="293">
                  <c:v>3.4308380210587046</c:v>
                </c:pt>
                <c:pt idx="294">
                  <c:v>3.5155295873738268</c:v>
                </c:pt>
                <c:pt idx="295">
                  <c:v>3.2087869844497905</c:v>
                </c:pt>
                <c:pt idx="296">
                  <c:v>3.054317831728361</c:v>
                </c:pt>
                <c:pt idx="297">
                  <c:v>3.1354877843600848</c:v>
                </c:pt>
                <c:pt idx="298">
                  <c:v>3.9138924688577834</c:v>
                </c:pt>
                <c:pt idx="299">
                  <c:v>4.5592481321337557</c:v>
                </c:pt>
                <c:pt idx="300">
                  <c:v>4.7556242593278624</c:v>
                </c:pt>
                <c:pt idx="301">
                  <c:v>3.5581144930742532</c:v>
                </c:pt>
                <c:pt idx="302">
                  <c:v>3.7661927162326916</c:v>
                </c:pt>
                <c:pt idx="303">
                  <c:v>4.2853664886944234</c:v>
                </c:pt>
                <c:pt idx="304">
                  <c:v>4.1165573748229614</c:v>
                </c:pt>
                <c:pt idx="305">
                  <c:v>4.3941672112816814</c:v>
                </c:pt>
                <c:pt idx="306">
                  <c:v>4.4408904967261993</c:v>
                </c:pt>
                <c:pt idx="307">
                  <c:v>5.3081311028977378</c:v>
                </c:pt>
                <c:pt idx="308">
                  <c:v>7.6466711040700854</c:v>
                </c:pt>
                <c:pt idx="309">
                  <c:v>12.440593595628803</c:v>
                </c:pt>
                <c:pt idx="310">
                  <c:v>17.780489756461858</c:v>
                </c:pt>
                <c:pt idx="311">
                  <c:v>17.751120338955293</c:v>
                </c:pt>
                <c:pt idx="312">
                  <c:v>22.522507731617115</c:v>
                </c:pt>
                <c:pt idx="313">
                  <c:v>26.896979905182725</c:v>
                </c:pt>
                <c:pt idx="314">
                  <c:v>26.09020255520349</c:v>
                </c:pt>
                <c:pt idx="315">
                  <c:v>25.286735581889015</c:v>
                </c:pt>
                <c:pt idx="316">
                  <c:v>24.979758302260898</c:v>
                </c:pt>
                <c:pt idx="317">
                  <c:v>30.001005319051711</c:v>
                </c:pt>
                <c:pt idx="318">
                  <c:v>33.179809614325322</c:v>
                </c:pt>
                <c:pt idx="319">
                  <c:v>31.909446179011052</c:v>
                </c:pt>
              </c:numCache>
            </c:numRef>
          </c:val>
          <c:smooth val="0"/>
        </c:ser>
        <c:ser>
          <c:idx val="1"/>
          <c:order val="1"/>
          <c:tx>
            <c:v>Consolidated</c:v>
          </c:tx>
          <c:marker>
            <c:symbol val="none"/>
          </c:marker>
          <c:cat>
            <c:numRef>
              <c:f>'A2.Components scaled by NGDP'!$A$19:$A$338</c:f>
              <c:numCache>
                <c:formatCode>General</c:formatCode>
                <c:ptCount val="320"/>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numCache>
            </c:numRef>
          </c:cat>
          <c:val>
            <c:numRef>
              <c:f>'A2.Components scaled by NGDP'!$N$19:$N$338</c:f>
              <c:numCache>
                <c:formatCode>0.00</c:formatCode>
                <c:ptCount val="320"/>
                <c:pt idx="0">
                  <c:v>5.0537373315050571</c:v>
                </c:pt>
                <c:pt idx="1">
                  <c:v>5.4468726748218019</c:v>
                </c:pt>
                <c:pt idx="2">
                  <c:v>5.2310869833613358</c:v>
                </c:pt>
                <c:pt idx="3">
                  <c:v>5.6281394161761167</c:v>
                </c:pt>
                <c:pt idx="4">
                  <c:v>5.2819660085435451</c:v>
                </c:pt>
                <c:pt idx="5">
                  <c:v>4.7622358553949677</c:v>
                </c:pt>
                <c:pt idx="6">
                  <c:v>4.6933440815950336</c:v>
                </c:pt>
                <c:pt idx="7">
                  <c:v>5.198934454375868</c:v>
                </c:pt>
                <c:pt idx="8">
                  <c:v>5.0299370891743562</c:v>
                </c:pt>
                <c:pt idx="9">
                  <c:v>6.7612100875757131</c:v>
                </c:pt>
                <c:pt idx="10">
                  <c:v>7.3445752142795833</c:v>
                </c:pt>
                <c:pt idx="11">
                  <c:v>8.8989424248050497</c:v>
                </c:pt>
                <c:pt idx="12">
                  <c:v>10.308920345781488</c:v>
                </c:pt>
                <c:pt idx="13">
                  <c:v>9.2786745306529301</c:v>
                </c:pt>
                <c:pt idx="14">
                  <c:v>11.653768841144514</c:v>
                </c:pt>
                <c:pt idx="15">
                  <c:v>8.5766597744371751</c:v>
                </c:pt>
                <c:pt idx="16">
                  <c:v>11.280363712530944</c:v>
                </c:pt>
                <c:pt idx="17">
                  <c:v>10.463359268250214</c:v>
                </c:pt>
                <c:pt idx="18">
                  <c:v>9.4446165303695135</c:v>
                </c:pt>
                <c:pt idx="19">
                  <c:v>9.0797157343140835</c:v>
                </c:pt>
                <c:pt idx="20">
                  <c:v>11.25791795096049</c:v>
                </c:pt>
                <c:pt idx="21">
                  <c:v>9.4716539363841292</c:v>
                </c:pt>
                <c:pt idx="22">
                  <c:v>12.051369709131777</c:v>
                </c:pt>
                <c:pt idx="23">
                  <c:v>15.106186754406139</c:v>
                </c:pt>
                <c:pt idx="24">
                  <c:v>18.028068490856647</c:v>
                </c:pt>
                <c:pt idx="25">
                  <c:v>16.966990656341785</c:v>
                </c:pt>
                <c:pt idx="26">
                  <c:v>16.408634589442734</c:v>
                </c:pt>
                <c:pt idx="27">
                  <c:v>18.862652523256337</c:v>
                </c:pt>
                <c:pt idx="28">
                  <c:v>19.04264636391018</c:v>
                </c:pt>
                <c:pt idx="29">
                  <c:v>16.967107953621735</c:v>
                </c:pt>
                <c:pt idx="30">
                  <c:v>18.516727910956327</c:v>
                </c:pt>
                <c:pt idx="31">
                  <c:v>19.600792944784956</c:v>
                </c:pt>
                <c:pt idx="32">
                  <c:v>20.667280309524276</c:v>
                </c:pt>
                <c:pt idx="33">
                  <c:v>19.529999720637456</c:v>
                </c:pt>
                <c:pt idx="34">
                  <c:v>20.065731420556752</c:v>
                </c:pt>
                <c:pt idx="35">
                  <c:v>20.169801015220809</c:v>
                </c:pt>
                <c:pt idx="36">
                  <c:v>20.393203297666428</c:v>
                </c:pt>
                <c:pt idx="37">
                  <c:v>18.402307452691087</c:v>
                </c:pt>
                <c:pt idx="38">
                  <c:v>19.976390750937075</c:v>
                </c:pt>
                <c:pt idx="39">
                  <c:v>19.557092787360045</c:v>
                </c:pt>
                <c:pt idx="40">
                  <c:v>20.213782656663774</c:v>
                </c:pt>
                <c:pt idx="41">
                  <c:v>19.037792328149784</c:v>
                </c:pt>
                <c:pt idx="42">
                  <c:v>18.920857681702756</c:v>
                </c:pt>
                <c:pt idx="43">
                  <c:v>18.997184858369451</c:v>
                </c:pt>
                <c:pt idx="44">
                  <c:v>19.589420048964602</c:v>
                </c:pt>
                <c:pt idx="45">
                  <c:v>18.351207931354299</c:v>
                </c:pt>
                <c:pt idx="46">
                  <c:v>20.340954716243175</c:v>
                </c:pt>
                <c:pt idx="47">
                  <c:v>18.981833450979543</c:v>
                </c:pt>
                <c:pt idx="48">
                  <c:v>17.807305643827696</c:v>
                </c:pt>
                <c:pt idx="49">
                  <c:v>18.291432168638352</c:v>
                </c:pt>
                <c:pt idx="50">
                  <c:v>18.405427957428781</c:v>
                </c:pt>
                <c:pt idx="51">
                  <c:v>19.161223256435093</c:v>
                </c:pt>
                <c:pt idx="52">
                  <c:v>19.186818468571456</c:v>
                </c:pt>
                <c:pt idx="53">
                  <c:v>17.08465053871247</c:v>
                </c:pt>
                <c:pt idx="54">
                  <c:v>16.889485644578762</c:v>
                </c:pt>
                <c:pt idx="55">
                  <c:v>18.116079923997631</c:v>
                </c:pt>
                <c:pt idx="56">
                  <c:v>18.800743223215864</c:v>
                </c:pt>
                <c:pt idx="57">
                  <c:v>19.138954066602107</c:v>
                </c:pt>
                <c:pt idx="58">
                  <c:v>16.151989340007677</c:v>
                </c:pt>
                <c:pt idx="59">
                  <c:v>15.546688840249937</c:v>
                </c:pt>
                <c:pt idx="60">
                  <c:v>16.719153965555233</c:v>
                </c:pt>
                <c:pt idx="61">
                  <c:v>16.537266260259429</c:v>
                </c:pt>
                <c:pt idx="62">
                  <c:v>17.015266138530674</c:v>
                </c:pt>
                <c:pt idx="63">
                  <c:v>16.360128959923415</c:v>
                </c:pt>
                <c:pt idx="64">
                  <c:v>16.056213239508921</c:v>
                </c:pt>
                <c:pt idx="65">
                  <c:v>15.532691049383979</c:v>
                </c:pt>
                <c:pt idx="66">
                  <c:v>15.009168859259038</c:v>
                </c:pt>
                <c:pt idx="67">
                  <c:v>14.618238336468803</c:v>
                </c:pt>
                <c:pt idx="68">
                  <c:v>14.669269919188356</c:v>
                </c:pt>
                <c:pt idx="69">
                  <c:v>14.836709908982474</c:v>
                </c:pt>
                <c:pt idx="70">
                  <c:v>14.638959219160901</c:v>
                </c:pt>
                <c:pt idx="71">
                  <c:v>15.858333049787653</c:v>
                </c:pt>
                <c:pt idx="72">
                  <c:v>13.994369359524992</c:v>
                </c:pt>
                <c:pt idx="73">
                  <c:v>14.148205949850448</c:v>
                </c:pt>
                <c:pt idx="74">
                  <c:v>15.295309173176008</c:v>
                </c:pt>
                <c:pt idx="75">
                  <c:v>16.442412396501567</c:v>
                </c:pt>
                <c:pt idx="76">
                  <c:v>15.359572179257912</c:v>
                </c:pt>
                <c:pt idx="77">
                  <c:v>15.335273529918249</c:v>
                </c:pt>
                <c:pt idx="78">
                  <c:v>14.034475910861664</c:v>
                </c:pt>
                <c:pt idx="79">
                  <c:v>15.219845185517848</c:v>
                </c:pt>
                <c:pt idx="80">
                  <c:v>15.562229620662322</c:v>
                </c:pt>
                <c:pt idx="81">
                  <c:v>14.537715389720576</c:v>
                </c:pt>
                <c:pt idx="82">
                  <c:v>13.59395140552717</c:v>
                </c:pt>
                <c:pt idx="83">
                  <c:v>13.155250482790777</c:v>
                </c:pt>
                <c:pt idx="84">
                  <c:v>12.786039548318801</c:v>
                </c:pt>
                <c:pt idx="85">
                  <c:v>13.49296464480976</c:v>
                </c:pt>
                <c:pt idx="86">
                  <c:v>14.750781823266815</c:v>
                </c:pt>
                <c:pt idx="87">
                  <c:v>14.101661341518192</c:v>
                </c:pt>
                <c:pt idx="88">
                  <c:v>15.191134516216463</c:v>
                </c:pt>
                <c:pt idx="89">
                  <c:v>16.044850277609441</c:v>
                </c:pt>
                <c:pt idx="90">
                  <c:v>16.116819849370106</c:v>
                </c:pt>
                <c:pt idx="91">
                  <c:v>15.653060163274198</c:v>
                </c:pt>
                <c:pt idx="92">
                  <c:v>14.923608298910302</c:v>
                </c:pt>
                <c:pt idx="93">
                  <c:v>13.856475116191431</c:v>
                </c:pt>
                <c:pt idx="94">
                  <c:v>13.755235629705235</c:v>
                </c:pt>
                <c:pt idx="95">
                  <c:v>16.104314665316043</c:v>
                </c:pt>
                <c:pt idx="96">
                  <c:v>11.688300066510205</c:v>
                </c:pt>
                <c:pt idx="97">
                  <c:v>10.752151395269584</c:v>
                </c:pt>
                <c:pt idx="98">
                  <c:v>12.134171687649312</c:v>
                </c:pt>
                <c:pt idx="99">
                  <c:v>12.021519135104176</c:v>
                </c:pt>
                <c:pt idx="100">
                  <c:v>11.981661956725221</c:v>
                </c:pt>
                <c:pt idx="101">
                  <c:v>11.441438356268691</c:v>
                </c:pt>
                <c:pt idx="102">
                  <c:v>9.5186424616041663</c:v>
                </c:pt>
                <c:pt idx="103">
                  <c:v>11.259981549249115</c:v>
                </c:pt>
                <c:pt idx="104">
                  <c:v>12.038384073908263</c:v>
                </c:pt>
                <c:pt idx="105">
                  <c:v>12.828243615334236</c:v>
                </c:pt>
                <c:pt idx="106">
                  <c:v>10.936675656748671</c:v>
                </c:pt>
                <c:pt idx="107">
                  <c:v>10.733922908961931</c:v>
                </c:pt>
                <c:pt idx="108">
                  <c:v>10.447473033572241</c:v>
                </c:pt>
                <c:pt idx="109">
                  <c:v>10.52141292669287</c:v>
                </c:pt>
                <c:pt idx="110">
                  <c:v>10.36367517928988</c:v>
                </c:pt>
                <c:pt idx="111">
                  <c:v>10.145664630840928</c:v>
                </c:pt>
                <c:pt idx="112">
                  <c:v>10.779574425105782</c:v>
                </c:pt>
                <c:pt idx="113">
                  <c:v>10.58460423257808</c:v>
                </c:pt>
                <c:pt idx="114">
                  <c:v>10.45144461090625</c:v>
                </c:pt>
                <c:pt idx="115">
                  <c:v>11.505928113936079</c:v>
                </c:pt>
                <c:pt idx="116">
                  <c:v>11.479420526515877</c:v>
                </c:pt>
                <c:pt idx="117">
                  <c:v>12.654615346629393</c:v>
                </c:pt>
                <c:pt idx="118">
                  <c:v>11.909690966437157</c:v>
                </c:pt>
                <c:pt idx="119">
                  <c:v>10.36286049983255</c:v>
                </c:pt>
                <c:pt idx="120">
                  <c:v>10.3975913674665</c:v>
                </c:pt>
                <c:pt idx="121">
                  <c:v>10.778810838864899</c:v>
                </c:pt>
                <c:pt idx="122">
                  <c:v>9.9083630981352222</c:v>
                </c:pt>
                <c:pt idx="123">
                  <c:v>10.820204393881866</c:v>
                </c:pt>
                <c:pt idx="124">
                  <c:v>11.302687214472698</c:v>
                </c:pt>
                <c:pt idx="125">
                  <c:v>10.744560993216087</c:v>
                </c:pt>
                <c:pt idx="126">
                  <c:v>10.056232250947884</c:v>
                </c:pt>
                <c:pt idx="127">
                  <c:v>11.080736281279201</c:v>
                </c:pt>
                <c:pt idx="128">
                  <c:v>10.713378944701882</c:v>
                </c:pt>
                <c:pt idx="129">
                  <c:v>10.343875677292447</c:v>
                </c:pt>
                <c:pt idx="130">
                  <c:v>10.946736104729446</c:v>
                </c:pt>
                <c:pt idx="131">
                  <c:v>10.556084365595126</c:v>
                </c:pt>
                <c:pt idx="132">
                  <c:v>9.8752821687606733</c:v>
                </c:pt>
                <c:pt idx="133">
                  <c:v>10.978429154123809</c:v>
                </c:pt>
                <c:pt idx="134">
                  <c:v>11.424901612028142</c:v>
                </c:pt>
                <c:pt idx="135">
                  <c:v>10.084079390801092</c:v>
                </c:pt>
                <c:pt idx="136">
                  <c:v>10.238840246522203</c:v>
                </c:pt>
                <c:pt idx="137">
                  <c:v>8.8128198159979458</c:v>
                </c:pt>
                <c:pt idx="138">
                  <c:v>9.236853526631295</c:v>
                </c:pt>
                <c:pt idx="139">
                  <c:v>8.1083565404306057</c:v>
                </c:pt>
                <c:pt idx="140">
                  <c:v>7.4869069302954143</c:v>
                </c:pt>
                <c:pt idx="141">
                  <c:v>7.596624573227305</c:v>
                </c:pt>
                <c:pt idx="142">
                  <c:v>8.2726844625120535</c:v>
                </c:pt>
                <c:pt idx="143">
                  <c:v>9.9275376514476701</c:v>
                </c:pt>
                <c:pt idx="144">
                  <c:v>10.419708581289026</c:v>
                </c:pt>
                <c:pt idx="145">
                  <c:v>10.093417695313827</c:v>
                </c:pt>
                <c:pt idx="146">
                  <c:v>11.297236394419501</c:v>
                </c:pt>
                <c:pt idx="147">
                  <c:v>9.1997687431746442</c:v>
                </c:pt>
                <c:pt idx="148">
                  <c:v>8.679935366606875</c:v>
                </c:pt>
                <c:pt idx="149">
                  <c:v>9.1421859334369326</c:v>
                </c:pt>
                <c:pt idx="150">
                  <c:v>9.3460963852698544</c:v>
                </c:pt>
                <c:pt idx="151">
                  <c:v>10.050225061527462</c:v>
                </c:pt>
                <c:pt idx="152">
                  <c:v>10.359358153500148</c:v>
                </c:pt>
                <c:pt idx="153">
                  <c:v>10.387256369895491</c:v>
                </c:pt>
                <c:pt idx="154">
                  <c:v>8.4009083754966589</c:v>
                </c:pt>
                <c:pt idx="155">
                  <c:v>7.4143740306551988</c:v>
                </c:pt>
                <c:pt idx="156">
                  <c:v>7.8297450081236271</c:v>
                </c:pt>
                <c:pt idx="157">
                  <c:v>7.4013974175462449</c:v>
                </c:pt>
                <c:pt idx="158">
                  <c:v>7.8966372752318303</c:v>
                </c:pt>
                <c:pt idx="159">
                  <c:v>8.6277880381467291</c:v>
                </c:pt>
                <c:pt idx="160">
                  <c:v>7.9814106427354981</c:v>
                </c:pt>
                <c:pt idx="161">
                  <c:v>7.178014268831669</c:v>
                </c:pt>
                <c:pt idx="162">
                  <c:v>7.2809218341197068</c:v>
                </c:pt>
                <c:pt idx="163">
                  <c:v>7.2035861221932</c:v>
                </c:pt>
                <c:pt idx="164">
                  <c:v>6.6085926998699511</c:v>
                </c:pt>
                <c:pt idx="165">
                  <c:v>6.2821633279572779</c:v>
                </c:pt>
                <c:pt idx="166">
                  <c:v>6.0286486987014216</c:v>
                </c:pt>
                <c:pt idx="167">
                  <c:v>6.6299816812852663</c:v>
                </c:pt>
                <c:pt idx="168">
                  <c:v>6.7369897716365905</c:v>
                </c:pt>
                <c:pt idx="169">
                  <c:v>6.4405305425649857</c:v>
                </c:pt>
                <c:pt idx="170">
                  <c:v>6.6282513927596183</c:v>
                </c:pt>
                <c:pt idx="171">
                  <c:v>6.4624676746428076</c:v>
                </c:pt>
                <c:pt idx="172">
                  <c:v>6.345227722834462</c:v>
                </c:pt>
                <c:pt idx="173">
                  <c:v>6.1513350731049874</c:v>
                </c:pt>
                <c:pt idx="174">
                  <c:v>5.4108589640265556</c:v>
                </c:pt>
                <c:pt idx="175">
                  <c:v>5.2921714619629086</c:v>
                </c:pt>
                <c:pt idx="176">
                  <c:v>5.7024687751556868</c:v>
                </c:pt>
                <c:pt idx="177">
                  <c:v>6.2318719612358713</c:v>
                </c:pt>
                <c:pt idx="178">
                  <c:v>6.1436283239928713</c:v>
                </c:pt>
                <c:pt idx="179">
                  <c:v>7.0693345257440674</c:v>
                </c:pt>
                <c:pt idx="180">
                  <c:v>6.8074879071321943</c:v>
                </c:pt>
                <c:pt idx="181">
                  <c:v>6.3275722278060629</c:v>
                </c:pt>
                <c:pt idx="182">
                  <c:v>5.9523609972331748</c:v>
                </c:pt>
                <c:pt idx="183">
                  <c:v>5.863126499178632</c:v>
                </c:pt>
                <c:pt idx="184">
                  <c:v>5.881210243070389</c:v>
                </c:pt>
                <c:pt idx="185">
                  <c:v>6.075311109230773</c:v>
                </c:pt>
                <c:pt idx="186">
                  <c:v>5.8604254786247383</c:v>
                </c:pt>
                <c:pt idx="187">
                  <c:v>5.8030716349038531</c:v>
                </c:pt>
                <c:pt idx="188">
                  <c:v>5.9105570143214914</c:v>
                </c:pt>
                <c:pt idx="189">
                  <c:v>5.5912642303276758</c:v>
                </c:pt>
                <c:pt idx="190">
                  <c:v>5.4047758463224724</c:v>
                </c:pt>
                <c:pt idx="191">
                  <c:v>5.7444134299073504</c:v>
                </c:pt>
                <c:pt idx="192">
                  <c:v>5.550562508818687</c:v>
                </c:pt>
                <c:pt idx="193">
                  <c:v>5.6348293856838287</c:v>
                </c:pt>
                <c:pt idx="194">
                  <c:v>5.8008291442269533</c:v>
                </c:pt>
                <c:pt idx="195">
                  <c:v>5.6909598959883194</c:v>
                </c:pt>
                <c:pt idx="196">
                  <c:v>7.0279691999875871</c:v>
                </c:pt>
                <c:pt idx="197">
                  <c:v>6.3426666798699829</c:v>
                </c:pt>
                <c:pt idx="198">
                  <c:v>6.160886237519402</c:v>
                </c:pt>
                <c:pt idx="199">
                  <c:v>5.7201974303031582</c:v>
                </c:pt>
                <c:pt idx="200">
                  <c:v>5.6444736178062032</c:v>
                </c:pt>
                <c:pt idx="201">
                  <c:v>5.3666767841529914</c:v>
                </c:pt>
                <c:pt idx="202">
                  <c:v>5.6239909995253496</c:v>
                </c:pt>
                <c:pt idx="203">
                  <c:v>5.3087402637625578</c:v>
                </c:pt>
                <c:pt idx="204">
                  <c:v>5.2892875907042143</c:v>
                </c:pt>
                <c:pt idx="205">
                  <c:v>5.3102800535720025</c:v>
                </c:pt>
                <c:pt idx="206">
                  <c:v>5.630925302280243</c:v>
                </c:pt>
                <c:pt idx="207">
                  <c:v>5.1055431664563526</c:v>
                </c:pt>
                <c:pt idx="208">
                  <c:v>5.0736106885634413</c:v>
                </c:pt>
                <c:pt idx="209">
                  <c:v>5.1903016314504837</c:v>
                </c:pt>
                <c:pt idx="210">
                  <c:v>4.802399551428457</c:v>
                </c:pt>
                <c:pt idx="211">
                  <c:v>4.7798556164728607</c:v>
                </c:pt>
                <c:pt idx="212">
                  <c:v>5.0575900014448578</c:v>
                </c:pt>
                <c:pt idx="213">
                  <c:v>4.7893575395345716</c:v>
                </c:pt>
                <c:pt idx="214">
                  <c:v>4.5667941501928215</c:v>
                </c:pt>
                <c:pt idx="215">
                  <c:v>8.6781644876939001</c:v>
                </c:pt>
                <c:pt idx="216">
                  <c:v>6.8161350122815714</c:v>
                </c:pt>
                <c:pt idx="217">
                  <c:v>8.0328162728032186</c:v>
                </c:pt>
                <c:pt idx="218">
                  <c:v>5.546023063495956</c:v>
                </c:pt>
                <c:pt idx="219">
                  <c:v>4.6860105798508531</c:v>
                </c:pt>
                <c:pt idx="220">
                  <c:v>5.6994748849515808</c:v>
                </c:pt>
                <c:pt idx="221">
                  <c:v>4.6729623295442284</c:v>
                </c:pt>
                <c:pt idx="222">
                  <c:v>5.7796732680459231</c:v>
                </c:pt>
                <c:pt idx="223">
                  <c:v>6.274131825648289</c:v>
                </c:pt>
                <c:pt idx="224">
                  <c:v>6.4208374566872815</c:v>
                </c:pt>
                <c:pt idx="225">
                  <c:v>6.1958254329176432</c:v>
                </c:pt>
                <c:pt idx="226">
                  <c:v>6.3833110021304726</c:v>
                </c:pt>
                <c:pt idx="227">
                  <c:v>6.3713809472946741</c:v>
                </c:pt>
                <c:pt idx="228">
                  <c:v>5.8281888534883164</c:v>
                </c:pt>
                <c:pt idx="229">
                  <c:v>10.62567527400563</c:v>
                </c:pt>
                <c:pt idx="230">
                  <c:v>10.107621300119197</c:v>
                </c:pt>
                <c:pt idx="231">
                  <c:v>10.508186667544146</c:v>
                </c:pt>
                <c:pt idx="232">
                  <c:v>11.336690207781182</c:v>
                </c:pt>
                <c:pt idx="233">
                  <c:v>12.920166457543095</c:v>
                </c:pt>
                <c:pt idx="234">
                  <c:v>12.972483774192545</c:v>
                </c:pt>
                <c:pt idx="235">
                  <c:v>12.470376028722857</c:v>
                </c:pt>
                <c:pt idx="236">
                  <c:v>12.310001662200495</c:v>
                </c:pt>
                <c:pt idx="237">
                  <c:v>12.796945607107098</c:v>
                </c:pt>
                <c:pt idx="238">
                  <c:v>12.463816502100654</c:v>
                </c:pt>
                <c:pt idx="239">
                  <c:v>11.990756419560039</c:v>
                </c:pt>
                <c:pt idx="240">
                  <c:v>12.662772293854911</c:v>
                </c:pt>
                <c:pt idx="241">
                  <c:v>11.532265089945131</c:v>
                </c:pt>
                <c:pt idx="242">
                  <c:v>11.423203210251838</c:v>
                </c:pt>
                <c:pt idx="243">
                  <c:v>12.656806907396842</c:v>
                </c:pt>
                <c:pt idx="244">
                  <c:v>13.752233782046105</c:v>
                </c:pt>
                <c:pt idx="245">
                  <c:v>15.270883274733245</c:v>
                </c:pt>
                <c:pt idx="246">
                  <c:v>16.967818399738476</c:v>
                </c:pt>
                <c:pt idx="247">
                  <c:v>18.058000141706206</c:v>
                </c:pt>
                <c:pt idx="248">
                  <c:v>15.611205694465834</c:v>
                </c:pt>
                <c:pt idx="249">
                  <c:v>14.344430731370348</c:v>
                </c:pt>
                <c:pt idx="250">
                  <c:v>14.692438937479753</c:v>
                </c:pt>
                <c:pt idx="251">
                  <c:v>13.251146054463872</c:v>
                </c:pt>
                <c:pt idx="252">
                  <c:v>12.148736382421822</c:v>
                </c:pt>
                <c:pt idx="253">
                  <c:v>12.040649163073802</c:v>
                </c:pt>
                <c:pt idx="254">
                  <c:v>11.416593345940196</c:v>
                </c:pt>
                <c:pt idx="255">
                  <c:v>11.35936436292355</c:v>
                </c:pt>
                <c:pt idx="256">
                  <c:v>11.068468453852494</c:v>
                </c:pt>
                <c:pt idx="257">
                  <c:v>10.453053758239674</c:v>
                </c:pt>
                <c:pt idx="258">
                  <c:v>10.234526478873239</c:v>
                </c:pt>
                <c:pt idx="259">
                  <c:v>10.007906965957446</c:v>
                </c:pt>
                <c:pt idx="260">
                  <c:v>10.023390042183824</c:v>
                </c:pt>
                <c:pt idx="261">
                  <c:v>10.280734680465327</c:v>
                </c:pt>
                <c:pt idx="262">
                  <c:v>10.295318882808614</c:v>
                </c:pt>
                <c:pt idx="263">
                  <c:v>9.074927121520707</c:v>
                </c:pt>
                <c:pt idx="264">
                  <c:v>8.9700044853786238</c:v>
                </c:pt>
                <c:pt idx="265">
                  <c:v>8.7449240120337652</c:v>
                </c:pt>
                <c:pt idx="266">
                  <c:v>8.8539790717140079</c:v>
                </c:pt>
                <c:pt idx="267">
                  <c:v>8.7924718671821704</c:v>
                </c:pt>
                <c:pt idx="268">
                  <c:v>8.8220089496670724</c:v>
                </c:pt>
                <c:pt idx="269">
                  <c:v>8.3610273474178403</c:v>
                </c:pt>
                <c:pt idx="270">
                  <c:v>7.6843565849846724</c:v>
                </c:pt>
                <c:pt idx="271">
                  <c:v>8.0468554746604486</c:v>
                </c:pt>
                <c:pt idx="272">
                  <c:v>6.6975440045752048</c:v>
                </c:pt>
                <c:pt idx="273">
                  <c:v>7.671879201279312</c:v>
                </c:pt>
                <c:pt idx="274">
                  <c:v>8.0451236339214844</c:v>
                </c:pt>
                <c:pt idx="275">
                  <c:v>7.5218237495013103</c:v>
                </c:pt>
                <c:pt idx="276">
                  <c:v>6.7066116204764885</c:v>
                </c:pt>
                <c:pt idx="277">
                  <c:v>6.2110581311291062</c:v>
                </c:pt>
                <c:pt idx="278">
                  <c:v>6.4238564567535574</c:v>
                </c:pt>
                <c:pt idx="279">
                  <c:v>5.5526800309730708</c:v>
                </c:pt>
                <c:pt idx="280">
                  <c:v>5.0510421336231293</c:v>
                </c:pt>
                <c:pt idx="281">
                  <c:v>4.7915468414614439</c:v>
                </c:pt>
                <c:pt idx="282">
                  <c:v>4.624265347586574</c:v>
                </c:pt>
                <c:pt idx="283">
                  <c:v>4.5582347044265532</c:v>
                </c:pt>
                <c:pt idx="284">
                  <c:v>3.9692448783711045</c:v>
                </c:pt>
                <c:pt idx="285">
                  <c:v>4.9389438445668032</c:v>
                </c:pt>
                <c:pt idx="286">
                  <c:v>4.528064171226247</c:v>
                </c:pt>
                <c:pt idx="287">
                  <c:v>3.9115572351163608</c:v>
                </c:pt>
                <c:pt idx="288">
                  <c:v>3.408246053752114</c:v>
                </c:pt>
                <c:pt idx="289">
                  <c:v>3.2940473530175023</c:v>
                </c:pt>
                <c:pt idx="290">
                  <c:v>3.1556942585440368</c:v>
                </c:pt>
                <c:pt idx="291">
                  <c:v>3.0958562256998809</c:v>
                </c:pt>
                <c:pt idx="292">
                  <c:v>3.0712707182320447</c:v>
                </c:pt>
                <c:pt idx="293">
                  <c:v>3.4301649117746047</c:v>
                </c:pt>
                <c:pt idx="294">
                  <c:v>3.0580056575609857</c:v>
                </c:pt>
                <c:pt idx="295">
                  <c:v>2.8942486545472583</c:v>
                </c:pt>
                <c:pt idx="296">
                  <c:v>2.9328463290397573</c:v>
                </c:pt>
                <c:pt idx="297">
                  <c:v>3.0349046746185655</c:v>
                </c:pt>
                <c:pt idx="298">
                  <c:v>3.1405138083761788</c:v>
                </c:pt>
                <c:pt idx="299">
                  <c:v>3.8902866919952626</c:v>
                </c:pt>
                <c:pt idx="300">
                  <c:v>4.6903578307107159</c:v>
                </c:pt>
                <c:pt idx="301">
                  <c:v>3.5530655689999735</c:v>
                </c:pt>
                <c:pt idx="302">
                  <c:v>3.7612345200244723</c:v>
                </c:pt>
                <c:pt idx="303">
                  <c:v>4.2809707208044934</c:v>
                </c:pt>
                <c:pt idx="304">
                  <c:v>4.111924220771388</c:v>
                </c:pt>
                <c:pt idx="305">
                  <c:v>4.3882259565800918</c:v>
                </c:pt>
                <c:pt idx="306">
                  <c:v>4.4366420810612111</c:v>
                </c:pt>
                <c:pt idx="307">
                  <c:v>5.304788451069717</c:v>
                </c:pt>
                <c:pt idx="308">
                  <c:v>6.400370562110024</c:v>
                </c:pt>
                <c:pt idx="309">
                  <c:v>10.590671200585392</c:v>
                </c:pt>
                <c:pt idx="310">
                  <c:v>16.046507543196682</c:v>
                </c:pt>
                <c:pt idx="311">
                  <c:v>15.465465087126276</c:v>
                </c:pt>
                <c:pt idx="312">
                  <c:v>19.630402554869246</c:v>
                </c:pt>
                <c:pt idx="313">
                  <c:v>23.784168832111575</c:v>
                </c:pt>
                <c:pt idx="314">
                  <c:v>22.96140397093815</c:v>
                </c:pt>
                <c:pt idx="315">
                  <c:v>22.148788561482842</c:v>
                </c:pt>
                <c:pt idx="316">
                  <c:v>22.296513575256128</c:v>
                </c:pt>
                <c:pt idx="317">
                  <c:v>26.799774971008222</c:v>
                </c:pt>
                <c:pt idx="318">
                  <c:v>29.809492352030539</c:v>
                </c:pt>
                <c:pt idx="319">
                  <c:v>28.66539737945077</c:v>
                </c:pt>
              </c:numCache>
            </c:numRef>
          </c:val>
          <c:smooth val="0"/>
        </c:ser>
        <c:dLbls>
          <c:showLegendKey val="0"/>
          <c:showVal val="0"/>
          <c:showCatName val="0"/>
          <c:showSerName val="0"/>
          <c:showPercent val="0"/>
          <c:showBubbleSize val="0"/>
        </c:dLbls>
        <c:marker val="1"/>
        <c:smooth val="0"/>
        <c:axId val="545498240"/>
        <c:axId val="545499776"/>
      </c:lineChart>
      <c:catAx>
        <c:axId val="545498240"/>
        <c:scaling>
          <c:orientation val="minMax"/>
        </c:scaling>
        <c:delete val="0"/>
        <c:axPos val="b"/>
        <c:numFmt formatCode="General" sourceLinked="1"/>
        <c:majorTickMark val="out"/>
        <c:minorTickMark val="none"/>
        <c:tickLblPos val="nextTo"/>
        <c:crossAx val="545499776"/>
        <c:crosses val="autoZero"/>
        <c:auto val="1"/>
        <c:lblAlgn val="ctr"/>
        <c:lblOffset val="100"/>
        <c:tickLblSkip val="50"/>
        <c:tickMarkSkip val="50"/>
        <c:noMultiLvlLbl val="0"/>
      </c:catAx>
      <c:valAx>
        <c:axId val="545499776"/>
        <c:scaling>
          <c:orientation val="minMax"/>
        </c:scaling>
        <c:delete val="0"/>
        <c:axPos val="r"/>
        <c:numFmt formatCode="0" sourceLinked="0"/>
        <c:majorTickMark val="out"/>
        <c:minorTickMark val="none"/>
        <c:tickLblPos val="nextTo"/>
        <c:crossAx val="545498240"/>
        <c:crosses val="max"/>
        <c:crossBetween val="between"/>
      </c:valAx>
    </c:plotArea>
    <c:legend>
      <c:legendPos val="t"/>
      <c:layout>
        <c:manualLayout>
          <c:xMode val="edge"/>
          <c:yMode val="edge"/>
          <c:x val="3.8695324767319135E-2"/>
          <c:y val="0.17129629629629631"/>
          <c:w val="0.36943369491400985"/>
          <c:h val="8.371719160104987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19</xdr:col>
      <xdr:colOff>571500</xdr:colOff>
      <xdr:row>14</xdr:row>
      <xdr:rowOff>57150</xdr:rowOff>
    </xdr:to>
    <xdr:sp macro="" textlink="">
      <xdr:nvSpPr>
        <xdr:cNvPr id="2" name="TextBox 1"/>
        <xdr:cNvSpPr txBox="1"/>
      </xdr:nvSpPr>
      <xdr:spPr>
        <a:xfrm>
          <a:off x="28575" y="19050"/>
          <a:ext cx="12125325"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Disclaimers</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All material included herein is intended for general informational purposes only. No user should act or refrain from acting on this information without first verifying the information and obtaining professional advice.</a:t>
          </a:r>
        </a:p>
        <a:p>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The Bank of England does not accept any responsibility or liability for loss or damage, whether direct, indirect or consequential, resulting from the use of, or the inability to use, this information whether as a result of inaccuracies, defects, errors (typographical or otherwise), omissions, out of date information or otherwise, or from any reliance on information contained herein.</a:t>
          </a:r>
        </a:p>
        <a:p>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The Bank of England makes no representations or warranties as to the accuracy or completeness of the information contained herein. Some data series may be subject to revisions.</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The user agrees that any such material downloaded is obtained entirely at the user's own risk and that the user will be entirely responsible for any resulting damage to software or computer systems and/or any resulting loss of data even if the Bank of England has been advised of the possibility of such damage</a:t>
          </a:r>
        </a:p>
        <a:p>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Any dispute arising out of use of this information database or the Terms and Conditions found on the Bank of England’s website shall be governed by the laws of England and the user and the Bank submit to the exclusive jurisdiction of the English courts. The Bank’s omission to exercise any right under these Terms and Conditions shall not constitute a waiver of such right.</a:t>
          </a:r>
          <a:endParaRPr lang="en-GB" sz="1100">
            <a:solidFill>
              <a:schemeClr val="dk1"/>
            </a:solidFill>
            <a:effectLst/>
            <a:latin typeface="+mn-lt"/>
            <a:ea typeface="+mn-ea"/>
            <a:cs typeface="+mn-cs"/>
          </a:endParaRPr>
        </a:p>
        <a:p>
          <a:endParaRPr lang="en-GB"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0.49885</cdr:x>
      <cdr:y>0.08854</cdr:y>
    </cdr:from>
    <cdr:to>
      <cdr:x>1</cdr:x>
      <cdr:y>0.20313</cdr:y>
    </cdr:to>
    <cdr:sp macro="" textlink="">
      <cdr:nvSpPr>
        <cdr:cNvPr id="2" name="TextBox 1"/>
        <cdr:cNvSpPr txBox="1"/>
      </cdr:nvSpPr>
      <cdr:spPr>
        <a:xfrm xmlns:a="http://schemas.openxmlformats.org/drawingml/2006/main">
          <a:off x="1753313" y="242888"/>
          <a:ext cx="1761412"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t>per cent of nominal</a:t>
          </a:r>
          <a:r>
            <a:rPr lang="en-GB" sz="1000" baseline="0"/>
            <a:t> GDP</a:t>
          </a:r>
          <a:endParaRPr lang="en-GB" sz="1000"/>
        </a:p>
      </cdr:txBody>
    </cdr:sp>
  </cdr:relSizeAnchor>
  <cdr:relSizeAnchor xmlns:cdr="http://schemas.openxmlformats.org/drawingml/2006/chartDrawing">
    <cdr:from>
      <cdr:x>0.00542</cdr:x>
      <cdr:y>0</cdr:y>
    </cdr:from>
    <cdr:to>
      <cdr:x>0.8916</cdr:x>
      <cdr:y>0.15278</cdr:y>
    </cdr:to>
    <cdr:sp macro="" textlink="">
      <cdr:nvSpPr>
        <cdr:cNvPr id="3" name="TextBox 2"/>
        <cdr:cNvSpPr txBox="1"/>
      </cdr:nvSpPr>
      <cdr:spPr>
        <a:xfrm xmlns:a="http://schemas.openxmlformats.org/drawingml/2006/main">
          <a:off x="19050" y="0"/>
          <a:ext cx="3114679" cy="419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The</a:t>
          </a:r>
          <a:r>
            <a:rPr lang="en-GB" sz="1200" b="1" baseline="0"/>
            <a:t> Bank of England Balance sheet 1700-2019 - sensitivity to GDP measure</a:t>
          </a:r>
          <a:endParaRPr lang="en-GB" sz="1200" b="1"/>
        </a:p>
      </cdr:txBody>
    </cdr:sp>
  </cdr:relSizeAnchor>
</c:userShapes>
</file>

<file path=xl/drawings/drawing11.xml><?xml version="1.0" encoding="utf-8"?>
<c:userShapes xmlns:c="http://schemas.openxmlformats.org/drawingml/2006/chart">
  <cdr:relSizeAnchor xmlns:cdr="http://schemas.openxmlformats.org/drawingml/2006/chartDrawing">
    <cdr:from>
      <cdr:x>0.49885</cdr:x>
      <cdr:y>0.08854</cdr:y>
    </cdr:from>
    <cdr:to>
      <cdr:x>1</cdr:x>
      <cdr:y>0.20313</cdr:y>
    </cdr:to>
    <cdr:sp macro="" textlink="">
      <cdr:nvSpPr>
        <cdr:cNvPr id="2" name="TextBox 1"/>
        <cdr:cNvSpPr txBox="1"/>
      </cdr:nvSpPr>
      <cdr:spPr>
        <a:xfrm xmlns:a="http://schemas.openxmlformats.org/drawingml/2006/main">
          <a:off x="1753313" y="242888"/>
          <a:ext cx="1761412"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t>per cent of nominal</a:t>
          </a:r>
          <a:r>
            <a:rPr lang="en-GB" sz="1000" baseline="0"/>
            <a:t> GDP</a:t>
          </a:r>
          <a:endParaRPr lang="en-GB" sz="1000"/>
        </a:p>
      </cdr:txBody>
    </cdr:sp>
  </cdr:relSizeAnchor>
  <cdr:relSizeAnchor xmlns:cdr="http://schemas.openxmlformats.org/drawingml/2006/chartDrawing">
    <cdr:from>
      <cdr:x>0.00542</cdr:x>
      <cdr:y>0</cdr:y>
    </cdr:from>
    <cdr:to>
      <cdr:x>0.8916</cdr:x>
      <cdr:y>0.15278</cdr:y>
    </cdr:to>
    <cdr:sp macro="" textlink="">
      <cdr:nvSpPr>
        <cdr:cNvPr id="3" name="TextBox 2"/>
        <cdr:cNvSpPr txBox="1"/>
      </cdr:nvSpPr>
      <cdr:spPr>
        <a:xfrm xmlns:a="http://schemas.openxmlformats.org/drawingml/2006/main">
          <a:off x="19050" y="0"/>
          <a:ext cx="3114679" cy="419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The</a:t>
          </a:r>
          <a:r>
            <a:rPr lang="en-GB" sz="1200" b="1" baseline="0"/>
            <a:t> Bank of England Balance sheet 1700-2019 - consolidated versus unconsolidated</a:t>
          </a:r>
          <a:endParaRPr lang="en-GB" sz="1200" b="1"/>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0</xdr:row>
      <xdr:rowOff>190499</xdr:rowOff>
    </xdr:from>
    <xdr:to>
      <xdr:col>11</xdr:col>
      <xdr:colOff>400050</xdr:colOff>
      <xdr:row>34</xdr:row>
      <xdr:rowOff>314324</xdr:rowOff>
    </xdr:to>
    <xdr:sp macro="" textlink="">
      <xdr:nvSpPr>
        <xdr:cNvPr id="2" name="TextBox 1"/>
        <xdr:cNvSpPr txBox="1"/>
      </xdr:nvSpPr>
      <xdr:spPr>
        <a:xfrm>
          <a:off x="609600" y="190499"/>
          <a:ext cx="11630025" cy="6600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tx2"/>
              </a:solidFill>
              <a:effectLst/>
              <a:latin typeface="+mn-lt"/>
              <a:ea typeface="+mn-ea"/>
              <a:cs typeface="+mn-cs"/>
            </a:rPr>
            <a:t>The Bank of England's</a:t>
          </a:r>
          <a:r>
            <a:rPr lang="en-GB" sz="1400" b="1" baseline="0">
              <a:solidFill>
                <a:schemeClr val="tx2"/>
              </a:solidFill>
              <a:effectLst/>
              <a:latin typeface="+mn-lt"/>
              <a:ea typeface="+mn-ea"/>
              <a:cs typeface="+mn-cs"/>
            </a:rPr>
            <a:t> Balance Sheet 1696-2019</a:t>
          </a:r>
          <a:br>
            <a:rPr lang="en-GB" sz="1400" b="1" baseline="0">
              <a:solidFill>
                <a:schemeClr val="tx2"/>
              </a:solidFill>
              <a:effectLst/>
              <a:latin typeface="+mn-lt"/>
              <a:ea typeface="+mn-ea"/>
              <a:cs typeface="+mn-cs"/>
            </a:rPr>
          </a:br>
          <a:endParaRPr lang="en-GB" sz="800" b="1" baseline="0">
            <a:solidFill>
              <a:schemeClr val="tx2"/>
            </a:solidFill>
            <a:effectLst/>
            <a:latin typeface="+mn-lt"/>
            <a:ea typeface="+mn-ea"/>
            <a:cs typeface="+mn-cs"/>
          </a:endParaRPr>
        </a:p>
        <a:p>
          <a:pPr algn="l"/>
          <a:r>
            <a:rPr lang="en-GB" sz="1000">
              <a:solidFill>
                <a:schemeClr val="dk1"/>
              </a:solidFill>
              <a:effectLst/>
              <a:latin typeface="+mn-lt"/>
              <a:ea typeface="+mn-ea"/>
              <a:cs typeface="+mn-cs"/>
            </a:rPr>
            <a:t>Data on the Bank of England</a:t>
          </a:r>
          <a:r>
            <a:rPr lang="en-GB" sz="1000" baseline="0">
              <a:solidFill>
                <a:schemeClr val="dk1"/>
              </a:solidFill>
              <a:effectLst/>
              <a:latin typeface="+mn-lt"/>
              <a:ea typeface="+mn-ea"/>
              <a:cs typeface="+mn-cs"/>
            </a:rPr>
            <a:t>'s balance sheet are available almost back to the date of its inception in 1694 based on both archival and published sources.  The Bank was not required to publish its balance sheet until the C19th when various information on its assets and liabilities were published in various Parliamentary Reports.   </a:t>
          </a:r>
          <a:r>
            <a:rPr lang="en-GB" sz="1000"/>
            <a:t>The Bank Charter Act of 1833 required an account of notes in circulation, deposits, securities, and coin and bullion to be supplied weekly to the Chancellor of the Exchequer, and the average of the preceding three months was to be published monthly in The London Gazette. This "Average State of the Bank Accounts" was not published after 16th August 1844</a:t>
          </a:r>
          <a:r>
            <a:rPr lang="en-GB" sz="1000" baseline="0"/>
            <a:t> f</a:t>
          </a:r>
          <a:r>
            <a:rPr lang="en-GB" sz="1000"/>
            <a:t>ollowing the provisions of Bank Charter Act of 1844.</a:t>
          </a:r>
          <a:r>
            <a:rPr lang="en-GB" sz="1000" baseline="0"/>
            <a:t>  This split the </a:t>
          </a:r>
          <a:r>
            <a:rPr lang="en-GB" sz="1000"/>
            <a:t>Bank into two departments, the Issue and the Banking Departments.  Separate balance sheets for each department were subsequently prepared and the Bank was required to publish a weekly summary for each in the London Gazette.  Regular weekly publication of figures commenced on 7th September 1844 in the form known as the Bank Return, in accordance with the Bank Charter Act.</a:t>
          </a:r>
          <a:r>
            <a:rPr lang="en-GB" sz="1000" baseline="0">
              <a:solidFill>
                <a:schemeClr val="dk1"/>
              </a:solidFill>
              <a:effectLst/>
              <a:latin typeface="+mn-lt"/>
              <a:ea typeface="+mn-ea"/>
              <a:cs typeface="+mn-cs"/>
            </a:rPr>
            <a:t>  Since its nationalisation in 1946 the Bank has also presented an annual report with a full set of accounts and balance sheets for both departments.   In 1967 a Quarterly Bulletin article was published  which contained a continuous set of data back to 1696 based on information on the Bank's balance sheet from the surviving ledgers. </a:t>
          </a:r>
        </a:p>
        <a:p>
          <a:pPr algn="l"/>
          <a:r>
            <a:rPr lang="en-GB" sz="1000" baseline="0">
              <a:solidFill>
                <a:schemeClr val="dk1"/>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mn-lt"/>
              <a:ea typeface="+mn-ea"/>
              <a:cs typeface="+mn-cs"/>
            </a:rPr>
            <a:t>For continuity purposes the presentation of the Bank's balance sheet here follows that of the 1967 Quarterly Bulletin article - it is in aggregated form and covers annual data only.  The split between Issue and Banking Departments had operational significance following the 1844 Bank Charter Act when the issuance of Bank notes was made the responsibility of the Issue Department and at the margin additional Bank notes had to be backed one for one by gold reserves. For this reason the separate weekly balance sheets  of Issue and Banking Departments are shown in a separate spreadsheet from September 1844 to May 2006.   And more detail on the Bank's actions as a Lender of Last Resort in the C19th is shown in a third spreadsheet.   Users should consult these  spreadsheets for more information on Bank operations from week to week especially during financial crises.   Links to these additional spreadsheets can be found below.</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mn-lt"/>
              <a:ea typeface="+mn-ea"/>
              <a:cs typeface="+mn-cs"/>
            </a:rPr>
            <a:t>The aggregate balance sheet in worksheet A1 shows both unconsolidated and consolidated asset and liability totals.  The items that need netting out when constructing a consolidated balance sheet for the Bank are notes held inside the Bank and, after 1994, the deposit  of Issue Department held with the Banking Department which has essentially served as a balancing item between the two departments.  These need to be consolidated out to get the true underlying size of the balance sheet in terms of the public and private sector assets that the Bank held at any given time and the liabilities due to both sectors.  This matters particularly for the early C19th when a large number of notes were held inside the Bank.  This also means that the consolidated balance sheet is not simply the sum of the Issue and Banking Department balance sheets from 1844 but sheet A1 shows the absolute size of the Issue and Banking Department balance sheets as memo items.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mn-lt"/>
              <a:ea typeface="+mn-ea"/>
              <a:cs typeface="+mn-cs"/>
            </a:rPr>
            <a:t>Notes held in the Bank deserve some discussion.  A complete series for notes held in the Bank is available back to 1696.  After the Bank Charter Act of 1844 these notes had increased operational significance as they formed the reserve of the Banking Department, which under the constraints of the Bank Charter Act gave it limited and - as subsequent financial crises would demonstrate - insufficient discretion to expand notes in circulation when required. In the 1967 QB article  notes in the Bank were added to both total assets and total liabilities in the presentation of the balance sheet shown there, but as mentioned these have been netted out of the consolidated total in column C of Sheets A1 and A2.  </a:t>
          </a:r>
          <a:r>
            <a:rPr lang="en-GB" sz="1000"/>
            <a:t>Secondly, the figures for 1845 show a sharp fall in notes in the Bank.  As</a:t>
          </a:r>
          <a:r>
            <a:rPr lang="en-GB" sz="1000" baseline="0"/>
            <a:t> discussed in the 1967 QB article, this</a:t>
          </a:r>
          <a:r>
            <a:rPr lang="en-GB" sz="1000"/>
            <a:t> followed the setting-up of the Issue Department on 31st August 1844, when all notes at Head Office and the branches were transferred to a special account. From this account notes to the value of £6,813,660 were transferred to the Banking Department in payment for securities, coin and bullion transferred to the Issue Department; this formed the Banking Department's reserve;</a:t>
          </a:r>
          <a:r>
            <a:rPr lang="en-GB" sz="1000" baseline="0"/>
            <a:t> </a:t>
          </a:r>
          <a:r>
            <a:rPr lang="en-GB" sz="1000"/>
            <a:t>the remainder were excluded from the Bank Return. As a result, notes held by the Bank dropped from over £31 million in February 1844 to under £9 million in February 1845.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mn-lt"/>
              <a:ea typeface="+mn-ea"/>
              <a:cs typeface="+mn-cs"/>
            </a:rPr>
            <a:t>The large increase in the Bank's balance sheet between 1928 and 1929 also deserves attention.  This is due to the amalgamation of the currency notes ("Bradburys") issued by the Treasury at the outbreak of World War 1 with the note issue of the Bank.   It should not be misconstrued as a response by the Bank to the 1929 stock market crash.  Previously the Treasury notes had been a liability of Currency Note Redemption Account (CNRA) and which were in part backed by Bank of England notes held by the CNRA.</a:t>
          </a:r>
        </a:p>
        <a:p>
          <a:pPr algn="l"/>
          <a:r>
            <a:rPr lang="en-GB" sz="1000" baseline="0">
              <a:solidFill>
                <a:schemeClr val="dk1"/>
              </a:solidFill>
              <a:effectLst/>
              <a:latin typeface="+mn-lt"/>
              <a:ea typeface="+mn-ea"/>
              <a:cs typeface="+mn-cs"/>
            </a:rPr>
            <a:t> </a:t>
          </a:r>
        </a:p>
        <a:p>
          <a:pPr algn="l"/>
          <a:r>
            <a:rPr lang="en-GB" sz="1000" baseline="0">
              <a:solidFill>
                <a:schemeClr val="dk1"/>
              </a:solidFill>
              <a:effectLst/>
              <a:latin typeface="+mn-lt"/>
              <a:ea typeface="+mn-ea"/>
              <a:cs typeface="+mn-cs"/>
            </a:rPr>
            <a:t>Other worksheets show the balance sheet as a % of nominal GDP (sheet A2) and provide more detail on one or two of the components.   For example, Quantitative Easing has been undertaken by the Asset Purchase Facility (APF), a subsidiary of the Bank that was set up in 2009 to hold the assets purchased by the Monetary Policy Committee.  The size of the MPC's asset purchases is reflected in the loan to the APF on the asset side of the main consolidated balance sheet in (sheet A1).  The asset holdings of the APF, including the loans made to the banking system under the Term Funding Scheme (TFS) scheme, are shown in a separate worksheet (A3).  A breakdown of the note issue by denomination from 1921 is also provided (in sheet A4) along with a table accounting for the Bank's capital and the historic loans made to the Government taken from the 1971 Annual Report (sheet A5).  A final sheet (A6) contains some charts showing the evolution of the Bank's balance sheet and high level components as a % of nominal GDP.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i="0" baseline="0">
              <a:solidFill>
                <a:schemeClr val="dk1"/>
              </a:solidFill>
              <a:effectLst/>
              <a:latin typeface="+mn-lt"/>
              <a:ea typeface="+mn-ea"/>
              <a:cs typeface="+mn-cs"/>
            </a:rPr>
            <a:t>Like other research datasets these data have been compiled on a best endeavours basis and do not have the status of official statistics.  Queries on the data should be addressed to </a:t>
          </a:r>
          <a:r>
            <a:rPr lang="en-GB" sz="1000" b="0" i="0" baseline="0">
              <a:solidFill>
                <a:srgbClr val="0000FF"/>
              </a:solidFill>
              <a:effectLst/>
              <a:latin typeface="+mn-lt"/>
              <a:ea typeface="+mn-ea"/>
              <a:cs typeface="+mn-cs"/>
            </a:rPr>
            <a:t>ryland.thomas@bankofengland.co.uk</a:t>
          </a:r>
          <a:r>
            <a:rPr lang="en-GB" sz="1000" b="0" i="0" baseline="0">
              <a:solidFill>
                <a:schemeClr val="dk1"/>
              </a:solidFill>
              <a:effectLst/>
              <a:latin typeface="+mn-lt"/>
              <a:ea typeface="+mn-ea"/>
              <a:cs typeface="+mn-cs"/>
            </a:rPr>
            <a:t>.   </a:t>
          </a:r>
          <a:endParaRPr lang="en-GB"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680</xdr:colOff>
      <xdr:row>0</xdr:row>
      <xdr:rowOff>0</xdr:rowOff>
    </xdr:from>
    <xdr:to>
      <xdr:col>18</xdr:col>
      <xdr:colOff>0</xdr:colOff>
      <xdr:row>0</xdr:row>
      <xdr:rowOff>2258786</xdr:rowOff>
    </xdr:to>
    <xdr:sp macro="" textlink="">
      <xdr:nvSpPr>
        <xdr:cNvPr id="2" name="TextBox 1"/>
        <xdr:cNvSpPr txBox="1"/>
      </xdr:nvSpPr>
      <xdr:spPr>
        <a:xfrm>
          <a:off x="1157287" y="0"/>
          <a:ext cx="21035963" cy="2258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solidFill>
                <a:schemeClr val="tx2"/>
              </a:solidFill>
              <a:effectLst/>
              <a:latin typeface="+mn-lt"/>
              <a:ea typeface="+mn-ea"/>
              <a:cs typeface="+mn-cs"/>
            </a:rPr>
            <a:t>A1. The Bank of England's</a:t>
          </a:r>
          <a:r>
            <a:rPr lang="en-GB" sz="1600" b="1" baseline="0">
              <a:solidFill>
                <a:schemeClr val="tx2"/>
              </a:solidFill>
              <a:effectLst/>
              <a:latin typeface="+mn-lt"/>
              <a:ea typeface="+mn-ea"/>
              <a:cs typeface="+mn-cs"/>
            </a:rPr>
            <a:t> Balance Sheet , Annual Data 1696-2019</a:t>
          </a:r>
          <a:r>
            <a:rPr lang="en-GB" sz="1100" b="1" baseline="0">
              <a:solidFill>
                <a:schemeClr val="tx2"/>
              </a:solidFill>
              <a:effectLst/>
              <a:latin typeface="+mn-lt"/>
              <a:ea typeface="+mn-ea"/>
              <a:cs typeface="+mn-cs"/>
            </a:rPr>
            <a:t/>
          </a:r>
          <a:br>
            <a:rPr lang="en-GB" sz="1100" b="1" baseline="0">
              <a:solidFill>
                <a:schemeClr val="tx2"/>
              </a:solidFill>
              <a:effectLst/>
              <a:latin typeface="+mn-lt"/>
              <a:ea typeface="+mn-ea"/>
              <a:cs typeface="+mn-cs"/>
            </a:rPr>
          </a:br>
          <a:endParaRPr lang="en-GB" sz="1100" b="1" baseline="0">
            <a:solidFill>
              <a:schemeClr val="tx2"/>
            </a:solidFill>
            <a:effectLst/>
            <a:latin typeface="+mn-lt"/>
            <a:ea typeface="+mn-ea"/>
            <a:cs typeface="+mn-cs"/>
          </a:endParaRPr>
        </a:p>
        <a:p>
          <a:pPr algn="l"/>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sheet </a:t>
          </a:r>
          <a:r>
            <a:rPr lang="en-GB" sz="1100">
              <a:solidFill>
                <a:schemeClr val="dk1"/>
              </a:solidFill>
              <a:effectLst/>
              <a:latin typeface="+mn-lt"/>
              <a:ea typeface="+mn-ea"/>
              <a:cs typeface="+mn-cs"/>
            </a:rPr>
            <a:t>gives consistent annual series for the Bank's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liabilities and assets from 1696 to 1966, which were</a:t>
          </a:r>
          <a:r>
            <a:rPr lang="en-GB" sz="1100" baseline="0">
              <a:solidFill>
                <a:schemeClr val="dk1"/>
              </a:solidFill>
              <a:effectLst/>
              <a:latin typeface="+mn-lt"/>
              <a:ea typeface="+mn-ea"/>
              <a:cs typeface="+mn-cs"/>
            </a:rPr>
            <a:t> first published</a:t>
          </a:r>
          <a:r>
            <a:rPr lang="en-GB" sz="1100">
              <a:solidFill>
                <a:schemeClr val="dk1"/>
              </a:solidFill>
              <a:effectLst/>
              <a:latin typeface="+mn-lt"/>
              <a:ea typeface="+mn-ea"/>
              <a:cs typeface="+mn-cs"/>
            </a:rPr>
            <a:t> in the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June 1967 Quarterly Bulletin</a:t>
          </a:r>
          <a:r>
            <a:rPr lang="en-GB" sz="1100" baseline="0">
              <a:solidFill>
                <a:schemeClr val="dk1"/>
              </a:solidFill>
              <a:effectLst/>
              <a:latin typeface="+mn-lt"/>
              <a:ea typeface="+mn-ea"/>
              <a:cs typeface="+mn-cs"/>
            </a:rPr>
            <a:t>.  These are extended to 2019 using the accounts from the Bank's Annual Report.   This spreadsheet is intended to provide an overall guide to the size of the Bank's balance sheet over time and provide  a breakdown into its major asset and liability components.  Sheet A2 shows assets and liabilities scaled by nominal GDP.   </a:t>
          </a:r>
          <a:r>
            <a:rPr lang="en-GB" sz="1100">
              <a:solidFill>
                <a:schemeClr val="dk1"/>
              </a:solidFill>
              <a:effectLst/>
              <a:latin typeface="+mn-lt"/>
              <a:ea typeface="+mn-ea"/>
              <a:cs typeface="+mn-cs"/>
            </a:rPr>
            <a:t>The dates in each year to which the balance sheet figures relate are:</a:t>
          </a:r>
        </a:p>
        <a:p>
          <a:r>
            <a:rPr lang="en-GB" sz="1100" b="1">
              <a:solidFill>
                <a:schemeClr val="dk1"/>
              </a:solidFill>
              <a:effectLst/>
              <a:latin typeface="+mn-lt"/>
              <a:ea typeface="+mn-ea"/>
              <a:cs typeface="+mn-cs"/>
            </a:rPr>
            <a:t>1696-1697 - </a:t>
          </a:r>
          <a:r>
            <a:rPr lang="en-GB" sz="1100">
              <a:solidFill>
                <a:schemeClr val="dk1"/>
              </a:solidFill>
              <a:effectLst/>
              <a:latin typeface="+mn-lt"/>
              <a:ea typeface="+mn-ea"/>
              <a:cs typeface="+mn-cs"/>
            </a:rPr>
            <a:t>14th March 1696 and 25th June 1697</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only balance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sheets available);</a:t>
          </a:r>
          <a:r>
            <a:rPr lang="en-GB" sz="1100" baseline="0">
              <a:solidFill>
                <a:schemeClr val="dk1"/>
              </a:solidFill>
              <a:effectLst/>
              <a:latin typeface="+mn-lt"/>
              <a:ea typeface="+mn-ea"/>
              <a:cs typeface="+mn-cs"/>
            </a:rPr>
            <a:t> </a:t>
          </a:r>
        </a:p>
        <a:p>
          <a:r>
            <a:rPr lang="en-GB" sz="1100" b="1">
              <a:solidFill>
                <a:schemeClr val="dk1"/>
              </a:solidFill>
              <a:effectLst/>
              <a:latin typeface="+mn-lt"/>
              <a:ea typeface="+mn-ea"/>
              <a:cs typeface="+mn-cs"/>
            </a:rPr>
            <a:t>1698-1764 - </a:t>
          </a:r>
          <a:r>
            <a:rPr lang="en-GB" sz="1100">
              <a:solidFill>
                <a:schemeClr val="dk1"/>
              </a:solidFill>
              <a:effectLst/>
              <a:latin typeface="+mn-lt"/>
              <a:ea typeface="+mn-ea"/>
              <a:cs typeface="+mn-cs"/>
            </a:rPr>
            <a:t>End-August balance sheet;</a:t>
          </a:r>
          <a:r>
            <a:rPr lang="en-GB" sz="1100" baseline="0">
              <a:solidFill>
                <a:schemeClr val="dk1"/>
              </a:solidFill>
              <a:effectLst/>
              <a:latin typeface="+mn-lt"/>
              <a:ea typeface="+mn-ea"/>
              <a:cs typeface="+mn-cs"/>
            </a:rPr>
            <a:t> </a:t>
          </a:r>
        </a:p>
        <a:p>
          <a:r>
            <a:rPr lang="en-GB" sz="1100" b="1">
              <a:solidFill>
                <a:schemeClr val="dk1"/>
              </a:solidFill>
              <a:effectLst/>
              <a:latin typeface="+mn-lt"/>
              <a:ea typeface="+mn-ea"/>
              <a:cs typeface="+mn-cs"/>
            </a:rPr>
            <a:t>1766-1844 </a:t>
          </a:r>
          <a:r>
            <a:rPr lang="en-GB" sz="1100">
              <a:solidFill>
                <a:schemeClr val="dk1"/>
              </a:solidFill>
              <a:effectLst/>
              <a:latin typeface="+mn-lt"/>
              <a:ea typeface="+mn-ea"/>
              <a:cs typeface="+mn-cs"/>
            </a:rPr>
            <a:t>- End-February balance sheet;</a:t>
          </a:r>
          <a:r>
            <a:rPr lang="en-GB" sz="1100" baseline="0">
              <a:solidFill>
                <a:schemeClr val="dk1"/>
              </a:solidFill>
              <a:effectLst/>
              <a:latin typeface="+mn-lt"/>
              <a:ea typeface="+mn-ea"/>
              <a:cs typeface="+mn-cs"/>
            </a:rPr>
            <a:t> </a:t>
          </a:r>
        </a:p>
        <a:p>
          <a:r>
            <a:rPr lang="en-GB" sz="1100" b="1">
              <a:solidFill>
                <a:schemeClr val="dk1"/>
              </a:solidFill>
              <a:effectLst/>
              <a:latin typeface="+mn-lt"/>
              <a:ea typeface="+mn-ea"/>
              <a:cs typeface="+mn-cs"/>
            </a:rPr>
            <a:t>1845-1857 - </a:t>
          </a:r>
          <a:r>
            <a:rPr lang="en-GB" sz="1100">
              <a:solidFill>
                <a:schemeClr val="dk1"/>
              </a:solidFill>
              <a:effectLst/>
              <a:latin typeface="+mn-lt"/>
              <a:ea typeface="+mn-ea"/>
              <a:cs typeface="+mn-cs"/>
            </a:rPr>
            <a:t>Published Bank</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Returns, last Saturday in February;</a:t>
          </a:r>
          <a:r>
            <a:rPr lang="en-GB" sz="1100" baseline="0">
              <a:solidFill>
                <a:schemeClr val="dk1"/>
              </a:solidFill>
              <a:effectLst/>
              <a:latin typeface="+mn-lt"/>
              <a:ea typeface="+mn-ea"/>
              <a:cs typeface="+mn-cs"/>
            </a:rPr>
            <a:t> </a:t>
          </a:r>
          <a:br>
            <a:rPr lang="en-GB" sz="1100" baseline="0">
              <a:solidFill>
                <a:schemeClr val="dk1"/>
              </a:solidFill>
              <a:effectLst/>
              <a:latin typeface="+mn-lt"/>
              <a:ea typeface="+mn-ea"/>
              <a:cs typeface="+mn-cs"/>
            </a:rPr>
          </a:br>
          <a:r>
            <a:rPr lang="en-GB" sz="1100" b="1">
              <a:solidFill>
                <a:schemeClr val="dk1"/>
              </a:solidFill>
              <a:effectLst/>
              <a:latin typeface="+mn-lt"/>
              <a:ea typeface="+mn-ea"/>
              <a:cs typeface="+mn-cs"/>
            </a:rPr>
            <a:t>1858-1966 - </a:t>
          </a:r>
          <a:r>
            <a:rPr lang="en-GB" sz="1100">
              <a:solidFill>
                <a:schemeClr val="dk1"/>
              </a:solidFill>
              <a:effectLst/>
              <a:latin typeface="+mn-lt"/>
              <a:ea typeface="+mn-ea"/>
              <a:cs typeface="+mn-cs"/>
            </a:rPr>
            <a:t>Published Bank Returns,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last Wednesday in February</a:t>
          </a:r>
          <a:r>
            <a:rPr lang="en-GB" sz="1100" b="0" i="0" u="none" strike="noStrike" baseline="0" smtClean="0">
              <a:solidFill>
                <a:schemeClr val="dk1"/>
              </a:solidFill>
              <a:effectLst/>
              <a:latin typeface="+mn-lt"/>
              <a:ea typeface="+mn-ea"/>
              <a:cs typeface="+mn-cs"/>
            </a:rPr>
            <a:t>:;</a:t>
          </a:r>
        </a:p>
        <a:p>
          <a:r>
            <a:rPr lang="en-GB" sz="1100" b="1" i="0" u="none" strike="noStrike" baseline="0" smtClean="0">
              <a:solidFill>
                <a:schemeClr val="dk1"/>
              </a:solidFill>
              <a:latin typeface="+mn-lt"/>
              <a:ea typeface="+mn-ea"/>
              <a:cs typeface="+mn-cs"/>
            </a:rPr>
            <a:t>1966-2019- </a:t>
          </a:r>
          <a:r>
            <a:rPr lang="en-GB" sz="1100" b="0" i="0" u="none" strike="noStrike" baseline="0" smtClean="0">
              <a:solidFill>
                <a:schemeClr val="dk1"/>
              </a:solidFill>
              <a:latin typeface="+mn-lt"/>
              <a:ea typeface="+mn-ea"/>
              <a:cs typeface="+mn-cs"/>
            </a:rPr>
            <a:t>from Annual Report last day in February.   </a:t>
          </a:r>
        </a:p>
        <a:p>
          <a:r>
            <a:rPr lang="en-GB" sz="1100" b="0" i="0" baseline="0">
              <a:solidFill>
                <a:schemeClr val="dk1"/>
              </a:solidFill>
              <a:effectLst/>
              <a:latin typeface="+mn-lt"/>
              <a:ea typeface="+mn-ea"/>
              <a:cs typeface="+mn-cs"/>
            </a:rPr>
            <a:t>No balance sheets are available for 1765 and 1774 so figures  presented are an average of  the preceding and subsequent observations. Note purchases of government securities by the Asset Purchase Facility  (APF) for the purposes of Quantitative Easing are not shown under government securities (column H) in this sheet but are captured in the loan made to the APF (column M).   Sheet A3 shows the APF balance sheet itself.  Sheet A2 amalgamates that part of the loan used to buy government securities (APF holdings of gilts at initial purchase price) with other Bank of England holdings of government securities to give a series for total consolidated holdings of government debt.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xdr:colOff>
      <xdr:row>6</xdr:row>
      <xdr:rowOff>59531</xdr:rowOff>
    </xdr:from>
    <xdr:to>
      <xdr:col>38</xdr:col>
      <xdr:colOff>595313</xdr:colOff>
      <xdr:row>28</xdr:row>
      <xdr:rowOff>130969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71438</xdr:colOff>
      <xdr:row>28</xdr:row>
      <xdr:rowOff>47623</xdr:rowOff>
    </xdr:from>
    <xdr:to>
      <xdr:col>38</xdr:col>
      <xdr:colOff>559594</xdr:colOff>
      <xdr:row>50</xdr:row>
      <xdr:rowOff>107154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142873</xdr:colOff>
      <xdr:row>50</xdr:row>
      <xdr:rowOff>71435</xdr:rowOff>
    </xdr:from>
    <xdr:to>
      <xdr:col>39</xdr:col>
      <xdr:colOff>59531</xdr:colOff>
      <xdr:row>75</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0.49885</cdr:x>
      <cdr:y>0.08854</cdr:y>
    </cdr:from>
    <cdr:to>
      <cdr:x>1</cdr:x>
      <cdr:y>0.20313</cdr:y>
    </cdr:to>
    <cdr:sp macro="" textlink="">
      <cdr:nvSpPr>
        <cdr:cNvPr id="2" name="TextBox 1"/>
        <cdr:cNvSpPr txBox="1"/>
      </cdr:nvSpPr>
      <cdr:spPr>
        <a:xfrm xmlns:a="http://schemas.openxmlformats.org/drawingml/2006/main">
          <a:off x="1753313" y="242888"/>
          <a:ext cx="1761412"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t>per cent of nominal</a:t>
          </a:r>
          <a:r>
            <a:rPr lang="en-GB" sz="1000" baseline="0"/>
            <a:t> GDP</a:t>
          </a:r>
          <a:endParaRPr lang="en-GB" sz="1000"/>
        </a:p>
      </cdr:txBody>
    </cdr:sp>
  </cdr:relSizeAnchor>
  <cdr:relSizeAnchor xmlns:cdr="http://schemas.openxmlformats.org/drawingml/2006/chartDrawing">
    <cdr:from>
      <cdr:x>0.00542</cdr:x>
      <cdr:y>0</cdr:y>
    </cdr:from>
    <cdr:to>
      <cdr:x>0.8916</cdr:x>
      <cdr:y>0.15278</cdr:y>
    </cdr:to>
    <cdr:sp macro="" textlink="">
      <cdr:nvSpPr>
        <cdr:cNvPr id="3" name="TextBox 2"/>
        <cdr:cNvSpPr txBox="1"/>
      </cdr:nvSpPr>
      <cdr:spPr>
        <a:xfrm xmlns:a="http://schemas.openxmlformats.org/drawingml/2006/main">
          <a:off x="19050" y="0"/>
          <a:ext cx="3114679" cy="419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The</a:t>
          </a:r>
          <a:r>
            <a:rPr lang="en-GB" sz="1200" b="1" baseline="0"/>
            <a:t> Bank of England Consolidated Balance Sheet 1697-2019</a:t>
          </a:r>
          <a:endParaRPr lang="en-GB" sz="1200" b="1"/>
        </a:p>
      </cdr:txBody>
    </cdr:sp>
  </cdr:relSizeAnchor>
</c:userShapes>
</file>

<file path=xl/drawings/drawing6.xml><?xml version="1.0" encoding="utf-8"?>
<c:userShapes xmlns:c="http://schemas.openxmlformats.org/drawingml/2006/chart">
  <cdr:relSizeAnchor xmlns:cdr="http://schemas.openxmlformats.org/drawingml/2006/chartDrawing">
    <cdr:from>
      <cdr:x>0.49885</cdr:x>
      <cdr:y>0.08854</cdr:y>
    </cdr:from>
    <cdr:to>
      <cdr:x>1</cdr:x>
      <cdr:y>0.20313</cdr:y>
    </cdr:to>
    <cdr:sp macro="" textlink="">
      <cdr:nvSpPr>
        <cdr:cNvPr id="2" name="TextBox 1"/>
        <cdr:cNvSpPr txBox="1"/>
      </cdr:nvSpPr>
      <cdr:spPr>
        <a:xfrm xmlns:a="http://schemas.openxmlformats.org/drawingml/2006/main">
          <a:off x="1753313" y="242888"/>
          <a:ext cx="1761412"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t>per cent of nominal</a:t>
          </a:r>
          <a:r>
            <a:rPr lang="en-GB" sz="1000" baseline="0"/>
            <a:t> GDP</a:t>
          </a:r>
          <a:endParaRPr lang="en-GB" sz="1000"/>
        </a:p>
      </cdr:txBody>
    </cdr:sp>
  </cdr:relSizeAnchor>
  <cdr:relSizeAnchor xmlns:cdr="http://schemas.openxmlformats.org/drawingml/2006/chartDrawing">
    <cdr:from>
      <cdr:x>0.00542</cdr:x>
      <cdr:y>0</cdr:y>
    </cdr:from>
    <cdr:to>
      <cdr:x>0.8916</cdr:x>
      <cdr:y>0.15278</cdr:y>
    </cdr:to>
    <cdr:sp macro="" textlink="">
      <cdr:nvSpPr>
        <cdr:cNvPr id="3" name="TextBox 2"/>
        <cdr:cNvSpPr txBox="1"/>
      </cdr:nvSpPr>
      <cdr:spPr>
        <a:xfrm xmlns:a="http://schemas.openxmlformats.org/drawingml/2006/main">
          <a:off x="19050" y="0"/>
          <a:ext cx="3114679" cy="419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The</a:t>
          </a:r>
          <a:r>
            <a:rPr lang="en-GB" sz="1200" b="1" baseline="0"/>
            <a:t> Bank of England Balance sheet 1700-2019 - sensitivity to GDP measure</a:t>
          </a:r>
          <a:endParaRPr lang="en-GB" sz="1200" b="1"/>
        </a:p>
      </cdr:txBody>
    </cdr:sp>
  </cdr:relSizeAnchor>
</c:userShapes>
</file>

<file path=xl/drawings/drawing7.xml><?xml version="1.0" encoding="utf-8"?>
<c:userShapes xmlns:c="http://schemas.openxmlformats.org/drawingml/2006/chart">
  <cdr:relSizeAnchor xmlns:cdr="http://schemas.openxmlformats.org/drawingml/2006/chartDrawing">
    <cdr:from>
      <cdr:x>0.49885</cdr:x>
      <cdr:y>0.08854</cdr:y>
    </cdr:from>
    <cdr:to>
      <cdr:x>1</cdr:x>
      <cdr:y>0.20313</cdr:y>
    </cdr:to>
    <cdr:sp macro="" textlink="">
      <cdr:nvSpPr>
        <cdr:cNvPr id="2" name="TextBox 1"/>
        <cdr:cNvSpPr txBox="1"/>
      </cdr:nvSpPr>
      <cdr:spPr>
        <a:xfrm xmlns:a="http://schemas.openxmlformats.org/drawingml/2006/main">
          <a:off x="1753313" y="242888"/>
          <a:ext cx="1761412"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t>per cent of nominal</a:t>
          </a:r>
          <a:r>
            <a:rPr lang="en-GB" sz="1000" baseline="0"/>
            <a:t> GDP</a:t>
          </a:r>
          <a:endParaRPr lang="en-GB" sz="1000"/>
        </a:p>
      </cdr:txBody>
    </cdr:sp>
  </cdr:relSizeAnchor>
  <cdr:relSizeAnchor xmlns:cdr="http://schemas.openxmlformats.org/drawingml/2006/chartDrawing">
    <cdr:from>
      <cdr:x>0.00542</cdr:x>
      <cdr:y>0</cdr:y>
    </cdr:from>
    <cdr:to>
      <cdr:x>0.8916</cdr:x>
      <cdr:y>0.15278</cdr:y>
    </cdr:to>
    <cdr:sp macro="" textlink="">
      <cdr:nvSpPr>
        <cdr:cNvPr id="3" name="TextBox 2"/>
        <cdr:cNvSpPr txBox="1"/>
      </cdr:nvSpPr>
      <cdr:spPr>
        <a:xfrm xmlns:a="http://schemas.openxmlformats.org/drawingml/2006/main">
          <a:off x="19050" y="0"/>
          <a:ext cx="3114679" cy="419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The</a:t>
          </a:r>
          <a:r>
            <a:rPr lang="en-GB" sz="1200" b="1" baseline="0"/>
            <a:t> Bank of England Balance sheet 1700-2019 - consolidated versus unconsolidated</a:t>
          </a:r>
          <a:endParaRPr lang="en-GB" sz="1200" b="1"/>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17</xdr:col>
      <xdr:colOff>557212</xdr:colOff>
      <xdr:row>24</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71437</xdr:colOff>
      <xdr:row>23</xdr:row>
      <xdr:rowOff>178592</xdr:rowOff>
    </xdr:from>
    <xdr:to>
      <xdr:col>17</xdr:col>
      <xdr:colOff>521493</xdr:colOff>
      <xdr:row>46</xdr:row>
      <xdr:rowOff>47623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142872</xdr:colOff>
      <xdr:row>46</xdr:row>
      <xdr:rowOff>11904</xdr:rowOff>
    </xdr:from>
    <xdr:to>
      <xdr:col>18</xdr:col>
      <xdr:colOff>19049</xdr:colOff>
      <xdr:row>71</xdr:row>
      <xdr:rowOff>83344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0.49885</cdr:x>
      <cdr:y>0.08854</cdr:y>
    </cdr:from>
    <cdr:to>
      <cdr:x>1</cdr:x>
      <cdr:y>0.20313</cdr:y>
    </cdr:to>
    <cdr:sp macro="" textlink="">
      <cdr:nvSpPr>
        <cdr:cNvPr id="2" name="TextBox 1"/>
        <cdr:cNvSpPr txBox="1"/>
      </cdr:nvSpPr>
      <cdr:spPr>
        <a:xfrm xmlns:a="http://schemas.openxmlformats.org/drawingml/2006/main">
          <a:off x="1753313" y="242888"/>
          <a:ext cx="1761412"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t>per cent of nominal</a:t>
          </a:r>
          <a:r>
            <a:rPr lang="en-GB" sz="1000" baseline="0"/>
            <a:t> GDP</a:t>
          </a:r>
          <a:endParaRPr lang="en-GB" sz="1000"/>
        </a:p>
      </cdr:txBody>
    </cdr:sp>
  </cdr:relSizeAnchor>
  <cdr:relSizeAnchor xmlns:cdr="http://schemas.openxmlformats.org/drawingml/2006/chartDrawing">
    <cdr:from>
      <cdr:x>0.00542</cdr:x>
      <cdr:y>0</cdr:y>
    </cdr:from>
    <cdr:to>
      <cdr:x>0.8916</cdr:x>
      <cdr:y>0.15278</cdr:y>
    </cdr:to>
    <cdr:sp macro="" textlink="">
      <cdr:nvSpPr>
        <cdr:cNvPr id="3" name="TextBox 2"/>
        <cdr:cNvSpPr txBox="1"/>
      </cdr:nvSpPr>
      <cdr:spPr>
        <a:xfrm xmlns:a="http://schemas.openxmlformats.org/drawingml/2006/main">
          <a:off x="19050" y="0"/>
          <a:ext cx="3114679" cy="419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The</a:t>
          </a:r>
          <a:r>
            <a:rPr lang="en-GB" sz="1200" b="1" baseline="0"/>
            <a:t> Bank of England Consolidated Balance Sheet 1697-2019</a:t>
          </a:r>
          <a:endParaRPr lang="en-GB" sz="12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quarterly-bulletin/1967/q2/bank-of-england-liabilities-and-assets---1696-to-1966-appendix-to-article" TargetMode="External"/><Relationship Id="rId3" Type="http://schemas.openxmlformats.org/officeDocument/2006/relationships/hyperlink" Target="http://www.bankofengland.co.uk/statistics/Documents/ms/articles/artjun06.pdf" TargetMode="External"/><Relationship Id="rId7" Type="http://schemas.openxmlformats.org/officeDocument/2006/relationships/hyperlink" Target="https://www.bankofengland.co.uk/-/media/boe/files/archive/statistical-abstract/number-1-1970.pdf" TargetMode="External"/><Relationship Id="rId12" Type="http://schemas.openxmlformats.org/officeDocument/2006/relationships/drawing" Target="../drawings/drawing2.xml"/><Relationship Id="rId2" Type="http://schemas.openxmlformats.org/officeDocument/2006/relationships/hyperlink" Target="https://www.bankofengland.co.uk/quarterly-bulletin/2014/q3/changes-to-the-banks-weekly-reporting-regime" TargetMode="External"/><Relationship Id="rId1" Type="http://schemas.openxmlformats.org/officeDocument/2006/relationships/hyperlink" Target="http://www.bankofengland.co.uk/archive/Documents/historicpubs/qb/1967/qb67q2159163.pdf" TargetMode="External"/><Relationship Id="rId6" Type="http://schemas.openxmlformats.org/officeDocument/2006/relationships/hyperlink" Target="https://www.bankofengland.co.uk/-/media/boe/files/quarterly-bulletin/1967/boe-liabilities-and-assets-1696-onwards.pdf" TargetMode="External"/><Relationship Id="rId11" Type="http://schemas.openxmlformats.org/officeDocument/2006/relationships/printerSettings" Target="../printerSettings/printerSettings1.bin"/><Relationship Id="rId5" Type="http://schemas.openxmlformats.org/officeDocument/2006/relationships/hyperlink" Target="https://webarchive.nationalarchives.gov.uk/20100610220031/https:/www.bankofengland.co.uk/statistics/ms/articles/artjun06.pdf" TargetMode="External"/><Relationship Id="rId10" Type="http://schemas.openxmlformats.org/officeDocument/2006/relationships/hyperlink" Target="https://www.bankofengland.co.uk/-/media/boe/files/research/the-bank-of-england-as-lender-of-last-resort-historical-dataset.xlsb?la=en&amp;hash=5BC1800E6C6188AABEB79C8AEF6D5DFC5688B3B1" TargetMode="External"/><Relationship Id="rId4" Type="http://schemas.openxmlformats.org/officeDocument/2006/relationships/hyperlink" Target="http://www.bankofengland.co.uk/archive/Pages/digitalcontent/historicpubs/statisticalabst.aspx" TargetMode="External"/><Relationship Id="rId9" Type="http://schemas.openxmlformats.org/officeDocument/2006/relationships/hyperlink" Target="https://www.bankofengland.co.uk/-/media/boe/files/statistics/research-datasets/weekly-data-on-the-boes-balance-sheet-1844-to-2006.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ankofengland.co.uk/quarterly-bulletin/1982/q1/the-supplementary-special-deposits-scheme" TargetMode="External"/><Relationship Id="rId1" Type="http://schemas.openxmlformats.org/officeDocument/2006/relationships/hyperlink" Target="http://www.bankofengland.co.uk/research/Documents/onebank/balanceweekly_final.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england.co.uk/-/media/boe/files/annual-report/1971/boe-accounts-1971.pdf?la=en&amp;hash=99BE936D6D216474C4FCE0D609B762A2AC7BBF5C"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1" sqref="F41"/>
    </sheetView>
  </sheetViews>
  <sheetFormatPr defaultRowHeight="15"/>
  <cols>
    <col min="1" max="16384" width="9.140625" style="1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5:S52"/>
  <sheetViews>
    <sheetView tabSelected="1" zoomScaleNormal="100" workbookViewId="0">
      <selection activeCell="A3" sqref="A3"/>
    </sheetView>
  </sheetViews>
  <sheetFormatPr defaultRowHeight="15"/>
  <cols>
    <col min="1" max="3" width="9.140625" style="176"/>
    <col min="4" max="4" width="82.85546875" style="176" customWidth="1"/>
    <col min="5" max="5" width="12.42578125" style="176" customWidth="1"/>
    <col min="6" max="16384" width="9.140625" style="176"/>
  </cols>
  <sheetData>
    <row r="35" spans="4:18" ht="39.75" customHeight="1">
      <c r="D35" s="210" t="s">
        <v>157</v>
      </c>
    </row>
    <row r="37" spans="4:18">
      <c r="D37" s="175" t="s">
        <v>149</v>
      </c>
    </row>
    <row r="38" spans="4:18">
      <c r="D38" s="175" t="s">
        <v>150</v>
      </c>
    </row>
    <row r="39" spans="4:18">
      <c r="D39" s="175" t="s">
        <v>151</v>
      </c>
    </row>
    <row r="40" spans="4:18">
      <c r="D40" s="175" t="s">
        <v>152</v>
      </c>
    </row>
    <row r="41" spans="4:18">
      <c r="D41" s="175" t="s">
        <v>163</v>
      </c>
    </row>
    <row r="42" spans="4:18">
      <c r="D42" s="177" t="s">
        <v>153</v>
      </c>
    </row>
    <row r="44" spans="4:18">
      <c r="D44" s="204" t="s">
        <v>89</v>
      </c>
      <c r="E44" s="205"/>
      <c r="F44" s="205"/>
      <c r="G44" s="205"/>
      <c r="H44" s="205"/>
      <c r="I44" s="205"/>
      <c r="J44" s="205"/>
      <c r="K44" s="205"/>
      <c r="L44" s="205"/>
      <c r="M44" s="205"/>
      <c r="N44" s="206"/>
      <c r="O44" s="206"/>
      <c r="P44" s="206"/>
      <c r="Q44" s="205"/>
      <c r="R44" s="205"/>
    </row>
    <row r="45" spans="4:18">
      <c r="O45" s="207"/>
      <c r="P45" s="207"/>
      <c r="Q45" s="207"/>
      <c r="R45" s="207"/>
    </row>
    <row r="46" spans="4:18">
      <c r="D46" s="208" t="s">
        <v>11</v>
      </c>
      <c r="E46" s="208"/>
      <c r="F46" s="208"/>
      <c r="G46" s="208"/>
      <c r="H46" s="208"/>
      <c r="I46" s="208"/>
      <c r="O46" s="207"/>
      <c r="P46" s="207"/>
      <c r="Q46" s="207"/>
      <c r="R46" s="207"/>
    </row>
    <row r="47" spans="4:18">
      <c r="D47" s="208" t="s">
        <v>154</v>
      </c>
      <c r="E47" s="208"/>
      <c r="F47" s="208"/>
      <c r="G47" s="208"/>
      <c r="H47" s="208"/>
      <c r="I47" s="208"/>
      <c r="O47" s="207"/>
      <c r="P47" s="207"/>
      <c r="Q47" s="207"/>
      <c r="R47" s="207"/>
    </row>
    <row r="48" spans="4:18">
      <c r="D48" s="177" t="s">
        <v>37</v>
      </c>
      <c r="E48" s="177"/>
      <c r="F48" s="177"/>
      <c r="G48" s="177"/>
      <c r="H48" s="177"/>
      <c r="I48" s="177"/>
      <c r="J48" s="177"/>
      <c r="K48" s="177"/>
      <c r="O48" s="207"/>
      <c r="P48" s="207"/>
      <c r="Q48" s="207"/>
      <c r="R48" s="207"/>
    </row>
    <row r="49" spans="4:19">
      <c r="D49" s="209" t="s">
        <v>13</v>
      </c>
      <c r="E49" s="209"/>
      <c r="F49" s="209"/>
      <c r="G49" s="209"/>
      <c r="H49" s="209"/>
      <c r="I49" s="209"/>
      <c r="J49" s="209"/>
      <c r="K49" s="209"/>
      <c r="L49" s="209"/>
      <c r="M49" s="209"/>
      <c r="N49" s="209"/>
      <c r="O49" s="209"/>
      <c r="P49" s="209"/>
      <c r="Q49" s="209"/>
      <c r="R49" s="209"/>
      <c r="S49" s="209"/>
    </row>
    <row r="50" spans="4:19">
      <c r="D50" s="177" t="s">
        <v>12</v>
      </c>
      <c r="E50" s="177"/>
      <c r="F50" s="177"/>
      <c r="G50" s="177"/>
      <c r="H50" s="177"/>
      <c r="I50" s="177"/>
      <c r="J50" s="177"/>
      <c r="K50" s="177"/>
      <c r="L50" s="177"/>
      <c r="M50" s="177"/>
      <c r="O50" s="207"/>
      <c r="P50" s="207"/>
      <c r="Q50" s="207"/>
      <c r="R50" s="207"/>
    </row>
    <row r="51" spans="4:19">
      <c r="D51" s="209" t="s">
        <v>156</v>
      </c>
      <c r="E51" s="207"/>
      <c r="F51" s="207"/>
      <c r="G51" s="207"/>
      <c r="H51" s="207"/>
      <c r="O51" s="207"/>
      <c r="P51" s="207"/>
      <c r="Q51" s="207"/>
      <c r="R51" s="207"/>
    </row>
    <row r="52" spans="4:19">
      <c r="D52" s="177" t="s">
        <v>155</v>
      </c>
    </row>
  </sheetData>
  <hyperlinks>
    <hyperlink ref="D38" location="'A2.Components scaled by NGDP'!A1" display="'A2.Components scaled by NGDP'!A1"/>
    <hyperlink ref="D37" location="'A1. Bank of England B''Sheet'!A1" display="'A1. Bank of England B''Sheet'!A1"/>
    <hyperlink ref="D39" location="'A3. APF and QE'!A1" display="'A3. APF and QE'!A1"/>
    <hyperlink ref="D40" location="'A4. Note denominations'!A1" display="'A4. Note denominations'!A1"/>
    <hyperlink ref="D41" location="'A5. Capital and Government Debt'!A1" display="'A5. Capital and Government Debt'!A1"/>
    <hyperlink ref="D42" location="'A6. Charts'!A1" display="A6. Charts"/>
    <hyperlink ref="D46" r:id="rId1"/>
    <hyperlink ref="D50" r:id="rId2"/>
    <hyperlink ref="D49" r:id="rId3" display=" `The implications of money market reform for data published in Monetary and Financial Statistics' in the June 2006 issue of Bank of England: Monetary and Financial Statistics."/>
    <hyperlink ref="D48" r:id="rId4" display="Bank of England Statistical Abstracts"/>
    <hyperlink ref="D49:S49" r:id="rId5" display="The implications of money market reform for data published in Monetary and Financial Statistics' in the June 2006 issue of Bank of England: Monetary and Financial Statistics."/>
    <hyperlink ref="D46:I46" r:id="rId6" display="Original 1967 Quarterly Bulletin article"/>
    <hyperlink ref="D48:J48" r:id="rId7" display="Bank of England Statistical Abstracts"/>
    <hyperlink ref="D47" r:id="rId8"/>
    <hyperlink ref="D51" r:id="rId9" display="Weekly data on Issue and Banking Department Balance Sheets 1844 - 2006"/>
    <hyperlink ref="D52" r:id="rId10"/>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Q345"/>
  <sheetViews>
    <sheetView zoomScale="70" zoomScaleNormal="70" workbookViewId="0">
      <pane xSplit="1" ySplit="5" topLeftCell="B6" activePane="bottomRight" state="frozen"/>
      <selection activeCell="X53" sqref="X53"/>
      <selection pane="topRight" activeCell="X53" sqref="X53"/>
      <selection pane="bottomLeft" activeCell="X53" sqref="X53"/>
      <selection pane="bottomRight"/>
    </sheetView>
  </sheetViews>
  <sheetFormatPr defaultRowHeight="15"/>
  <cols>
    <col min="1" max="1" width="19.28515625" style="15" customWidth="1"/>
    <col min="2" max="2" width="16" style="15" customWidth="1"/>
    <col min="3" max="3" width="23.7109375" style="15" customWidth="1"/>
    <col min="4" max="4" width="16" style="15" customWidth="1"/>
    <col min="5" max="5" width="12" style="15" customWidth="1"/>
    <col min="6" max="6" width="8.5703125" style="15" customWidth="1"/>
    <col min="7" max="7" width="29.7109375" style="15" customWidth="1"/>
    <col min="8" max="8" width="23.85546875" style="15" customWidth="1"/>
    <col min="9" max="9" width="6.5703125" style="15" customWidth="1"/>
    <col min="10" max="10" width="25.42578125" style="15" customWidth="1"/>
    <col min="11" max="11" width="23.5703125" style="15" customWidth="1"/>
    <col min="12" max="12" width="25.42578125" style="15" customWidth="1"/>
    <col min="13" max="13" width="24.42578125" style="11" customWidth="1"/>
    <col min="14" max="14" width="8.85546875" style="11" customWidth="1"/>
    <col min="15" max="15" width="26.140625" style="11" customWidth="1"/>
    <col min="16" max="16" width="9.5703125" style="11" customWidth="1"/>
    <col min="17" max="17" width="17.42578125" style="15" customWidth="1"/>
    <col min="18" max="18" width="18.140625" style="15" customWidth="1"/>
    <col min="19" max="19" width="17" style="15" customWidth="1"/>
    <col min="20" max="20" width="20.28515625" style="15" customWidth="1"/>
    <col min="21" max="21" width="7.28515625" style="15" customWidth="1"/>
    <col min="22" max="22" width="20.28515625" style="15" customWidth="1"/>
    <col min="23" max="23" width="6.7109375" style="15" customWidth="1"/>
    <col min="24" max="25" width="22.140625" style="15" customWidth="1"/>
    <col min="26" max="26" width="19.42578125" style="15" customWidth="1"/>
    <col min="27" max="27" width="15.42578125" style="15" customWidth="1"/>
    <col min="28" max="28" width="21" style="15" customWidth="1"/>
    <col min="29" max="29" width="18.7109375" style="15" customWidth="1"/>
    <col min="30" max="30" width="24" style="15" customWidth="1"/>
    <col min="31" max="32" width="23" style="1" customWidth="1"/>
    <col min="33" max="33" width="26.85546875" style="15" customWidth="1"/>
    <col min="34" max="34" width="22.42578125" style="15" customWidth="1"/>
    <col min="35" max="35" width="22.28515625" style="15" customWidth="1"/>
    <col min="36" max="36" width="17.42578125" style="15" customWidth="1"/>
    <col min="37" max="37" width="7.5703125" style="15" customWidth="1"/>
    <col min="38" max="39" width="26.85546875" style="15" customWidth="1"/>
    <col min="40" max="40" width="22.140625" style="15" customWidth="1"/>
    <col min="41" max="16384" width="9.140625" style="15"/>
  </cols>
  <sheetData>
    <row r="1" spans="1:41" ht="177" customHeight="1">
      <c r="A1" s="100" t="s">
        <v>158</v>
      </c>
      <c r="M1" s="13"/>
      <c r="AD1" s="1"/>
      <c r="AF1" s="15"/>
    </row>
    <row r="2" spans="1:41" s="16" customFormat="1" ht="42" customHeight="1" thickBot="1">
      <c r="A2" s="18" t="s">
        <v>148</v>
      </c>
      <c r="B2" s="180" t="s">
        <v>14</v>
      </c>
      <c r="C2" s="180"/>
      <c r="D2" s="180"/>
      <c r="E2" s="180"/>
      <c r="F2" s="180"/>
      <c r="G2" s="180"/>
      <c r="H2" s="180"/>
      <c r="I2" s="180"/>
      <c r="J2" s="180"/>
      <c r="K2" s="180"/>
      <c r="L2" s="180"/>
      <c r="M2" s="180"/>
      <c r="N2" s="180"/>
      <c r="O2" s="180"/>
      <c r="P2" s="180"/>
      <c r="Q2" s="180"/>
      <c r="R2" s="181"/>
      <c r="S2" s="182" t="s">
        <v>15</v>
      </c>
      <c r="T2" s="180"/>
      <c r="U2" s="180"/>
      <c r="V2" s="180"/>
      <c r="W2" s="180"/>
      <c r="X2" s="180"/>
      <c r="Y2" s="180"/>
      <c r="Z2" s="180"/>
      <c r="AA2" s="180"/>
      <c r="AB2" s="180"/>
      <c r="AC2" s="180"/>
      <c r="AD2" s="180"/>
      <c r="AE2" s="180"/>
      <c r="AF2" s="180"/>
      <c r="AG2" s="180"/>
      <c r="AH2" s="180"/>
      <c r="AI2" s="180"/>
      <c r="AJ2" s="180"/>
      <c r="AK2" s="180"/>
      <c r="AL2" s="180"/>
      <c r="AM2" s="97"/>
      <c r="AN2" s="29"/>
    </row>
    <row r="3" spans="1:41" s="16" customFormat="1" ht="34.5" customHeight="1" thickTop="1">
      <c r="A3" s="15"/>
      <c r="B3" s="183" t="s">
        <v>16</v>
      </c>
      <c r="C3" s="183"/>
      <c r="D3" s="183"/>
      <c r="E3" s="183"/>
      <c r="F3" s="30"/>
      <c r="G3" s="183" t="s">
        <v>17</v>
      </c>
      <c r="H3" s="183"/>
      <c r="I3" s="30"/>
      <c r="J3" s="183" t="s">
        <v>18</v>
      </c>
      <c r="K3" s="183"/>
      <c r="L3" s="183"/>
      <c r="M3" s="183"/>
      <c r="N3" s="30"/>
      <c r="O3" s="31" t="s">
        <v>1</v>
      </c>
      <c r="P3" s="30"/>
      <c r="Q3" s="183" t="s">
        <v>19</v>
      </c>
      <c r="R3" s="184"/>
      <c r="S3" s="185" t="s">
        <v>20</v>
      </c>
      <c r="T3" s="183"/>
      <c r="U3" s="30"/>
      <c r="V3" s="32" t="s">
        <v>4</v>
      </c>
      <c r="W3" s="33"/>
      <c r="X3" s="183" t="s">
        <v>21</v>
      </c>
      <c r="Y3" s="183"/>
      <c r="Z3" s="183"/>
      <c r="AA3" s="30"/>
      <c r="AB3" s="183" t="s">
        <v>22</v>
      </c>
      <c r="AC3" s="183"/>
      <c r="AD3" s="183"/>
      <c r="AE3" s="183"/>
      <c r="AF3" s="183"/>
      <c r="AG3" s="183"/>
      <c r="AH3" s="183"/>
      <c r="AI3" s="183"/>
      <c r="AJ3" s="183"/>
      <c r="AK3" s="30"/>
      <c r="AL3" s="186" t="s">
        <v>82</v>
      </c>
      <c r="AM3" s="186"/>
      <c r="AN3" s="2"/>
    </row>
    <row r="4" spans="1:41" s="4" customFormat="1" ht="69" customHeight="1">
      <c r="A4" s="15"/>
      <c r="B4" s="3" t="s">
        <v>23</v>
      </c>
      <c r="C4" s="3" t="s">
        <v>81</v>
      </c>
      <c r="D4" s="107" t="s">
        <v>80</v>
      </c>
      <c r="E4" s="107" t="s">
        <v>79</v>
      </c>
      <c r="F4" s="99"/>
      <c r="G4" s="3" t="s">
        <v>24</v>
      </c>
      <c r="H4" s="3" t="s">
        <v>0</v>
      </c>
      <c r="I4" s="5"/>
      <c r="J4" s="3" t="s">
        <v>5</v>
      </c>
      <c r="K4" s="34" t="s">
        <v>164</v>
      </c>
      <c r="L4" s="35" t="s">
        <v>25</v>
      </c>
      <c r="M4" s="3" t="s">
        <v>65</v>
      </c>
      <c r="N4" s="5"/>
      <c r="P4" s="14"/>
      <c r="Q4" s="5" t="s">
        <v>26</v>
      </c>
      <c r="R4" s="36" t="s">
        <v>165</v>
      </c>
      <c r="S4" s="37" t="s">
        <v>27</v>
      </c>
      <c r="T4" s="5" t="s">
        <v>28</v>
      </c>
      <c r="U4" s="5"/>
      <c r="W4" s="14"/>
      <c r="X4" s="3" t="s">
        <v>2</v>
      </c>
      <c r="Y4" s="38" t="s">
        <v>29</v>
      </c>
      <c r="Z4" s="3" t="s">
        <v>30</v>
      </c>
      <c r="AA4" s="107"/>
      <c r="AB4" s="39" t="s">
        <v>5</v>
      </c>
      <c r="AC4" s="5" t="s">
        <v>3</v>
      </c>
      <c r="AD4" s="5" t="s">
        <v>31</v>
      </c>
      <c r="AE4" s="178" t="s">
        <v>32</v>
      </c>
      <c r="AF4" s="178"/>
      <c r="AG4" s="178"/>
      <c r="AH4" s="36" t="s">
        <v>166</v>
      </c>
      <c r="AI4" s="3" t="s">
        <v>33</v>
      </c>
      <c r="AJ4" s="5" t="s">
        <v>34</v>
      </c>
      <c r="AK4" s="5"/>
      <c r="AL4" s="3" t="s">
        <v>23</v>
      </c>
      <c r="AM4" s="3" t="s">
        <v>87</v>
      </c>
      <c r="AN4" s="6" t="s">
        <v>6</v>
      </c>
      <c r="AO4" s="6"/>
    </row>
    <row r="5" spans="1:41" s="9" customFormat="1" ht="42.75" customHeight="1">
      <c r="A5" s="3"/>
      <c r="D5" s="40"/>
      <c r="E5" s="40"/>
      <c r="F5" s="40"/>
      <c r="I5" s="40"/>
      <c r="N5" s="40"/>
      <c r="P5" s="40"/>
      <c r="S5" s="37"/>
      <c r="U5" s="40"/>
      <c r="AA5" s="172"/>
      <c r="AD5" s="112" t="s">
        <v>88</v>
      </c>
      <c r="AE5" s="24" t="s">
        <v>5</v>
      </c>
      <c r="AF5" s="41" t="s">
        <v>35</v>
      </c>
      <c r="AG5" s="41" t="s">
        <v>36</v>
      </c>
      <c r="AK5" s="40"/>
      <c r="AO5" s="8"/>
    </row>
    <row r="6" spans="1:41">
      <c r="A6" s="15">
        <v>1696</v>
      </c>
      <c r="B6" s="21">
        <v>3.181978</v>
      </c>
      <c r="C6" s="21">
        <f t="shared" ref="C6:C37" si="0">B6-Q6</f>
        <v>3.181978</v>
      </c>
      <c r="D6" s="7"/>
      <c r="E6" s="7"/>
      <c r="F6" s="7"/>
      <c r="G6" s="42">
        <v>1.2</v>
      </c>
      <c r="H6" s="42">
        <v>1.566262</v>
      </c>
      <c r="I6" s="7"/>
      <c r="J6" s="21">
        <v>0.157358</v>
      </c>
      <c r="K6" s="21"/>
      <c r="L6" s="7"/>
      <c r="M6" s="7"/>
      <c r="N6" s="7"/>
      <c r="O6" s="21">
        <v>0.25835799999999998</v>
      </c>
      <c r="P6" s="43"/>
      <c r="Q6" s="43"/>
      <c r="R6" s="43"/>
      <c r="S6" s="44">
        <v>2.0110320000000002</v>
      </c>
      <c r="T6" s="21">
        <v>0</v>
      </c>
      <c r="U6" s="43"/>
      <c r="V6" s="43"/>
      <c r="W6" s="43"/>
      <c r="X6" s="21">
        <v>0.72</v>
      </c>
      <c r="Y6" s="21">
        <v>4.1072999999999998E-2</v>
      </c>
      <c r="Z6" s="21"/>
      <c r="AA6" s="21"/>
      <c r="AB6" s="21">
        <v>0.40987299999999999</v>
      </c>
      <c r="AC6" s="21"/>
      <c r="AD6" s="21"/>
      <c r="AE6" s="21"/>
      <c r="AF6" s="21"/>
      <c r="AG6" s="21"/>
      <c r="AH6" s="21"/>
      <c r="AI6" s="21"/>
      <c r="AJ6" s="21"/>
      <c r="AK6" s="21"/>
      <c r="AL6" s="21">
        <f t="shared" ref="AL6:AL69" si="1">SUM(S6:AB6)-AA6</f>
        <v>3.181978</v>
      </c>
      <c r="AM6" s="21">
        <f t="shared" ref="AM6:AM69" si="2">AL6-AH6-T6</f>
        <v>3.181978</v>
      </c>
      <c r="AN6" s="26">
        <f t="shared" ref="AN6:AN69" si="3">AL6-SUM(G6:Q6)</f>
        <v>0</v>
      </c>
      <c r="AO6" s="8"/>
    </row>
    <row r="7" spans="1:41">
      <c r="A7" s="15">
        <v>1697</v>
      </c>
      <c r="B7" s="21">
        <v>3.46272</v>
      </c>
      <c r="C7" s="21">
        <f t="shared" si="0"/>
        <v>3.46272</v>
      </c>
      <c r="D7" s="7"/>
      <c r="E7" s="7"/>
      <c r="F7" s="7"/>
      <c r="G7" s="42">
        <v>1.2</v>
      </c>
      <c r="H7" s="42">
        <v>1.8742259999999999</v>
      </c>
      <c r="I7" s="7"/>
      <c r="J7" s="21">
        <v>0.112609</v>
      </c>
      <c r="K7" s="21"/>
      <c r="L7" s="7"/>
      <c r="M7" s="7"/>
      <c r="N7" s="7"/>
      <c r="O7" s="21">
        <v>0.27588499999999999</v>
      </c>
      <c r="P7" s="43"/>
      <c r="Q7" s="43"/>
      <c r="R7" s="43"/>
      <c r="S7" s="44">
        <v>1.9374</v>
      </c>
      <c r="T7" s="21">
        <v>0</v>
      </c>
      <c r="U7" s="43"/>
      <c r="V7" s="43"/>
      <c r="W7" s="43"/>
      <c r="X7" s="21">
        <v>1.2</v>
      </c>
      <c r="Y7" s="21"/>
      <c r="Z7" s="21"/>
      <c r="AA7" s="21"/>
      <c r="AB7" s="21">
        <v>0.32532</v>
      </c>
      <c r="AC7" s="21"/>
      <c r="AD7" s="21"/>
      <c r="AE7" s="21"/>
      <c r="AF7" s="21"/>
      <c r="AG7" s="21"/>
      <c r="AH7" s="21"/>
      <c r="AI7" s="21"/>
      <c r="AJ7" s="21"/>
      <c r="AK7" s="21"/>
      <c r="AL7" s="21">
        <f t="shared" si="1"/>
        <v>3.46272</v>
      </c>
      <c r="AM7" s="21">
        <f t="shared" si="2"/>
        <v>3.46272</v>
      </c>
      <c r="AN7" s="26">
        <f t="shared" si="3"/>
        <v>0</v>
      </c>
      <c r="AO7" s="8"/>
    </row>
    <row r="8" spans="1:41">
      <c r="A8" s="15">
        <v>1698</v>
      </c>
      <c r="B8" s="21">
        <v>4.2137500000000001</v>
      </c>
      <c r="C8" s="21">
        <f t="shared" si="0"/>
        <v>4.2137500000000001</v>
      </c>
      <c r="D8" s="7"/>
      <c r="E8" s="7"/>
      <c r="F8" s="7"/>
      <c r="G8" s="42">
        <v>1.2</v>
      </c>
      <c r="H8" s="42">
        <v>2.4040140000000001</v>
      </c>
      <c r="I8" s="7"/>
      <c r="J8" s="21">
        <v>0.180449</v>
      </c>
      <c r="K8" s="21"/>
      <c r="L8" s="7"/>
      <c r="M8" s="7"/>
      <c r="N8" s="7"/>
      <c r="O8" s="21">
        <v>0.42928699999999997</v>
      </c>
      <c r="P8" s="43"/>
      <c r="Q8" s="43"/>
      <c r="R8" s="43"/>
      <c r="S8" s="44">
        <v>1.7425040000000001</v>
      </c>
      <c r="T8" s="21">
        <v>0</v>
      </c>
      <c r="U8" s="43"/>
      <c r="V8" s="43"/>
      <c r="W8" s="43"/>
      <c r="X8" s="21">
        <v>2.2011720000000001</v>
      </c>
      <c r="Y8" s="21">
        <v>0.10889</v>
      </c>
      <c r="Z8" s="21"/>
      <c r="AA8" s="21"/>
      <c r="AB8" s="21">
        <v>0.16118399999999999</v>
      </c>
      <c r="AC8" s="21"/>
      <c r="AD8" s="21"/>
      <c r="AE8" s="21"/>
      <c r="AF8" s="21"/>
      <c r="AG8" s="21"/>
      <c r="AH8" s="21"/>
      <c r="AI8" s="21"/>
      <c r="AJ8" s="21"/>
      <c r="AK8" s="21"/>
      <c r="AL8" s="21">
        <f t="shared" si="1"/>
        <v>4.2137499999999992</v>
      </c>
      <c r="AM8" s="21">
        <f t="shared" si="2"/>
        <v>4.2137499999999992</v>
      </c>
      <c r="AN8" s="26">
        <f t="shared" si="3"/>
        <v>0</v>
      </c>
      <c r="AO8" s="8"/>
    </row>
    <row r="9" spans="1:41">
      <c r="A9" s="15">
        <v>1699</v>
      </c>
      <c r="B9" s="21">
        <v>4.1552759999999997</v>
      </c>
      <c r="C9" s="21">
        <f t="shared" si="0"/>
        <v>4.0692759999999994</v>
      </c>
      <c r="D9" s="7"/>
      <c r="E9" s="7"/>
      <c r="F9" s="7"/>
      <c r="G9" s="42">
        <v>1.2</v>
      </c>
      <c r="H9" s="42">
        <v>2.1858559999999998</v>
      </c>
      <c r="I9" s="7"/>
      <c r="J9" s="21">
        <v>0.20938300000000001</v>
      </c>
      <c r="K9" s="21"/>
      <c r="L9" s="7"/>
      <c r="M9" s="7"/>
      <c r="N9" s="7"/>
      <c r="O9" s="21">
        <v>0.47403699999999999</v>
      </c>
      <c r="P9" s="43"/>
      <c r="Q9" s="21">
        <v>8.5999999999999993E-2</v>
      </c>
      <c r="R9" s="43"/>
      <c r="S9" s="44">
        <v>1.631651</v>
      </c>
      <c r="T9" s="21">
        <v>8.5999999999999993E-2</v>
      </c>
      <c r="U9" s="43"/>
      <c r="V9" s="43"/>
      <c r="W9" s="43"/>
      <c r="X9" s="21">
        <v>2.2011720000000001</v>
      </c>
      <c r="Y9" s="21">
        <v>9.2137999999999998E-2</v>
      </c>
      <c r="Z9" s="21"/>
      <c r="AA9" s="21"/>
      <c r="AB9" s="21">
        <v>0.144315</v>
      </c>
      <c r="AC9" s="21"/>
      <c r="AD9" s="21"/>
      <c r="AE9" s="21"/>
      <c r="AF9" s="21"/>
      <c r="AG9" s="21"/>
      <c r="AH9" s="21"/>
      <c r="AI9" s="21"/>
      <c r="AJ9" s="21"/>
      <c r="AK9" s="21"/>
      <c r="AL9" s="21">
        <f t="shared" si="1"/>
        <v>4.1552759999999997</v>
      </c>
      <c r="AM9" s="21">
        <f t="shared" si="2"/>
        <v>4.0692759999999994</v>
      </c>
      <c r="AN9" s="26">
        <f t="shared" si="3"/>
        <v>0</v>
      </c>
      <c r="AO9" s="8"/>
    </row>
    <row r="10" spans="1:41">
      <c r="A10" s="15">
        <v>1700</v>
      </c>
      <c r="B10" s="21">
        <v>4.122808</v>
      </c>
      <c r="C10" s="21">
        <f t="shared" si="0"/>
        <v>4.0308080000000004</v>
      </c>
      <c r="D10" s="7"/>
      <c r="E10" s="7"/>
      <c r="F10" s="7"/>
      <c r="G10" s="42">
        <v>1.2</v>
      </c>
      <c r="H10" s="42">
        <v>2.3105020000000001</v>
      </c>
      <c r="I10" s="7"/>
      <c r="J10" s="21">
        <v>0.31147399999999997</v>
      </c>
      <c r="K10" s="21"/>
      <c r="L10" s="7"/>
      <c r="M10" s="7"/>
      <c r="N10" s="7"/>
      <c r="O10" s="21">
        <v>0.20883199999999999</v>
      </c>
      <c r="P10" s="43"/>
      <c r="Q10" s="21">
        <v>9.1999999999999998E-2</v>
      </c>
      <c r="R10" s="43"/>
      <c r="S10" s="44">
        <v>1.6168389999999999</v>
      </c>
      <c r="T10" s="21">
        <v>9.1999999999999998E-2</v>
      </c>
      <c r="U10" s="43"/>
      <c r="V10" s="43"/>
      <c r="W10" s="43"/>
      <c r="X10" s="21">
        <v>2.2011720000000001</v>
      </c>
      <c r="Y10" s="21">
        <v>9.4767000000000004E-2</v>
      </c>
      <c r="Z10" s="21"/>
      <c r="AA10" s="21"/>
      <c r="AB10" s="21">
        <v>0.11803</v>
      </c>
      <c r="AC10" s="21"/>
      <c r="AD10" s="21"/>
      <c r="AE10" s="21"/>
      <c r="AF10" s="21"/>
      <c r="AG10" s="21"/>
      <c r="AH10" s="21"/>
      <c r="AI10" s="21"/>
      <c r="AJ10" s="21"/>
      <c r="AK10" s="21"/>
      <c r="AL10" s="21">
        <f t="shared" si="1"/>
        <v>4.122808</v>
      </c>
      <c r="AM10" s="21">
        <f t="shared" si="2"/>
        <v>4.0308080000000004</v>
      </c>
      <c r="AN10" s="26">
        <f t="shared" si="3"/>
        <v>0</v>
      </c>
      <c r="AO10" s="8"/>
    </row>
    <row r="11" spans="1:41">
      <c r="A11" s="15">
        <v>1701</v>
      </c>
      <c r="B11" s="21">
        <v>4.4784240000000004</v>
      </c>
      <c r="C11" s="21">
        <f t="shared" si="0"/>
        <v>4.4634240000000007</v>
      </c>
      <c r="D11" s="7"/>
      <c r="E11" s="7"/>
      <c r="F11" s="7"/>
      <c r="G11" s="42">
        <v>1.2</v>
      </c>
      <c r="H11" s="42">
        <v>2.4262269999999999</v>
      </c>
      <c r="I11" s="7"/>
      <c r="J11" s="21">
        <v>0.25637399999999999</v>
      </c>
      <c r="K11" s="21"/>
      <c r="L11" s="7"/>
      <c r="M11" s="7"/>
      <c r="N11" s="7"/>
      <c r="O11" s="21">
        <v>0.58082299999999998</v>
      </c>
      <c r="P11" s="43"/>
      <c r="Q11" s="21">
        <v>1.4999999999999999E-2</v>
      </c>
      <c r="R11" s="43"/>
      <c r="S11" s="44">
        <v>1.6402639999999999</v>
      </c>
      <c r="T11" s="21">
        <v>1.4999999999999999E-2</v>
      </c>
      <c r="U11" s="43"/>
      <c r="V11" s="43"/>
      <c r="W11" s="43"/>
      <c r="X11" s="21">
        <v>2.2011720000000001</v>
      </c>
      <c r="Y11" s="21">
        <v>8.183E-2</v>
      </c>
      <c r="Z11" s="21"/>
      <c r="AA11" s="21"/>
      <c r="AB11" s="21">
        <v>0.54015800000000003</v>
      </c>
      <c r="AC11" s="21"/>
      <c r="AD11" s="21"/>
      <c r="AE11" s="21"/>
      <c r="AF11" s="21"/>
      <c r="AG11" s="21"/>
      <c r="AH11" s="21"/>
      <c r="AI11" s="21"/>
      <c r="AJ11" s="21"/>
      <c r="AK11" s="21"/>
      <c r="AL11" s="21">
        <f t="shared" si="1"/>
        <v>4.4784240000000004</v>
      </c>
      <c r="AM11" s="21">
        <f t="shared" si="2"/>
        <v>4.4634240000000007</v>
      </c>
      <c r="AN11" s="26">
        <f t="shared" si="3"/>
        <v>0</v>
      </c>
      <c r="AO11" s="8"/>
    </row>
    <row r="12" spans="1:41">
      <c r="A12" s="15">
        <v>1702</v>
      </c>
      <c r="B12" s="21">
        <v>4.5144859999999998</v>
      </c>
      <c r="C12" s="21">
        <f t="shared" si="0"/>
        <v>4.4444859999999995</v>
      </c>
      <c r="D12" s="7"/>
      <c r="E12" s="7"/>
      <c r="F12" s="7"/>
      <c r="G12" s="42">
        <v>1.2</v>
      </c>
      <c r="H12" s="42">
        <v>2.026605</v>
      </c>
      <c r="I12" s="7"/>
      <c r="J12" s="21">
        <v>0.26649299999999998</v>
      </c>
      <c r="K12" s="21"/>
      <c r="L12" s="7"/>
      <c r="M12" s="7"/>
      <c r="N12" s="7"/>
      <c r="O12" s="21">
        <v>0.95138800000000001</v>
      </c>
      <c r="P12" s="43"/>
      <c r="Q12" s="21">
        <v>7.0000000000000007E-2</v>
      </c>
      <c r="R12" s="43"/>
      <c r="S12" s="44">
        <v>1.9640029999999999</v>
      </c>
      <c r="T12" s="21">
        <v>7.0000000000000007E-2</v>
      </c>
      <c r="U12" s="43"/>
      <c r="V12" s="43"/>
      <c r="W12" s="43"/>
      <c r="X12" s="21">
        <v>2.2011720000000001</v>
      </c>
      <c r="Y12" s="21">
        <v>9.6655000000000005E-2</v>
      </c>
      <c r="Z12" s="21"/>
      <c r="AA12" s="21"/>
      <c r="AB12" s="21">
        <v>0.18265600000000001</v>
      </c>
      <c r="AC12" s="21"/>
      <c r="AD12" s="21"/>
      <c r="AE12" s="21"/>
      <c r="AF12" s="21"/>
      <c r="AG12" s="21"/>
      <c r="AH12" s="21"/>
      <c r="AI12" s="21"/>
      <c r="AJ12" s="21"/>
      <c r="AK12" s="21"/>
      <c r="AL12" s="21">
        <f t="shared" si="1"/>
        <v>4.5144859999999998</v>
      </c>
      <c r="AM12" s="21">
        <f t="shared" si="2"/>
        <v>4.4444859999999995</v>
      </c>
      <c r="AN12" s="26">
        <f t="shared" si="3"/>
        <v>0</v>
      </c>
      <c r="AO12" s="8"/>
    </row>
    <row r="13" spans="1:41">
      <c r="A13" s="15">
        <v>1703</v>
      </c>
      <c r="B13" s="21">
        <v>4.6926769999999998</v>
      </c>
      <c r="C13" s="21">
        <f t="shared" si="0"/>
        <v>4.6506769999999999</v>
      </c>
      <c r="D13" s="7"/>
      <c r="E13" s="7"/>
      <c r="F13" s="7"/>
      <c r="G13" s="42">
        <v>1.2</v>
      </c>
      <c r="H13" s="42">
        <v>2.0005730000000002</v>
      </c>
      <c r="I13" s="7"/>
      <c r="J13" s="21">
        <v>0.43923899999999999</v>
      </c>
      <c r="K13" s="21"/>
      <c r="L13" s="7"/>
      <c r="M13" s="7"/>
      <c r="N13" s="7"/>
      <c r="O13" s="21">
        <v>1.0108649999999999</v>
      </c>
      <c r="P13" s="43"/>
      <c r="Q13" s="21">
        <v>4.2000000000000003E-2</v>
      </c>
      <c r="R13" s="43"/>
      <c r="S13" s="44">
        <v>2.0717970000000001</v>
      </c>
      <c r="T13" s="21">
        <v>4.2000000000000003E-2</v>
      </c>
      <c r="U13" s="43"/>
      <c r="V13" s="43"/>
      <c r="W13" s="43"/>
      <c r="X13" s="21">
        <v>2.2011720000000001</v>
      </c>
      <c r="Y13" s="21">
        <v>9.2924999999999994E-2</v>
      </c>
      <c r="Z13" s="21"/>
      <c r="AA13" s="21"/>
      <c r="AB13" s="21">
        <v>0.28478300000000001</v>
      </c>
      <c r="AC13" s="21"/>
      <c r="AD13" s="21"/>
      <c r="AE13" s="21"/>
      <c r="AF13" s="21"/>
      <c r="AG13" s="21"/>
      <c r="AH13" s="21"/>
      <c r="AI13" s="21"/>
      <c r="AJ13" s="21"/>
      <c r="AK13" s="21"/>
      <c r="AL13" s="21">
        <f t="shared" si="1"/>
        <v>4.6926769999999998</v>
      </c>
      <c r="AM13" s="21">
        <f t="shared" si="2"/>
        <v>4.6506769999999999</v>
      </c>
      <c r="AN13" s="26">
        <f t="shared" si="3"/>
        <v>0</v>
      </c>
      <c r="AO13" s="8"/>
    </row>
    <row r="14" spans="1:41">
      <c r="A14" s="15">
        <v>1704</v>
      </c>
      <c r="B14" s="21">
        <v>4.0999699999999999</v>
      </c>
      <c r="C14" s="21">
        <f t="shared" si="0"/>
        <v>4.0479700000000003</v>
      </c>
      <c r="D14" s="7"/>
      <c r="E14" s="7"/>
      <c r="F14" s="7"/>
      <c r="G14" s="42">
        <v>1.2</v>
      </c>
      <c r="H14" s="42">
        <v>1.7445200000000001</v>
      </c>
      <c r="I14" s="7"/>
      <c r="J14" s="21">
        <v>0.64774100000000001</v>
      </c>
      <c r="K14" s="21"/>
      <c r="L14" s="7"/>
      <c r="M14" s="7"/>
      <c r="N14" s="7"/>
      <c r="O14" s="21">
        <v>0.45570899999999998</v>
      </c>
      <c r="P14" s="43"/>
      <c r="Q14" s="21">
        <v>5.1999999999999998E-2</v>
      </c>
      <c r="R14" s="43"/>
      <c r="S14" s="44">
        <v>1.5766709999999999</v>
      </c>
      <c r="T14" s="21">
        <v>5.1999999999999998E-2</v>
      </c>
      <c r="U14" s="43"/>
      <c r="V14" s="43"/>
      <c r="W14" s="43"/>
      <c r="X14" s="21">
        <v>2.2011720000000001</v>
      </c>
      <c r="Y14" s="21">
        <v>8.0694000000000002E-2</v>
      </c>
      <c r="Z14" s="21"/>
      <c r="AA14" s="21"/>
      <c r="AB14" s="21">
        <v>0.18943299999999999</v>
      </c>
      <c r="AC14" s="21"/>
      <c r="AD14" s="21"/>
      <c r="AE14" s="21"/>
      <c r="AF14" s="21"/>
      <c r="AG14" s="21"/>
      <c r="AH14" s="21"/>
      <c r="AI14" s="21"/>
      <c r="AJ14" s="21"/>
      <c r="AK14" s="21"/>
      <c r="AL14" s="21">
        <f t="shared" si="1"/>
        <v>4.0999699999999999</v>
      </c>
      <c r="AM14" s="21">
        <f t="shared" si="2"/>
        <v>4.0479700000000003</v>
      </c>
      <c r="AN14" s="26">
        <f t="shared" si="3"/>
        <v>0</v>
      </c>
      <c r="AO14" s="8"/>
    </row>
    <row r="15" spans="1:41">
      <c r="A15" s="15">
        <v>1705</v>
      </c>
      <c r="B15" s="21">
        <v>4.5281960000000003</v>
      </c>
      <c r="C15" s="21">
        <f t="shared" si="0"/>
        <v>4.4231959999999999</v>
      </c>
      <c r="D15" s="7"/>
      <c r="E15" s="7"/>
      <c r="F15" s="7"/>
      <c r="G15" s="42">
        <v>1.2</v>
      </c>
      <c r="H15" s="42">
        <v>1.6852959999999999</v>
      </c>
      <c r="I15" s="7"/>
      <c r="J15" s="21">
        <v>0.80075499999999999</v>
      </c>
      <c r="K15" s="21"/>
      <c r="L15" s="7"/>
      <c r="M15" s="7"/>
      <c r="N15" s="7"/>
      <c r="O15" s="21">
        <v>0.73714500000000005</v>
      </c>
      <c r="P15" s="43"/>
      <c r="Q15" s="21">
        <v>0.105</v>
      </c>
      <c r="R15" s="43"/>
      <c r="S15" s="44">
        <v>1.896957</v>
      </c>
      <c r="T15" s="21">
        <v>0.105</v>
      </c>
      <c r="U15" s="43"/>
      <c r="V15" s="43"/>
      <c r="W15" s="43"/>
      <c r="X15" s="21">
        <v>2.2011720000000001</v>
      </c>
      <c r="Y15" s="21">
        <v>7.1863999999999997E-2</v>
      </c>
      <c r="Z15" s="21"/>
      <c r="AA15" s="21"/>
      <c r="AB15" s="21">
        <v>0.25320300000000001</v>
      </c>
      <c r="AC15" s="21"/>
      <c r="AD15" s="21"/>
      <c r="AE15" s="21"/>
      <c r="AF15" s="21"/>
      <c r="AG15" s="21"/>
      <c r="AH15" s="21"/>
      <c r="AI15" s="21"/>
      <c r="AJ15" s="21"/>
      <c r="AK15" s="21"/>
      <c r="AL15" s="21">
        <f t="shared" si="1"/>
        <v>4.5281960000000003</v>
      </c>
      <c r="AM15" s="21">
        <f t="shared" si="2"/>
        <v>4.4231959999999999</v>
      </c>
      <c r="AN15" s="26">
        <f t="shared" si="3"/>
        <v>0</v>
      </c>
      <c r="AO15" s="8"/>
    </row>
    <row r="16" spans="1:41">
      <c r="A16" s="15">
        <v>1706</v>
      </c>
      <c r="B16" s="21">
        <v>4.151783</v>
      </c>
      <c r="C16" s="21">
        <f t="shared" si="0"/>
        <v>4.0597830000000004</v>
      </c>
      <c r="D16" s="7"/>
      <c r="E16" s="7"/>
      <c r="F16" s="7"/>
      <c r="G16" s="42">
        <v>1.2</v>
      </c>
      <c r="H16" s="42">
        <v>1.3884019999999999</v>
      </c>
      <c r="I16" s="7"/>
      <c r="J16" s="21">
        <v>1.132949</v>
      </c>
      <c r="K16" s="21"/>
      <c r="L16" s="7"/>
      <c r="M16" s="7"/>
      <c r="N16" s="7"/>
      <c r="O16" s="21">
        <v>0.33843200000000001</v>
      </c>
      <c r="P16" s="43"/>
      <c r="Q16" s="21">
        <v>9.1999999999999998E-2</v>
      </c>
      <c r="R16" s="43"/>
      <c r="S16" s="44">
        <v>1.560214</v>
      </c>
      <c r="T16" s="21">
        <v>9.1999999999999998E-2</v>
      </c>
      <c r="U16" s="43"/>
      <c r="V16" s="43"/>
      <c r="W16" s="43"/>
      <c r="X16" s="21">
        <v>2.2011720000000001</v>
      </c>
      <c r="Y16" s="21">
        <v>7.4612999999999999E-2</v>
      </c>
      <c r="Z16" s="21"/>
      <c r="AA16" s="21"/>
      <c r="AB16" s="21">
        <v>0.22378400000000001</v>
      </c>
      <c r="AC16" s="21"/>
      <c r="AD16" s="21"/>
      <c r="AE16" s="21"/>
      <c r="AF16" s="21"/>
      <c r="AG16" s="21"/>
      <c r="AH16" s="21"/>
      <c r="AI16" s="21"/>
      <c r="AJ16" s="21"/>
      <c r="AK16" s="21"/>
      <c r="AL16" s="21">
        <f t="shared" si="1"/>
        <v>4.151783</v>
      </c>
      <c r="AM16" s="21">
        <f t="shared" si="2"/>
        <v>4.0597830000000004</v>
      </c>
      <c r="AN16" s="26">
        <f t="shared" si="3"/>
        <v>0</v>
      </c>
      <c r="AO16" s="8"/>
    </row>
    <row r="17" spans="1:41">
      <c r="A17" s="15">
        <v>1707</v>
      </c>
      <c r="B17" s="21">
        <v>3.7418390000000001</v>
      </c>
      <c r="C17" s="21">
        <f t="shared" si="0"/>
        <v>3.6998390000000003</v>
      </c>
      <c r="D17" s="7"/>
      <c r="E17" s="7"/>
      <c r="F17" s="7"/>
      <c r="G17" s="42">
        <v>1.2</v>
      </c>
      <c r="H17" s="42">
        <v>1.811375</v>
      </c>
      <c r="I17" s="7"/>
      <c r="J17" s="21">
        <v>0.255135</v>
      </c>
      <c r="K17" s="21"/>
      <c r="L17" s="7"/>
      <c r="M17" s="7"/>
      <c r="N17" s="7"/>
      <c r="O17" s="21">
        <v>0.43332900000000002</v>
      </c>
      <c r="P17" s="43"/>
      <c r="Q17" s="21">
        <v>4.2000000000000003E-2</v>
      </c>
      <c r="R17" s="43"/>
      <c r="S17" s="44">
        <v>1.7699670000000001</v>
      </c>
      <c r="T17" s="21">
        <v>4.2000000000000003E-2</v>
      </c>
      <c r="U17" s="43"/>
      <c r="V17" s="43"/>
      <c r="W17" s="43"/>
      <c r="X17" s="21">
        <v>1.2</v>
      </c>
      <c r="Y17" s="21">
        <v>7.8396999999999994E-2</v>
      </c>
      <c r="Z17" s="21"/>
      <c r="AA17" s="21"/>
      <c r="AB17" s="21">
        <v>0.65147500000000003</v>
      </c>
      <c r="AC17" s="21"/>
      <c r="AD17" s="21"/>
      <c r="AE17" s="21"/>
      <c r="AF17" s="21"/>
      <c r="AG17" s="21"/>
      <c r="AH17" s="21"/>
      <c r="AI17" s="21"/>
      <c r="AJ17" s="21"/>
      <c r="AK17" s="21"/>
      <c r="AL17" s="21">
        <f t="shared" si="1"/>
        <v>3.7418390000000001</v>
      </c>
      <c r="AM17" s="21">
        <f t="shared" si="2"/>
        <v>3.6998390000000003</v>
      </c>
      <c r="AN17" s="26">
        <f t="shared" si="3"/>
        <v>0</v>
      </c>
      <c r="AO17" s="8"/>
    </row>
    <row r="18" spans="1:41">
      <c r="A18" s="15">
        <v>1708</v>
      </c>
      <c r="B18" s="21">
        <v>4.0823980000000004</v>
      </c>
      <c r="C18" s="21">
        <f t="shared" si="0"/>
        <v>3.9623980000000003</v>
      </c>
      <c r="D18" s="7"/>
      <c r="E18" s="7"/>
      <c r="F18" s="7"/>
      <c r="G18" s="42">
        <v>1.2</v>
      </c>
      <c r="H18" s="42">
        <v>1.82195</v>
      </c>
      <c r="I18" s="7"/>
      <c r="J18" s="21">
        <v>0.49412699999999998</v>
      </c>
      <c r="K18" s="21"/>
      <c r="L18" s="7"/>
      <c r="M18" s="7"/>
      <c r="N18" s="7"/>
      <c r="O18" s="21">
        <v>0.44632100000000002</v>
      </c>
      <c r="P18" s="43"/>
      <c r="Q18" s="21">
        <v>0.12</v>
      </c>
      <c r="R18" s="43"/>
      <c r="S18" s="44">
        <v>1.399041</v>
      </c>
      <c r="T18" s="21">
        <v>0.12</v>
      </c>
      <c r="U18" s="43"/>
      <c r="V18" s="43"/>
      <c r="W18" s="43"/>
      <c r="X18" s="21">
        <v>1.2</v>
      </c>
      <c r="Y18" s="21">
        <v>7.1224999999999997E-2</v>
      </c>
      <c r="Z18" s="21"/>
      <c r="AA18" s="21"/>
      <c r="AB18" s="21">
        <v>1.2921320000000001</v>
      </c>
      <c r="AC18" s="21"/>
      <c r="AD18" s="21"/>
      <c r="AE18" s="21"/>
      <c r="AF18" s="21"/>
      <c r="AG18" s="21"/>
      <c r="AH18" s="21"/>
      <c r="AI18" s="21"/>
      <c r="AJ18" s="21"/>
      <c r="AK18" s="21"/>
      <c r="AL18" s="21">
        <f t="shared" si="1"/>
        <v>4.0823979999999995</v>
      </c>
      <c r="AM18" s="21">
        <f t="shared" si="2"/>
        <v>3.9623979999999994</v>
      </c>
      <c r="AN18" s="26">
        <f t="shared" si="3"/>
        <v>0</v>
      </c>
      <c r="AO18" s="8"/>
    </row>
    <row r="19" spans="1:41">
      <c r="A19" s="15">
        <v>1709</v>
      </c>
      <c r="B19" s="21">
        <v>6.1374250000000004</v>
      </c>
      <c r="C19" s="21">
        <f t="shared" si="0"/>
        <v>5.8574250000000001</v>
      </c>
      <c r="D19" s="7"/>
      <c r="E19" s="7"/>
      <c r="F19" s="7"/>
      <c r="G19" s="42">
        <v>1.6</v>
      </c>
      <c r="H19" s="42">
        <v>3.110417</v>
      </c>
      <c r="I19" s="7"/>
      <c r="J19" s="21">
        <v>0.78491500000000003</v>
      </c>
      <c r="K19" s="21"/>
      <c r="L19" s="7"/>
      <c r="M19" s="7"/>
      <c r="N19" s="7"/>
      <c r="O19" s="21">
        <v>0.362093</v>
      </c>
      <c r="P19" s="43"/>
      <c r="Q19" s="21">
        <v>0.28000000000000003</v>
      </c>
      <c r="R19" s="43"/>
      <c r="S19" s="44">
        <v>0.96387500000000004</v>
      </c>
      <c r="T19" s="21">
        <v>0.28000000000000003</v>
      </c>
      <c r="U19" s="43"/>
      <c r="V19" s="43"/>
      <c r="W19" s="43"/>
      <c r="X19" s="21">
        <v>4.4023430000000001</v>
      </c>
      <c r="Y19" s="21">
        <v>0.15068599999999999</v>
      </c>
      <c r="Z19" s="21"/>
      <c r="AA19" s="21"/>
      <c r="AB19" s="21">
        <v>0.34052100000000002</v>
      </c>
      <c r="AC19" s="21"/>
      <c r="AD19" s="21"/>
      <c r="AE19" s="21"/>
      <c r="AF19" s="21"/>
      <c r="AG19" s="21"/>
      <c r="AH19" s="21"/>
      <c r="AI19" s="21"/>
      <c r="AJ19" s="21"/>
      <c r="AK19" s="21"/>
      <c r="AL19" s="21">
        <f t="shared" si="1"/>
        <v>6.1374250000000004</v>
      </c>
      <c r="AM19" s="21">
        <f t="shared" si="2"/>
        <v>5.8574250000000001</v>
      </c>
      <c r="AN19" s="26">
        <f t="shared" si="3"/>
        <v>0</v>
      </c>
      <c r="AO19" s="8"/>
    </row>
    <row r="20" spans="1:41">
      <c r="A20" s="15">
        <v>1710</v>
      </c>
      <c r="B20" s="21">
        <v>6.2056269999999998</v>
      </c>
      <c r="C20" s="21">
        <f t="shared" si="0"/>
        <v>6.0156269999999994</v>
      </c>
      <c r="D20" s="7"/>
      <c r="E20" s="7"/>
      <c r="F20" s="7"/>
      <c r="G20" s="42">
        <v>3.3750279999999999</v>
      </c>
      <c r="H20" s="42">
        <v>1.7637670000000001</v>
      </c>
      <c r="I20" s="7"/>
      <c r="J20" s="21">
        <v>0.77117000000000002</v>
      </c>
      <c r="K20" s="21"/>
      <c r="L20" s="7"/>
      <c r="M20" s="7"/>
      <c r="N20" s="7"/>
      <c r="O20" s="21">
        <v>0.10566200000000001</v>
      </c>
      <c r="P20" s="43"/>
      <c r="Q20" s="21">
        <v>0.19</v>
      </c>
      <c r="R20" s="43"/>
      <c r="S20" s="44">
        <v>0.59823000000000004</v>
      </c>
      <c r="T20" s="21">
        <v>0.19</v>
      </c>
      <c r="U20" s="43"/>
      <c r="V20" s="43"/>
      <c r="W20" s="43"/>
      <c r="X20" s="21">
        <v>5.0585469999999999</v>
      </c>
      <c r="Y20" s="21">
        <v>0.143511</v>
      </c>
      <c r="Z20" s="21"/>
      <c r="AA20" s="21"/>
      <c r="AB20" s="21">
        <v>0.215339</v>
      </c>
      <c r="AC20" s="21"/>
      <c r="AD20" s="21"/>
      <c r="AE20" s="21"/>
      <c r="AF20" s="21"/>
      <c r="AG20" s="21"/>
      <c r="AH20" s="21"/>
      <c r="AI20" s="21"/>
      <c r="AJ20" s="21"/>
      <c r="AK20" s="21"/>
      <c r="AL20" s="21">
        <f t="shared" si="1"/>
        <v>6.2056269999999998</v>
      </c>
      <c r="AM20" s="21">
        <f t="shared" si="2"/>
        <v>6.0156269999999994</v>
      </c>
      <c r="AN20" s="26">
        <f t="shared" si="3"/>
        <v>0</v>
      </c>
      <c r="AO20" s="8"/>
    </row>
    <row r="21" spans="1:41">
      <c r="A21" s="15">
        <v>1711</v>
      </c>
      <c r="B21" s="21">
        <v>7.0063630000000003</v>
      </c>
      <c r="C21" s="21">
        <f t="shared" si="0"/>
        <v>6.8343630000000006</v>
      </c>
      <c r="D21" s="7"/>
      <c r="E21" s="7"/>
      <c r="F21" s="7"/>
      <c r="G21" s="42">
        <v>3.3750279999999999</v>
      </c>
      <c r="H21" s="42">
        <v>2.1491539999999998</v>
      </c>
      <c r="I21" s="7"/>
      <c r="J21" s="21">
        <v>0.64338499999999998</v>
      </c>
      <c r="K21" s="21"/>
      <c r="L21" s="7"/>
      <c r="M21" s="7"/>
      <c r="N21" s="7"/>
      <c r="O21" s="21">
        <v>0.66679600000000006</v>
      </c>
      <c r="P21" s="43"/>
      <c r="Q21" s="21">
        <v>0.17199999999999999</v>
      </c>
      <c r="R21" s="43"/>
      <c r="S21" s="44">
        <v>0.729634</v>
      </c>
      <c r="T21" s="21">
        <v>0.17199999999999999</v>
      </c>
      <c r="U21" s="43"/>
      <c r="V21" s="43"/>
      <c r="W21" s="43"/>
      <c r="X21" s="21">
        <v>5.5599959999999999</v>
      </c>
      <c r="Y21" s="21">
        <v>0.17049500000000001</v>
      </c>
      <c r="Z21" s="21"/>
      <c r="AA21" s="21"/>
      <c r="AB21" s="21">
        <v>0.37423800000000002</v>
      </c>
      <c r="AC21" s="21"/>
      <c r="AD21" s="21"/>
      <c r="AE21" s="21"/>
      <c r="AF21" s="21"/>
      <c r="AG21" s="21"/>
      <c r="AH21" s="21"/>
      <c r="AI21" s="21"/>
      <c r="AJ21" s="21"/>
      <c r="AK21" s="21"/>
      <c r="AL21" s="21">
        <f t="shared" si="1"/>
        <v>7.0063629999999995</v>
      </c>
      <c r="AM21" s="21">
        <f t="shared" si="2"/>
        <v>6.8343629999999997</v>
      </c>
      <c r="AN21" s="26">
        <f t="shared" si="3"/>
        <v>0</v>
      </c>
      <c r="AO21" s="8"/>
    </row>
    <row r="22" spans="1:41">
      <c r="A22" s="15">
        <v>1712</v>
      </c>
      <c r="B22" s="21">
        <v>8.2925450000000005</v>
      </c>
      <c r="C22" s="21">
        <f t="shared" si="0"/>
        <v>8.0125450000000011</v>
      </c>
      <c r="D22" s="7"/>
      <c r="E22" s="7"/>
      <c r="F22" s="7"/>
      <c r="G22" s="42">
        <v>3.3750279999999999</v>
      </c>
      <c r="H22" s="42">
        <v>2.5850360000000001</v>
      </c>
      <c r="I22" s="7"/>
      <c r="J22" s="21">
        <v>1.2884869999999999</v>
      </c>
      <c r="K22" s="21"/>
      <c r="L22" s="7"/>
      <c r="M22" s="7"/>
      <c r="N22" s="7"/>
      <c r="O22" s="21">
        <v>0.76399399999999995</v>
      </c>
      <c r="P22" s="43"/>
      <c r="Q22" s="21">
        <v>0.28000000000000003</v>
      </c>
      <c r="R22" s="43"/>
      <c r="S22" s="44">
        <v>1.9376009999999999</v>
      </c>
      <c r="T22" s="21">
        <v>0.28000000000000003</v>
      </c>
      <c r="U22" s="43"/>
      <c r="V22" s="43"/>
      <c r="W22" s="43"/>
      <c r="X22" s="21">
        <v>5.5599959999999999</v>
      </c>
      <c r="Y22" s="21">
        <v>0.18394199999999999</v>
      </c>
      <c r="Z22" s="21"/>
      <c r="AA22" s="21"/>
      <c r="AB22" s="21">
        <v>0.33100600000000002</v>
      </c>
      <c r="AC22" s="21"/>
      <c r="AD22" s="21"/>
      <c r="AE22" s="21"/>
      <c r="AF22" s="21"/>
      <c r="AG22" s="21"/>
      <c r="AH22" s="21"/>
      <c r="AI22" s="21"/>
      <c r="AJ22" s="21"/>
      <c r="AK22" s="21"/>
      <c r="AL22" s="21">
        <f t="shared" si="1"/>
        <v>8.2925450000000005</v>
      </c>
      <c r="AM22" s="21">
        <f t="shared" si="2"/>
        <v>8.0125450000000011</v>
      </c>
      <c r="AN22" s="26">
        <f t="shared" si="3"/>
        <v>0</v>
      </c>
      <c r="AO22" s="8"/>
    </row>
    <row r="23" spans="1:41">
      <c r="A23" s="15">
        <v>1713</v>
      </c>
      <c r="B23" s="21">
        <v>7.2446400000000004</v>
      </c>
      <c r="C23" s="21">
        <f t="shared" si="0"/>
        <v>7.0346400000000004</v>
      </c>
      <c r="D23" s="7"/>
      <c r="E23" s="7"/>
      <c r="F23" s="7"/>
      <c r="G23" s="42">
        <v>3.3750279999999999</v>
      </c>
      <c r="H23" s="42">
        <v>1.136609</v>
      </c>
      <c r="I23" s="7"/>
      <c r="J23" s="21">
        <v>1.6473679999999999</v>
      </c>
      <c r="K23" s="21"/>
      <c r="L23" s="7"/>
      <c r="M23" s="7"/>
      <c r="N23" s="7"/>
      <c r="O23" s="21">
        <v>0.87563500000000005</v>
      </c>
      <c r="P23" s="43"/>
      <c r="Q23" s="21">
        <v>0.21</v>
      </c>
      <c r="R23" s="43"/>
      <c r="S23" s="44">
        <v>0.80361300000000002</v>
      </c>
      <c r="T23" s="21">
        <v>0.21</v>
      </c>
      <c r="U23" s="43"/>
      <c r="V23" s="43"/>
      <c r="W23" s="43"/>
      <c r="X23" s="21">
        <v>5.5599959999999999</v>
      </c>
      <c r="Y23" s="21">
        <v>0.19387199999999999</v>
      </c>
      <c r="Z23" s="21"/>
      <c r="AA23" s="21"/>
      <c r="AB23" s="21">
        <v>0.477159</v>
      </c>
      <c r="AC23" s="21"/>
      <c r="AD23" s="21"/>
      <c r="AE23" s="21"/>
      <c r="AF23" s="21"/>
      <c r="AG23" s="21"/>
      <c r="AH23" s="21"/>
      <c r="AI23" s="21"/>
      <c r="AJ23" s="21"/>
      <c r="AK23" s="21"/>
      <c r="AL23" s="21">
        <f t="shared" si="1"/>
        <v>7.2446400000000004</v>
      </c>
      <c r="AM23" s="21">
        <f t="shared" si="2"/>
        <v>7.0346400000000004</v>
      </c>
      <c r="AN23" s="26">
        <f t="shared" si="3"/>
        <v>0</v>
      </c>
      <c r="AO23" s="8"/>
    </row>
    <row r="24" spans="1:41">
      <c r="A24" s="15">
        <v>1714</v>
      </c>
      <c r="B24" s="21">
        <v>8.9427210000000006</v>
      </c>
      <c r="C24" s="21">
        <f t="shared" si="0"/>
        <v>8.6837210000000002</v>
      </c>
      <c r="D24" s="7"/>
      <c r="E24" s="7"/>
      <c r="F24" s="7"/>
      <c r="G24" s="42">
        <v>3.3750279999999999</v>
      </c>
      <c r="H24" s="42">
        <v>2.4236939999999998</v>
      </c>
      <c r="I24" s="7"/>
      <c r="J24" s="21">
        <v>1.7328110000000001</v>
      </c>
      <c r="K24" s="21"/>
      <c r="L24" s="7"/>
      <c r="M24" s="7"/>
      <c r="N24" s="7"/>
      <c r="O24" s="21">
        <v>1.152188</v>
      </c>
      <c r="P24" s="43"/>
      <c r="Q24" s="21">
        <v>0.25900000000000001</v>
      </c>
      <c r="R24" s="43"/>
      <c r="S24" s="44">
        <v>1.5121880000000001</v>
      </c>
      <c r="T24" s="21">
        <v>0.25900000000000001</v>
      </c>
      <c r="U24" s="43"/>
      <c r="V24" s="43"/>
      <c r="W24" s="43"/>
      <c r="X24" s="21">
        <v>5.5599959999999999</v>
      </c>
      <c r="Y24" s="21">
        <v>0.190523</v>
      </c>
      <c r="Z24" s="21"/>
      <c r="AA24" s="21"/>
      <c r="AB24" s="21">
        <v>1.421014</v>
      </c>
      <c r="AC24" s="21"/>
      <c r="AD24" s="21"/>
      <c r="AE24" s="21"/>
      <c r="AF24" s="21"/>
      <c r="AG24" s="21"/>
      <c r="AH24" s="21"/>
      <c r="AI24" s="21"/>
      <c r="AJ24" s="21"/>
      <c r="AK24" s="21"/>
      <c r="AL24" s="21">
        <f t="shared" si="1"/>
        <v>8.9427210000000006</v>
      </c>
      <c r="AM24" s="21">
        <f t="shared" si="2"/>
        <v>8.6837210000000002</v>
      </c>
      <c r="AN24" s="26">
        <f t="shared" si="3"/>
        <v>0</v>
      </c>
      <c r="AO24" s="8"/>
    </row>
    <row r="25" spans="1:41">
      <c r="A25" s="15">
        <v>1715</v>
      </c>
      <c r="B25" s="21">
        <v>7.380719</v>
      </c>
      <c r="C25" s="21">
        <f t="shared" si="0"/>
        <v>7.1137189999999997</v>
      </c>
      <c r="D25" s="7"/>
      <c r="E25" s="7"/>
      <c r="F25" s="7"/>
      <c r="G25" s="42">
        <v>3.3750279999999999</v>
      </c>
      <c r="H25" s="42">
        <v>1.769385</v>
      </c>
      <c r="I25" s="7"/>
      <c r="J25" s="21">
        <v>1.0546789999999999</v>
      </c>
      <c r="K25" s="21"/>
      <c r="L25" s="7"/>
      <c r="M25" s="7"/>
      <c r="N25" s="7"/>
      <c r="O25" s="21">
        <v>0.91462699999999997</v>
      </c>
      <c r="P25" s="43"/>
      <c r="Q25" s="21">
        <v>0.26700000000000002</v>
      </c>
      <c r="R25" s="43"/>
      <c r="S25" s="44">
        <v>0.82845100000000005</v>
      </c>
      <c r="T25" s="21">
        <v>0.26700000000000002</v>
      </c>
      <c r="U25" s="43"/>
      <c r="V25" s="43"/>
      <c r="W25" s="43"/>
      <c r="X25" s="21">
        <v>5.5599959999999999</v>
      </c>
      <c r="Y25" s="21">
        <v>0.21462000000000001</v>
      </c>
      <c r="Z25" s="21"/>
      <c r="AA25" s="21"/>
      <c r="AB25" s="21">
        <v>0.51065199999999999</v>
      </c>
      <c r="AC25" s="21"/>
      <c r="AD25" s="21"/>
      <c r="AE25" s="21"/>
      <c r="AF25" s="21"/>
      <c r="AG25" s="21"/>
      <c r="AH25" s="21"/>
      <c r="AI25" s="21"/>
      <c r="AJ25" s="21"/>
      <c r="AK25" s="21"/>
      <c r="AL25" s="21">
        <f t="shared" si="1"/>
        <v>7.3807190000000009</v>
      </c>
      <c r="AM25" s="21">
        <f t="shared" si="2"/>
        <v>7.1137190000000006</v>
      </c>
      <c r="AN25" s="26">
        <f t="shared" si="3"/>
        <v>0</v>
      </c>
      <c r="AO25" s="8"/>
    </row>
    <row r="26" spans="1:41">
      <c r="A26" s="15">
        <v>1716</v>
      </c>
      <c r="B26" s="21">
        <v>9.1098320000000008</v>
      </c>
      <c r="C26" s="21">
        <f t="shared" si="0"/>
        <v>8.7198320000000002</v>
      </c>
      <c r="D26" s="7"/>
      <c r="E26" s="7"/>
      <c r="F26" s="7"/>
      <c r="G26" s="42">
        <v>3.3750279999999999</v>
      </c>
      <c r="H26" s="42">
        <v>3.101308</v>
      </c>
      <c r="I26" s="7"/>
      <c r="J26" s="21">
        <v>0.65064200000000005</v>
      </c>
      <c r="K26" s="21"/>
      <c r="L26" s="7"/>
      <c r="M26" s="7"/>
      <c r="N26" s="7"/>
      <c r="O26" s="21">
        <v>1.592854</v>
      </c>
      <c r="P26" s="43"/>
      <c r="Q26" s="21">
        <v>0.39</v>
      </c>
      <c r="R26" s="43"/>
      <c r="S26" s="44">
        <v>1.7632319999999999</v>
      </c>
      <c r="T26" s="21">
        <v>0.39</v>
      </c>
      <c r="U26" s="43"/>
      <c r="V26" s="43"/>
      <c r="W26" s="43"/>
      <c r="X26" s="21">
        <v>5.5599959999999999</v>
      </c>
      <c r="Y26" s="21">
        <v>0.21878600000000001</v>
      </c>
      <c r="Z26" s="21"/>
      <c r="AA26" s="21"/>
      <c r="AB26" s="21">
        <v>1.177818</v>
      </c>
      <c r="AC26" s="21"/>
      <c r="AD26" s="21"/>
      <c r="AE26" s="21"/>
      <c r="AF26" s="21"/>
      <c r="AG26" s="21"/>
      <c r="AH26" s="21"/>
      <c r="AI26" s="21"/>
      <c r="AJ26" s="21"/>
      <c r="AK26" s="21"/>
      <c r="AL26" s="21">
        <f t="shared" si="1"/>
        <v>9.109831999999999</v>
      </c>
      <c r="AM26" s="21">
        <f t="shared" si="2"/>
        <v>8.7198319999999985</v>
      </c>
      <c r="AN26" s="26">
        <f t="shared" si="3"/>
        <v>0</v>
      </c>
      <c r="AO26" s="8"/>
    </row>
    <row r="27" spans="1:41">
      <c r="A27" s="15">
        <v>1717</v>
      </c>
      <c r="B27" s="21">
        <v>8.933643</v>
      </c>
      <c r="C27" s="21">
        <f t="shared" si="0"/>
        <v>8.4276429999999998</v>
      </c>
      <c r="D27" s="7"/>
      <c r="E27" s="7"/>
      <c r="F27" s="7"/>
      <c r="G27" s="42">
        <v>3.3750279999999999</v>
      </c>
      <c r="H27" s="42">
        <v>2.6668690000000002</v>
      </c>
      <c r="I27" s="7"/>
      <c r="J27" s="21">
        <v>0.471613</v>
      </c>
      <c r="K27" s="21"/>
      <c r="L27" s="7"/>
      <c r="M27" s="7"/>
      <c r="N27" s="7"/>
      <c r="O27" s="21">
        <v>1.9141330000000001</v>
      </c>
      <c r="P27" s="43"/>
      <c r="Q27" s="21">
        <v>0.50600000000000001</v>
      </c>
      <c r="R27" s="43"/>
      <c r="S27" s="44">
        <v>1.7074339999999999</v>
      </c>
      <c r="T27" s="21">
        <v>0.50600000000000001</v>
      </c>
      <c r="U27" s="43"/>
      <c r="V27" s="43"/>
      <c r="W27" s="43"/>
      <c r="X27" s="21">
        <v>5.5599959999999999</v>
      </c>
      <c r="Y27" s="21">
        <v>0.23224800000000001</v>
      </c>
      <c r="Z27" s="21"/>
      <c r="AA27" s="21"/>
      <c r="AB27" s="21">
        <v>0.92796500000000004</v>
      </c>
      <c r="AC27" s="21"/>
      <c r="AD27" s="21"/>
      <c r="AE27" s="21"/>
      <c r="AF27" s="21"/>
      <c r="AG27" s="21"/>
      <c r="AH27" s="21"/>
      <c r="AI27" s="21"/>
      <c r="AJ27" s="21"/>
      <c r="AK27" s="21"/>
      <c r="AL27" s="21">
        <f t="shared" si="1"/>
        <v>8.933643</v>
      </c>
      <c r="AM27" s="21">
        <f t="shared" si="2"/>
        <v>8.4276429999999998</v>
      </c>
      <c r="AN27" s="26">
        <f t="shared" si="3"/>
        <v>0</v>
      </c>
      <c r="AO27" s="8"/>
    </row>
    <row r="28" spans="1:41">
      <c r="A28" s="15">
        <v>1718</v>
      </c>
      <c r="B28" s="21">
        <v>8.4669310000000007</v>
      </c>
      <c r="C28" s="21">
        <f t="shared" si="0"/>
        <v>8.1459310000000009</v>
      </c>
      <c r="D28" s="7"/>
      <c r="E28" s="7"/>
      <c r="F28" s="7"/>
      <c r="G28" s="42">
        <v>5.3750280000000004</v>
      </c>
      <c r="H28" s="42">
        <v>1.12157</v>
      </c>
      <c r="I28" s="7"/>
      <c r="J28" s="21">
        <v>0.79764699999999999</v>
      </c>
      <c r="K28" s="21"/>
      <c r="L28" s="7"/>
      <c r="M28" s="7"/>
      <c r="N28" s="7"/>
      <c r="O28" s="21">
        <v>0.85168600000000005</v>
      </c>
      <c r="P28" s="43"/>
      <c r="Q28" s="21">
        <v>0.32100000000000001</v>
      </c>
      <c r="R28" s="43"/>
      <c r="S28" s="44">
        <v>1.4940420000000001</v>
      </c>
      <c r="T28" s="21">
        <v>0.32100000000000001</v>
      </c>
      <c r="U28" s="43"/>
      <c r="V28" s="43"/>
      <c r="W28" s="43"/>
      <c r="X28" s="21">
        <v>5.5599959999999999</v>
      </c>
      <c r="Y28" s="21">
        <v>0.216195</v>
      </c>
      <c r="Z28" s="21"/>
      <c r="AA28" s="21"/>
      <c r="AB28" s="21">
        <v>0.87569799999999998</v>
      </c>
      <c r="AC28" s="21"/>
      <c r="AD28" s="21"/>
      <c r="AE28" s="21"/>
      <c r="AF28" s="21"/>
      <c r="AG28" s="21"/>
      <c r="AH28" s="21"/>
      <c r="AI28" s="21"/>
      <c r="AJ28" s="21"/>
      <c r="AK28" s="21"/>
      <c r="AL28" s="21">
        <f t="shared" si="1"/>
        <v>8.4669310000000007</v>
      </c>
      <c r="AM28" s="21">
        <f t="shared" si="2"/>
        <v>8.1459310000000009</v>
      </c>
      <c r="AN28" s="26">
        <f t="shared" si="3"/>
        <v>0</v>
      </c>
      <c r="AO28" s="8"/>
    </row>
    <row r="29" spans="1:41">
      <c r="A29" s="15">
        <v>1719</v>
      </c>
      <c r="B29" s="21">
        <v>8.5823330000000002</v>
      </c>
      <c r="C29" s="21">
        <f t="shared" si="0"/>
        <v>8.2323330000000006</v>
      </c>
      <c r="D29" s="7"/>
      <c r="E29" s="7"/>
      <c r="F29" s="7"/>
      <c r="G29" s="42">
        <v>5.3750280000000004</v>
      </c>
      <c r="H29" s="42">
        <v>0.32419700000000001</v>
      </c>
      <c r="I29" s="7"/>
      <c r="J29" s="21">
        <v>1.2200120000000001</v>
      </c>
      <c r="K29" s="21"/>
      <c r="L29" s="7"/>
      <c r="M29" s="7"/>
      <c r="N29" s="7"/>
      <c r="O29" s="21">
        <v>1.313096</v>
      </c>
      <c r="P29" s="43"/>
      <c r="Q29" s="21">
        <v>0.35</v>
      </c>
      <c r="R29" s="43"/>
      <c r="S29" s="44">
        <v>1.596954</v>
      </c>
      <c r="T29" s="21">
        <v>0.35</v>
      </c>
      <c r="U29" s="43"/>
      <c r="V29" s="43"/>
      <c r="W29" s="43"/>
      <c r="X29" s="21">
        <v>5.5599959999999999</v>
      </c>
      <c r="Y29" s="21">
        <v>0.17191000000000001</v>
      </c>
      <c r="Z29" s="21"/>
      <c r="AA29" s="21"/>
      <c r="AB29" s="21">
        <v>0.90347299999999997</v>
      </c>
      <c r="AC29" s="21"/>
      <c r="AD29" s="21"/>
      <c r="AE29" s="21"/>
      <c r="AF29" s="21"/>
      <c r="AG29" s="21"/>
      <c r="AH29" s="21"/>
      <c r="AI29" s="21"/>
      <c r="AJ29" s="21"/>
      <c r="AK29" s="21"/>
      <c r="AL29" s="21">
        <f t="shared" si="1"/>
        <v>8.5823330000000002</v>
      </c>
      <c r="AM29" s="21">
        <f t="shared" si="2"/>
        <v>8.2323330000000006</v>
      </c>
      <c r="AN29" s="26">
        <f t="shared" si="3"/>
        <v>0</v>
      </c>
      <c r="AO29" s="8"/>
    </row>
    <row r="30" spans="1:41">
      <c r="A30" s="15">
        <v>1720</v>
      </c>
      <c r="B30" s="21">
        <v>10.380846999999999</v>
      </c>
      <c r="C30" s="21">
        <f t="shared" si="0"/>
        <v>9.837847</v>
      </c>
      <c r="D30" s="7"/>
      <c r="E30" s="7"/>
      <c r="F30" s="7"/>
      <c r="G30" s="42">
        <v>5.3750280000000004</v>
      </c>
      <c r="H30" s="42">
        <v>0.62483599999999995</v>
      </c>
      <c r="I30" s="7"/>
      <c r="J30" s="21">
        <v>2.8372739999999999</v>
      </c>
      <c r="K30" s="21"/>
      <c r="L30" s="7"/>
      <c r="M30" s="7"/>
      <c r="N30" s="7"/>
      <c r="O30" s="21">
        <v>1.0007090000000001</v>
      </c>
      <c r="P30" s="43"/>
      <c r="Q30" s="21">
        <v>0.54300000000000004</v>
      </c>
      <c r="R30" s="43"/>
      <c r="S30" s="44">
        <v>2.4939680000000002</v>
      </c>
      <c r="T30" s="21">
        <v>0.54300000000000004</v>
      </c>
      <c r="U30" s="43"/>
      <c r="V30" s="43"/>
      <c r="W30" s="43"/>
      <c r="X30" s="21">
        <v>5.5599959999999999</v>
      </c>
      <c r="Y30" s="21">
        <v>0.145062</v>
      </c>
      <c r="Z30" s="21"/>
      <c r="AA30" s="21"/>
      <c r="AB30" s="21">
        <v>1.6388210000000001</v>
      </c>
      <c r="AC30" s="21"/>
      <c r="AD30" s="21"/>
      <c r="AE30" s="21"/>
      <c r="AF30" s="21"/>
      <c r="AG30" s="21"/>
      <c r="AH30" s="21"/>
      <c r="AI30" s="21"/>
      <c r="AJ30" s="21"/>
      <c r="AK30" s="21"/>
      <c r="AL30" s="21">
        <f t="shared" si="1"/>
        <v>10.380846999999999</v>
      </c>
      <c r="AM30" s="21">
        <f t="shared" si="2"/>
        <v>9.837847</v>
      </c>
      <c r="AN30" s="26">
        <f t="shared" si="3"/>
        <v>0</v>
      </c>
      <c r="AO30" s="8"/>
    </row>
    <row r="31" spans="1:41">
      <c r="A31" s="15">
        <v>1721</v>
      </c>
      <c r="B31" s="21">
        <v>9.3712459999999993</v>
      </c>
      <c r="C31" s="21">
        <f t="shared" si="0"/>
        <v>9.1102460000000001</v>
      </c>
      <c r="D31" s="7"/>
      <c r="E31" s="7"/>
      <c r="F31" s="7"/>
      <c r="G31" s="42">
        <v>5.3750280000000004</v>
      </c>
      <c r="H31" s="42">
        <v>0.89340699999999995</v>
      </c>
      <c r="I31" s="7"/>
      <c r="J31" s="21">
        <v>1.7704219999999999</v>
      </c>
      <c r="K31" s="21"/>
      <c r="L31" s="7"/>
      <c r="M31" s="7"/>
      <c r="N31" s="7"/>
      <c r="O31" s="21">
        <v>1.0713889999999999</v>
      </c>
      <c r="P31" s="43"/>
      <c r="Q31" s="21">
        <v>0.26100000000000001</v>
      </c>
      <c r="R31" s="43"/>
      <c r="S31" s="44">
        <v>1.950509</v>
      </c>
      <c r="T31" s="21">
        <v>0.26100000000000001</v>
      </c>
      <c r="U31" s="43"/>
      <c r="V31" s="21">
        <v>1.057E-3</v>
      </c>
      <c r="W31" s="21"/>
      <c r="X31" s="21">
        <v>5.5599959999999999</v>
      </c>
      <c r="Y31" s="21">
        <v>0.132885</v>
      </c>
      <c r="Z31" s="21"/>
      <c r="AA31" s="21"/>
      <c r="AB31" s="21">
        <v>1.4657990000000001</v>
      </c>
      <c r="AC31" s="21"/>
      <c r="AD31" s="21"/>
      <c r="AE31" s="21"/>
      <c r="AF31" s="21"/>
      <c r="AG31" s="21"/>
      <c r="AH31" s="21"/>
      <c r="AI31" s="21"/>
      <c r="AJ31" s="21"/>
      <c r="AK31" s="21"/>
      <c r="AL31" s="21">
        <f t="shared" si="1"/>
        <v>9.3712459999999993</v>
      </c>
      <c r="AM31" s="21">
        <f t="shared" si="2"/>
        <v>9.1102460000000001</v>
      </c>
      <c r="AN31" s="26">
        <f t="shared" si="3"/>
        <v>0</v>
      </c>
      <c r="AO31" s="8"/>
    </row>
    <row r="32" spans="1:41">
      <c r="A32" s="15">
        <v>1722</v>
      </c>
      <c r="B32" s="21">
        <v>10.914033</v>
      </c>
      <c r="C32" s="21">
        <f t="shared" si="0"/>
        <v>10.669033000000001</v>
      </c>
      <c r="D32" s="7"/>
      <c r="E32" s="7"/>
      <c r="F32" s="7"/>
      <c r="G32" s="42">
        <v>5.3750280000000004</v>
      </c>
      <c r="H32" s="42">
        <v>2.7519450000000001</v>
      </c>
      <c r="I32" s="7"/>
      <c r="J32" s="21">
        <v>1.2279800000000001</v>
      </c>
      <c r="K32" s="21"/>
      <c r="L32" s="7"/>
      <c r="M32" s="7"/>
      <c r="N32" s="7"/>
      <c r="O32" s="21">
        <v>1.3140799999999999</v>
      </c>
      <c r="P32" s="43"/>
      <c r="Q32" s="21">
        <v>0.245</v>
      </c>
      <c r="R32" s="43"/>
      <c r="S32" s="44">
        <v>2.7612079999999999</v>
      </c>
      <c r="T32" s="21">
        <v>0.245</v>
      </c>
      <c r="U32" s="43"/>
      <c r="V32" s="21">
        <v>7.2300000000000001E-4</v>
      </c>
      <c r="W32" s="21"/>
      <c r="X32" s="21">
        <v>5.5599959999999999</v>
      </c>
      <c r="Y32" s="21">
        <v>0.166043</v>
      </c>
      <c r="Z32" s="21"/>
      <c r="AA32" s="21"/>
      <c r="AB32" s="21">
        <v>2.181063</v>
      </c>
      <c r="AC32" s="21"/>
      <c r="AD32" s="21"/>
      <c r="AE32" s="21"/>
      <c r="AF32" s="21"/>
      <c r="AG32" s="21"/>
      <c r="AH32" s="21"/>
      <c r="AI32" s="21"/>
      <c r="AJ32" s="21"/>
      <c r="AK32" s="21"/>
      <c r="AL32" s="21">
        <f t="shared" si="1"/>
        <v>10.914033</v>
      </c>
      <c r="AM32" s="21">
        <f t="shared" si="2"/>
        <v>10.669033000000001</v>
      </c>
      <c r="AN32" s="26">
        <f t="shared" si="3"/>
        <v>0</v>
      </c>
      <c r="AO32" s="8"/>
    </row>
    <row r="33" spans="1:41">
      <c r="A33" s="15">
        <v>1723</v>
      </c>
      <c r="B33" s="21">
        <v>13.394876</v>
      </c>
      <c r="C33" s="21">
        <f t="shared" si="0"/>
        <v>13.235875999999999</v>
      </c>
      <c r="D33" s="7"/>
      <c r="E33" s="7"/>
      <c r="F33" s="7"/>
      <c r="G33" s="42">
        <v>5.3750280000000004</v>
      </c>
      <c r="H33" s="42">
        <v>4.5255299999999998</v>
      </c>
      <c r="I33" s="7"/>
      <c r="J33" s="21">
        <v>1.6162259999999999</v>
      </c>
      <c r="K33" s="21"/>
      <c r="L33" s="7"/>
      <c r="M33" s="7"/>
      <c r="N33" s="7"/>
      <c r="O33" s="21">
        <v>1.7190920000000001</v>
      </c>
      <c r="P33" s="43"/>
      <c r="Q33" s="21">
        <v>0.159</v>
      </c>
      <c r="R33" s="43"/>
      <c r="S33" s="44">
        <v>3.3233739999999998</v>
      </c>
      <c r="T33" s="21">
        <v>0.159</v>
      </c>
      <c r="U33" s="43"/>
      <c r="V33" s="21">
        <v>4.1999999999999998E-5</v>
      </c>
      <c r="W33" s="21"/>
      <c r="X33" s="21">
        <v>5.5599959999999999</v>
      </c>
      <c r="Y33" s="21">
        <v>0.41029500000000002</v>
      </c>
      <c r="Z33" s="21"/>
      <c r="AA33" s="21"/>
      <c r="AB33" s="21">
        <v>3.9421689999999998</v>
      </c>
      <c r="AC33" s="21"/>
      <c r="AD33" s="21"/>
      <c r="AE33" s="21"/>
      <c r="AF33" s="21"/>
      <c r="AG33" s="21"/>
      <c r="AH33" s="21"/>
      <c r="AI33" s="21"/>
      <c r="AJ33" s="21"/>
      <c r="AK33" s="21"/>
      <c r="AL33" s="21">
        <f t="shared" si="1"/>
        <v>13.394875999999998</v>
      </c>
      <c r="AM33" s="21">
        <f t="shared" si="2"/>
        <v>13.235875999999998</v>
      </c>
      <c r="AN33" s="26">
        <f t="shared" si="3"/>
        <v>0</v>
      </c>
      <c r="AO33" s="8"/>
    </row>
    <row r="34" spans="1:41">
      <c r="A34" s="15">
        <v>1724</v>
      </c>
      <c r="B34" s="21">
        <v>15.865781999999999</v>
      </c>
      <c r="C34" s="21">
        <f t="shared" si="0"/>
        <v>15.767781999999999</v>
      </c>
      <c r="D34" s="7"/>
      <c r="E34" s="7"/>
      <c r="F34" s="7"/>
      <c r="G34" s="42">
        <v>5.3750280000000004</v>
      </c>
      <c r="H34" s="42">
        <v>6.8962029999999999</v>
      </c>
      <c r="I34" s="7"/>
      <c r="J34" s="21">
        <v>1.558721</v>
      </c>
      <c r="K34" s="21"/>
      <c r="L34" s="7"/>
      <c r="M34" s="7"/>
      <c r="N34" s="7"/>
      <c r="O34" s="21">
        <v>1.9378299999999999</v>
      </c>
      <c r="P34" s="43"/>
      <c r="Q34" s="21">
        <v>9.8000000000000004E-2</v>
      </c>
      <c r="R34" s="43"/>
      <c r="S34" s="44">
        <v>3.7598919999999998</v>
      </c>
      <c r="T34" s="21">
        <v>9.8000000000000004E-2</v>
      </c>
      <c r="U34" s="43"/>
      <c r="V34" s="21">
        <v>2.5000000000000001E-5</v>
      </c>
      <c r="W34" s="21"/>
      <c r="X34" s="21">
        <v>5.5599959999999999</v>
      </c>
      <c r="Y34" s="21">
        <v>0.53707000000000005</v>
      </c>
      <c r="Z34" s="21"/>
      <c r="AA34" s="21"/>
      <c r="AB34" s="21">
        <v>5.9107989999999999</v>
      </c>
      <c r="AC34" s="21"/>
      <c r="AD34" s="21"/>
      <c r="AE34" s="21"/>
      <c r="AF34" s="21"/>
      <c r="AG34" s="21"/>
      <c r="AH34" s="21"/>
      <c r="AI34" s="21"/>
      <c r="AJ34" s="21"/>
      <c r="AK34" s="21"/>
      <c r="AL34" s="21">
        <f t="shared" si="1"/>
        <v>15.865781999999999</v>
      </c>
      <c r="AM34" s="21">
        <f t="shared" si="2"/>
        <v>15.767781999999999</v>
      </c>
      <c r="AN34" s="26">
        <f t="shared" si="3"/>
        <v>0</v>
      </c>
      <c r="AO34" s="8"/>
    </row>
    <row r="35" spans="1:41">
      <c r="A35" s="15">
        <v>1725</v>
      </c>
      <c r="B35" s="21">
        <v>14.772328</v>
      </c>
      <c r="C35" s="21">
        <f t="shared" si="0"/>
        <v>14.689328</v>
      </c>
      <c r="D35" s="7"/>
      <c r="E35" s="7"/>
      <c r="F35" s="7"/>
      <c r="G35" s="42">
        <v>9.3750280000000004</v>
      </c>
      <c r="H35" s="42">
        <v>3.2543540000000002</v>
      </c>
      <c r="I35" s="7"/>
      <c r="J35" s="21">
        <v>0.86251500000000003</v>
      </c>
      <c r="K35" s="21"/>
      <c r="L35" s="7"/>
      <c r="M35" s="7"/>
      <c r="N35" s="7"/>
      <c r="O35" s="21">
        <v>1.1974309999999999</v>
      </c>
      <c r="P35" s="43"/>
      <c r="Q35" s="21">
        <v>8.3000000000000004E-2</v>
      </c>
      <c r="R35" s="43"/>
      <c r="S35" s="44">
        <v>3.2374770000000002</v>
      </c>
      <c r="T35" s="21">
        <v>8.3000000000000004E-2</v>
      </c>
      <c r="U35" s="43"/>
      <c r="V35" s="21">
        <v>2.3116999999999999E-2</v>
      </c>
      <c r="W35" s="21"/>
      <c r="X35" s="21">
        <v>8.9599960000000003</v>
      </c>
      <c r="Y35" s="21">
        <v>0.283003</v>
      </c>
      <c r="Z35" s="21"/>
      <c r="AA35" s="21"/>
      <c r="AB35" s="21">
        <v>2.1857350000000002</v>
      </c>
      <c r="AC35" s="21"/>
      <c r="AD35" s="21"/>
      <c r="AE35" s="21"/>
      <c r="AF35" s="21"/>
      <c r="AG35" s="21"/>
      <c r="AH35" s="21"/>
      <c r="AI35" s="21"/>
      <c r="AJ35" s="21"/>
      <c r="AK35" s="21"/>
      <c r="AL35" s="21">
        <f t="shared" si="1"/>
        <v>14.772328000000002</v>
      </c>
      <c r="AM35" s="21">
        <f t="shared" si="2"/>
        <v>14.689328000000001</v>
      </c>
      <c r="AN35" s="26">
        <f t="shared" si="3"/>
        <v>0</v>
      </c>
      <c r="AO35" s="8"/>
    </row>
    <row r="36" spans="1:41">
      <c r="A36" s="15">
        <v>1726</v>
      </c>
      <c r="B36" s="21">
        <v>15.021559999999999</v>
      </c>
      <c r="C36" s="21">
        <f t="shared" si="0"/>
        <v>14.858559999999999</v>
      </c>
      <c r="D36" s="7"/>
      <c r="E36" s="7"/>
      <c r="F36" s="7"/>
      <c r="G36" s="42">
        <v>9.3750280000000004</v>
      </c>
      <c r="H36" s="42">
        <v>2.6737649999999999</v>
      </c>
      <c r="I36" s="7"/>
      <c r="J36" s="21">
        <v>0.94664999999999999</v>
      </c>
      <c r="K36" s="21"/>
      <c r="L36" s="7"/>
      <c r="M36" s="7"/>
      <c r="N36" s="7"/>
      <c r="O36" s="21">
        <v>1.8631169999999999</v>
      </c>
      <c r="P36" s="43"/>
      <c r="Q36" s="21">
        <v>0.16300000000000001</v>
      </c>
      <c r="R36" s="43"/>
      <c r="S36" s="44">
        <v>2.9865729999999999</v>
      </c>
      <c r="T36" s="21">
        <v>0.16300000000000001</v>
      </c>
      <c r="U36" s="43"/>
      <c r="V36" s="21">
        <v>2.9750000000000002E-3</v>
      </c>
      <c r="W36" s="21"/>
      <c r="X36" s="21">
        <v>8.9599960000000003</v>
      </c>
      <c r="Y36" s="21">
        <v>0.31093500000000002</v>
      </c>
      <c r="Z36" s="21"/>
      <c r="AA36" s="21"/>
      <c r="AB36" s="21">
        <v>2.5980810000000001</v>
      </c>
      <c r="AC36" s="21"/>
      <c r="AD36" s="21"/>
      <c r="AE36" s="21"/>
      <c r="AF36" s="21"/>
      <c r="AG36" s="21"/>
      <c r="AH36" s="21"/>
      <c r="AI36" s="21"/>
      <c r="AJ36" s="21"/>
      <c r="AK36" s="21"/>
      <c r="AL36" s="21">
        <f t="shared" si="1"/>
        <v>15.021560000000001</v>
      </c>
      <c r="AM36" s="21">
        <f t="shared" si="2"/>
        <v>14.858560000000001</v>
      </c>
      <c r="AN36" s="26">
        <f t="shared" si="3"/>
        <v>0</v>
      </c>
      <c r="AO36" s="8"/>
    </row>
    <row r="37" spans="1:41">
      <c r="A37" s="15">
        <v>1727</v>
      </c>
      <c r="B37" s="21">
        <v>17.121338000000002</v>
      </c>
      <c r="C37" s="21">
        <f t="shared" si="0"/>
        <v>16.928338</v>
      </c>
      <c r="D37" s="7"/>
      <c r="E37" s="7"/>
      <c r="F37" s="7"/>
      <c r="G37" s="42">
        <v>9.3750280000000004</v>
      </c>
      <c r="H37" s="42">
        <v>3.5343429999999998</v>
      </c>
      <c r="I37" s="7"/>
      <c r="J37" s="21">
        <v>0.857626</v>
      </c>
      <c r="K37" s="21"/>
      <c r="L37" s="7"/>
      <c r="M37" s="7"/>
      <c r="N37" s="7"/>
      <c r="O37" s="21">
        <v>3.1613410000000002</v>
      </c>
      <c r="P37" s="43"/>
      <c r="Q37" s="21">
        <v>0.193</v>
      </c>
      <c r="R37" s="43"/>
      <c r="S37" s="44">
        <v>4.4652409999999998</v>
      </c>
      <c r="T37" s="21">
        <v>0.193</v>
      </c>
      <c r="U37" s="43"/>
      <c r="V37" s="21">
        <v>1.9602999999999999E-2</v>
      </c>
      <c r="W37" s="21"/>
      <c r="X37" s="21">
        <v>8.9599960000000003</v>
      </c>
      <c r="Y37" s="21">
        <v>0.30301899999999998</v>
      </c>
      <c r="Z37" s="21"/>
      <c r="AA37" s="21"/>
      <c r="AB37" s="21">
        <v>3.1804790000000001</v>
      </c>
      <c r="AC37" s="21"/>
      <c r="AD37" s="21"/>
      <c r="AE37" s="21"/>
      <c r="AF37" s="21"/>
      <c r="AG37" s="21"/>
      <c r="AH37" s="21"/>
      <c r="AI37" s="21"/>
      <c r="AJ37" s="21"/>
      <c r="AK37" s="21"/>
      <c r="AL37" s="21">
        <f t="shared" si="1"/>
        <v>17.121338000000002</v>
      </c>
      <c r="AM37" s="21">
        <f t="shared" si="2"/>
        <v>16.928338</v>
      </c>
      <c r="AN37" s="26">
        <f t="shared" si="3"/>
        <v>0</v>
      </c>
      <c r="AO37" s="8"/>
    </row>
    <row r="38" spans="1:41">
      <c r="A38" s="15">
        <v>1728</v>
      </c>
      <c r="B38" s="21">
        <v>16.970763999999999</v>
      </c>
      <c r="C38" s="21">
        <f t="shared" ref="C38:C69" si="4">B38-Q38</f>
        <v>16.749763999999999</v>
      </c>
      <c r="D38" s="7"/>
      <c r="E38" s="7"/>
      <c r="F38" s="7"/>
      <c r="G38" s="42">
        <v>10.125026999999999</v>
      </c>
      <c r="H38" s="42">
        <v>3.5772149999999998</v>
      </c>
      <c r="I38" s="7"/>
      <c r="J38" s="21">
        <v>0.55793499999999996</v>
      </c>
      <c r="K38" s="21"/>
      <c r="L38" s="7"/>
      <c r="M38" s="7"/>
      <c r="N38" s="7"/>
      <c r="O38" s="21">
        <v>2.4895870000000002</v>
      </c>
      <c r="P38" s="43"/>
      <c r="Q38" s="21">
        <v>0.221</v>
      </c>
      <c r="R38" s="43"/>
      <c r="S38" s="44">
        <v>4.2798759999999998</v>
      </c>
      <c r="T38" s="21">
        <v>0.221</v>
      </c>
      <c r="U38" s="43"/>
      <c r="V38" s="21">
        <v>1.3124E-2</v>
      </c>
      <c r="W38" s="21"/>
      <c r="X38" s="21">
        <v>8.9599960000000003</v>
      </c>
      <c r="Y38" s="21">
        <v>0.28292</v>
      </c>
      <c r="Z38" s="21"/>
      <c r="AA38" s="21"/>
      <c r="AB38" s="21">
        <v>3.213848</v>
      </c>
      <c r="AC38" s="21"/>
      <c r="AD38" s="21"/>
      <c r="AE38" s="21"/>
      <c r="AF38" s="21"/>
      <c r="AG38" s="21"/>
      <c r="AH38" s="21"/>
      <c r="AI38" s="21"/>
      <c r="AJ38" s="21"/>
      <c r="AK38" s="21"/>
      <c r="AL38" s="21">
        <f t="shared" si="1"/>
        <v>16.970763999999999</v>
      </c>
      <c r="AM38" s="21">
        <f t="shared" si="2"/>
        <v>16.749763999999999</v>
      </c>
      <c r="AN38" s="26">
        <f t="shared" si="3"/>
        <v>0</v>
      </c>
      <c r="AO38" s="8"/>
    </row>
    <row r="39" spans="1:41">
      <c r="A39" s="15">
        <v>1729</v>
      </c>
      <c r="B39" s="21">
        <v>16.404102000000002</v>
      </c>
      <c r="C39" s="21">
        <f t="shared" si="4"/>
        <v>16.259102000000002</v>
      </c>
      <c r="D39" s="7"/>
      <c r="E39" s="7"/>
      <c r="F39" s="7"/>
      <c r="G39" s="42">
        <v>10.1</v>
      </c>
      <c r="H39" s="42">
        <v>2.9101900000000001</v>
      </c>
      <c r="I39" s="7"/>
      <c r="J39" s="21">
        <v>0.93473799999999996</v>
      </c>
      <c r="K39" s="21"/>
      <c r="L39" s="7"/>
      <c r="M39" s="7"/>
      <c r="N39" s="7"/>
      <c r="O39" s="21">
        <v>2.314174</v>
      </c>
      <c r="P39" s="43"/>
      <c r="Q39" s="21">
        <v>0.14499999999999999</v>
      </c>
      <c r="R39" s="43"/>
      <c r="S39" s="44">
        <v>4.1599159999999999</v>
      </c>
      <c r="T39" s="21">
        <v>0.14499999999999999</v>
      </c>
      <c r="U39" s="43"/>
      <c r="V39" s="21">
        <v>4.0201000000000001E-2</v>
      </c>
      <c r="W39" s="21"/>
      <c r="X39" s="21">
        <v>8.9599960000000003</v>
      </c>
      <c r="Y39" s="21">
        <v>0.28997699999999998</v>
      </c>
      <c r="Z39" s="21"/>
      <c r="AA39" s="21"/>
      <c r="AB39" s="21">
        <v>2.8090120000000001</v>
      </c>
      <c r="AC39" s="21"/>
      <c r="AD39" s="21"/>
      <c r="AE39" s="21"/>
      <c r="AF39" s="21"/>
      <c r="AG39" s="21"/>
      <c r="AH39" s="21"/>
      <c r="AI39" s="21"/>
      <c r="AJ39" s="21"/>
      <c r="AK39" s="21"/>
      <c r="AL39" s="21">
        <f t="shared" si="1"/>
        <v>16.404101999999998</v>
      </c>
      <c r="AM39" s="21">
        <f t="shared" si="2"/>
        <v>16.259101999999999</v>
      </c>
      <c r="AN39" s="26">
        <f t="shared" si="3"/>
        <v>0</v>
      </c>
      <c r="AO39" s="8"/>
    </row>
    <row r="40" spans="1:41">
      <c r="A40" s="15">
        <v>1730</v>
      </c>
      <c r="B40" s="21">
        <v>16.654070000000001</v>
      </c>
      <c r="C40" s="21">
        <f t="shared" si="4"/>
        <v>16.399070000000002</v>
      </c>
      <c r="D40" s="7"/>
      <c r="E40" s="7"/>
      <c r="F40" s="7"/>
      <c r="G40" s="42">
        <v>10.1</v>
      </c>
      <c r="H40" s="42">
        <v>3.1143450000000001</v>
      </c>
      <c r="I40" s="7"/>
      <c r="J40" s="21">
        <v>0.97764799999999996</v>
      </c>
      <c r="K40" s="21"/>
      <c r="L40" s="7"/>
      <c r="M40" s="7"/>
      <c r="N40" s="7"/>
      <c r="O40" s="21">
        <v>2.207077</v>
      </c>
      <c r="P40" s="43"/>
      <c r="Q40" s="21">
        <v>0.255</v>
      </c>
      <c r="R40" s="43"/>
      <c r="S40" s="44">
        <v>4.3810000000000002</v>
      </c>
      <c r="T40" s="21">
        <v>0.255</v>
      </c>
      <c r="U40" s="43"/>
      <c r="V40" s="21">
        <v>3.6075000000000003E-2</v>
      </c>
      <c r="W40" s="21"/>
      <c r="X40" s="21">
        <v>8.9599960000000003</v>
      </c>
      <c r="Y40" s="21">
        <v>0.29766100000000001</v>
      </c>
      <c r="Z40" s="21"/>
      <c r="AA40" s="21"/>
      <c r="AB40" s="21">
        <v>2.7243379999999999</v>
      </c>
      <c r="AC40" s="21"/>
      <c r="AD40" s="21"/>
      <c r="AE40" s="21"/>
      <c r="AF40" s="21"/>
      <c r="AG40" s="21"/>
      <c r="AH40" s="21"/>
      <c r="AI40" s="21"/>
      <c r="AJ40" s="21"/>
      <c r="AK40" s="21"/>
      <c r="AL40" s="21">
        <f t="shared" si="1"/>
        <v>16.654070000000001</v>
      </c>
      <c r="AM40" s="21">
        <f t="shared" si="2"/>
        <v>16.399070000000002</v>
      </c>
      <c r="AN40" s="26">
        <f t="shared" si="3"/>
        <v>0</v>
      </c>
      <c r="AO40" s="8"/>
    </row>
    <row r="41" spans="1:41">
      <c r="A41" s="15">
        <v>1731</v>
      </c>
      <c r="B41" s="21">
        <v>16.748062999999998</v>
      </c>
      <c r="C41" s="21">
        <f t="shared" si="4"/>
        <v>16.619062999999997</v>
      </c>
      <c r="D41" s="7"/>
      <c r="E41" s="7"/>
      <c r="F41" s="7"/>
      <c r="G41" s="42">
        <v>10.1</v>
      </c>
      <c r="H41" s="42">
        <v>2.8316059999999998</v>
      </c>
      <c r="I41" s="7"/>
      <c r="J41" s="21">
        <v>0.96909500000000004</v>
      </c>
      <c r="K41" s="21"/>
      <c r="L41" s="7"/>
      <c r="M41" s="7"/>
      <c r="N41" s="7"/>
      <c r="O41" s="21">
        <v>2.7183619999999999</v>
      </c>
      <c r="P41" s="43"/>
      <c r="Q41" s="21">
        <v>0.129</v>
      </c>
      <c r="R41" s="43"/>
      <c r="S41" s="44">
        <v>5.2018610000000001</v>
      </c>
      <c r="T41" s="21">
        <v>0.129</v>
      </c>
      <c r="U41" s="43"/>
      <c r="V41" s="21">
        <v>4.8218999999999998E-2</v>
      </c>
      <c r="W41" s="21"/>
      <c r="X41" s="21">
        <v>8.9599960000000003</v>
      </c>
      <c r="Y41" s="21">
        <v>0.29535699999999998</v>
      </c>
      <c r="Z41" s="21"/>
      <c r="AA41" s="21"/>
      <c r="AB41" s="21">
        <v>2.1136300000000001</v>
      </c>
      <c r="AC41" s="21"/>
      <c r="AD41" s="21"/>
      <c r="AE41" s="21"/>
      <c r="AF41" s="21"/>
      <c r="AG41" s="21"/>
      <c r="AH41" s="21"/>
      <c r="AI41" s="21"/>
      <c r="AJ41" s="21"/>
      <c r="AK41" s="21"/>
      <c r="AL41" s="21">
        <f t="shared" si="1"/>
        <v>16.748062999999998</v>
      </c>
      <c r="AM41" s="21">
        <f t="shared" si="2"/>
        <v>16.619062999999997</v>
      </c>
      <c r="AN41" s="26">
        <f t="shared" si="3"/>
        <v>0</v>
      </c>
      <c r="AO41" s="8"/>
    </row>
    <row r="42" spans="1:41">
      <c r="A42" s="15">
        <v>1732</v>
      </c>
      <c r="B42" s="21">
        <v>17.170933999999999</v>
      </c>
      <c r="C42" s="21">
        <f t="shared" si="4"/>
        <v>17.082933999999998</v>
      </c>
      <c r="D42" s="7"/>
      <c r="E42" s="7"/>
      <c r="F42" s="7"/>
      <c r="G42" s="42">
        <v>10.1</v>
      </c>
      <c r="H42" s="42">
        <v>2.6212939999999998</v>
      </c>
      <c r="I42" s="7"/>
      <c r="J42" s="21">
        <v>1.0649139999999999</v>
      </c>
      <c r="K42" s="21"/>
      <c r="L42" s="7"/>
      <c r="M42" s="7"/>
      <c r="N42" s="7"/>
      <c r="O42" s="21">
        <v>3.296726</v>
      </c>
      <c r="P42" s="43"/>
      <c r="Q42" s="21">
        <v>8.7999999999999995E-2</v>
      </c>
      <c r="R42" s="43"/>
      <c r="S42" s="44">
        <v>4.5476999999999999</v>
      </c>
      <c r="T42" s="21">
        <v>8.7999999999999995E-2</v>
      </c>
      <c r="U42" s="43"/>
      <c r="V42" s="21">
        <v>4.4901999999999997E-2</v>
      </c>
      <c r="W42" s="21"/>
      <c r="X42" s="21">
        <v>8.9599960000000003</v>
      </c>
      <c r="Y42" s="21">
        <v>0.27996599999999999</v>
      </c>
      <c r="Z42" s="21"/>
      <c r="AA42" s="21"/>
      <c r="AB42" s="21">
        <v>3.2503700000000002</v>
      </c>
      <c r="AC42" s="21"/>
      <c r="AD42" s="21"/>
      <c r="AE42" s="21"/>
      <c r="AF42" s="21"/>
      <c r="AG42" s="21"/>
      <c r="AH42" s="21"/>
      <c r="AI42" s="21"/>
      <c r="AJ42" s="21"/>
      <c r="AK42" s="21"/>
      <c r="AL42" s="21">
        <f t="shared" si="1"/>
        <v>17.170934000000003</v>
      </c>
      <c r="AM42" s="21">
        <f t="shared" si="2"/>
        <v>17.082934000000002</v>
      </c>
      <c r="AN42" s="26">
        <f t="shared" si="3"/>
        <v>0</v>
      </c>
      <c r="AO42" s="8"/>
    </row>
    <row r="43" spans="1:41">
      <c r="A43" s="15">
        <v>1733</v>
      </c>
      <c r="B43" s="21">
        <v>16.918786999999998</v>
      </c>
      <c r="C43" s="21">
        <f t="shared" si="4"/>
        <v>16.619786999999999</v>
      </c>
      <c r="D43" s="7"/>
      <c r="E43" s="7"/>
      <c r="F43" s="7"/>
      <c r="G43" s="42">
        <v>10.1</v>
      </c>
      <c r="H43" s="42">
        <v>2.3375119999999998</v>
      </c>
      <c r="I43" s="7"/>
      <c r="J43" s="21">
        <v>0.75134800000000002</v>
      </c>
      <c r="K43" s="21"/>
      <c r="L43" s="7"/>
      <c r="M43" s="7"/>
      <c r="N43" s="7"/>
      <c r="O43" s="21">
        <v>3.4309270000000001</v>
      </c>
      <c r="P43" s="43"/>
      <c r="Q43" s="21">
        <v>0.29899999999999999</v>
      </c>
      <c r="R43" s="43"/>
      <c r="S43" s="44">
        <v>4.4872509999999997</v>
      </c>
      <c r="T43" s="21">
        <v>0.29899999999999999</v>
      </c>
      <c r="U43" s="43"/>
      <c r="V43" s="21">
        <v>5.5948999999999999E-2</v>
      </c>
      <c r="W43" s="21"/>
      <c r="X43" s="21">
        <v>8.9599960000000003</v>
      </c>
      <c r="Y43" s="21">
        <v>0.27472099999999999</v>
      </c>
      <c r="Z43" s="21"/>
      <c r="AA43" s="21"/>
      <c r="AB43" s="21">
        <v>2.8418700000000001</v>
      </c>
      <c r="AC43" s="21"/>
      <c r="AD43" s="21"/>
      <c r="AE43" s="21"/>
      <c r="AF43" s="21"/>
      <c r="AG43" s="21"/>
      <c r="AH43" s="21"/>
      <c r="AI43" s="21"/>
      <c r="AJ43" s="21"/>
      <c r="AK43" s="21"/>
      <c r="AL43" s="21">
        <f t="shared" si="1"/>
        <v>16.918787000000002</v>
      </c>
      <c r="AM43" s="21">
        <f t="shared" si="2"/>
        <v>16.619787000000002</v>
      </c>
      <c r="AN43" s="26">
        <f t="shared" si="3"/>
        <v>0</v>
      </c>
      <c r="AO43" s="8"/>
    </row>
    <row r="44" spans="1:41">
      <c r="A44" s="15">
        <v>1734</v>
      </c>
      <c r="B44" s="21">
        <v>17.707312000000002</v>
      </c>
      <c r="C44" s="21">
        <f t="shared" si="4"/>
        <v>17.599312000000001</v>
      </c>
      <c r="D44" s="7"/>
      <c r="E44" s="7"/>
      <c r="F44" s="7"/>
      <c r="G44" s="42">
        <v>10.1</v>
      </c>
      <c r="H44" s="42">
        <v>2.948515</v>
      </c>
      <c r="I44" s="7"/>
      <c r="J44" s="21">
        <v>0.66431899999999999</v>
      </c>
      <c r="K44" s="21"/>
      <c r="L44" s="7"/>
      <c r="M44" s="7"/>
      <c r="N44" s="7"/>
      <c r="O44" s="21">
        <v>3.8864779999999999</v>
      </c>
      <c r="P44" s="43"/>
      <c r="Q44" s="21">
        <v>0.108</v>
      </c>
      <c r="R44" s="43"/>
      <c r="S44" s="44">
        <v>4.5868399999999996</v>
      </c>
      <c r="T44" s="21">
        <v>0.108</v>
      </c>
      <c r="U44" s="43"/>
      <c r="V44" s="21">
        <v>8.5297999999999999E-2</v>
      </c>
      <c r="W44" s="21"/>
      <c r="X44" s="21">
        <v>8.9599960000000003</v>
      </c>
      <c r="Y44" s="21">
        <v>0.27767599999999998</v>
      </c>
      <c r="Z44" s="21"/>
      <c r="AA44" s="21"/>
      <c r="AB44" s="21">
        <v>3.6895020000000001</v>
      </c>
      <c r="AC44" s="21"/>
      <c r="AD44" s="21"/>
      <c r="AE44" s="21"/>
      <c r="AF44" s="21"/>
      <c r="AG44" s="21"/>
      <c r="AH44" s="21"/>
      <c r="AI44" s="21"/>
      <c r="AJ44" s="21"/>
      <c r="AK44" s="21"/>
      <c r="AL44" s="21">
        <f t="shared" si="1"/>
        <v>17.707311999999998</v>
      </c>
      <c r="AM44" s="21">
        <f t="shared" si="2"/>
        <v>17.599311999999998</v>
      </c>
      <c r="AN44" s="26">
        <f t="shared" si="3"/>
        <v>0</v>
      </c>
      <c r="AO44" s="8"/>
    </row>
    <row r="45" spans="1:41">
      <c r="A45" s="15">
        <v>1735</v>
      </c>
      <c r="B45" s="21">
        <v>17.766976</v>
      </c>
      <c r="C45" s="21">
        <f t="shared" si="4"/>
        <v>17.686976000000001</v>
      </c>
      <c r="D45" s="7"/>
      <c r="E45" s="7"/>
      <c r="F45" s="7"/>
      <c r="G45" s="42">
        <v>10.1</v>
      </c>
      <c r="H45" s="42">
        <v>3.1785000000000001</v>
      </c>
      <c r="I45" s="7"/>
      <c r="J45" s="21">
        <v>0.67268700000000003</v>
      </c>
      <c r="K45" s="21"/>
      <c r="L45" s="7"/>
      <c r="M45" s="7"/>
      <c r="N45" s="7"/>
      <c r="O45" s="21">
        <v>3.735789</v>
      </c>
      <c r="P45" s="43"/>
      <c r="Q45" s="21">
        <v>0.08</v>
      </c>
      <c r="R45" s="43"/>
      <c r="S45" s="44">
        <v>4.6357549999999996</v>
      </c>
      <c r="T45" s="21">
        <v>0.08</v>
      </c>
      <c r="U45" s="43"/>
      <c r="V45" s="21">
        <v>0.103001</v>
      </c>
      <c r="W45" s="21"/>
      <c r="X45" s="21">
        <v>8.9599960000000003</v>
      </c>
      <c r="Y45" s="21">
        <v>0.28382200000000002</v>
      </c>
      <c r="Z45" s="21"/>
      <c r="AA45" s="21"/>
      <c r="AB45" s="21">
        <v>3.704402</v>
      </c>
      <c r="AC45" s="21"/>
      <c r="AD45" s="21"/>
      <c r="AE45" s="21"/>
      <c r="AF45" s="21"/>
      <c r="AG45" s="21"/>
      <c r="AH45" s="21"/>
      <c r="AI45" s="21"/>
      <c r="AJ45" s="21"/>
      <c r="AK45" s="21"/>
      <c r="AL45" s="21">
        <f t="shared" si="1"/>
        <v>17.766976</v>
      </c>
      <c r="AM45" s="21">
        <f t="shared" si="2"/>
        <v>17.686976000000001</v>
      </c>
      <c r="AN45" s="26">
        <f t="shared" si="3"/>
        <v>0</v>
      </c>
      <c r="AO45" s="8"/>
    </row>
    <row r="46" spans="1:41">
      <c r="A46" s="15">
        <v>1736</v>
      </c>
      <c r="B46" s="21">
        <v>17.882280999999999</v>
      </c>
      <c r="C46" s="21">
        <f t="shared" si="4"/>
        <v>17.796281</v>
      </c>
      <c r="D46" s="7"/>
      <c r="E46" s="7"/>
      <c r="F46" s="7"/>
      <c r="G46" s="42">
        <v>10.1</v>
      </c>
      <c r="H46" s="42">
        <v>3.1462639999999999</v>
      </c>
      <c r="I46" s="7"/>
      <c r="J46" s="21">
        <v>0.56199900000000003</v>
      </c>
      <c r="K46" s="21"/>
      <c r="L46" s="7"/>
      <c r="M46" s="7"/>
      <c r="N46" s="7"/>
      <c r="O46" s="21">
        <v>3.9880179999999998</v>
      </c>
      <c r="P46" s="43"/>
      <c r="Q46" s="21">
        <v>8.5999999999999993E-2</v>
      </c>
      <c r="R46" s="43"/>
      <c r="S46" s="44">
        <v>4.9742059999999997</v>
      </c>
      <c r="T46" s="21">
        <v>8.5999999999999993E-2</v>
      </c>
      <c r="U46" s="43"/>
      <c r="V46" s="21">
        <v>0.103572</v>
      </c>
      <c r="W46" s="21"/>
      <c r="X46" s="21">
        <v>8.9599960000000003</v>
      </c>
      <c r="Y46" s="21">
        <v>0.29067999999999999</v>
      </c>
      <c r="Z46" s="21"/>
      <c r="AA46" s="21"/>
      <c r="AB46" s="21">
        <v>3.4678270000000002</v>
      </c>
      <c r="AC46" s="21"/>
      <c r="AD46" s="21"/>
      <c r="AE46" s="21"/>
      <c r="AF46" s="21"/>
      <c r="AG46" s="21"/>
      <c r="AH46" s="21"/>
      <c r="AI46" s="21"/>
      <c r="AJ46" s="21"/>
      <c r="AK46" s="21"/>
      <c r="AL46" s="21">
        <f t="shared" si="1"/>
        <v>17.882281000000003</v>
      </c>
      <c r="AM46" s="21">
        <f t="shared" si="2"/>
        <v>17.796281000000004</v>
      </c>
      <c r="AN46" s="26">
        <f t="shared" si="3"/>
        <v>0</v>
      </c>
      <c r="AO46" s="8"/>
    </row>
    <row r="47" spans="1:41">
      <c r="A47" s="15">
        <v>1737</v>
      </c>
      <c r="B47" s="21">
        <v>17.239857000000001</v>
      </c>
      <c r="C47" s="21">
        <f t="shared" si="4"/>
        <v>17.133856999999999</v>
      </c>
      <c r="D47" s="7"/>
      <c r="E47" s="7"/>
      <c r="F47" s="7"/>
      <c r="G47" s="42">
        <v>10.1</v>
      </c>
      <c r="H47" s="42">
        <v>3.0379640000000001</v>
      </c>
      <c r="I47" s="7"/>
      <c r="J47" s="21">
        <v>0.67854400000000004</v>
      </c>
      <c r="K47" s="21"/>
      <c r="L47" s="7"/>
      <c r="M47" s="7"/>
      <c r="N47" s="7"/>
      <c r="O47" s="21">
        <v>3.3173490000000001</v>
      </c>
      <c r="P47" s="43"/>
      <c r="Q47" s="21">
        <v>0.106</v>
      </c>
      <c r="R47" s="43"/>
      <c r="S47" s="44">
        <v>4.3144980000000004</v>
      </c>
      <c r="T47" s="21">
        <v>0.106</v>
      </c>
      <c r="U47" s="43"/>
      <c r="V47" s="21">
        <v>0.100398</v>
      </c>
      <c r="W47" s="21"/>
      <c r="X47" s="21">
        <v>8.9599960000000003</v>
      </c>
      <c r="Y47" s="21">
        <v>0.30893999999999999</v>
      </c>
      <c r="Z47" s="21"/>
      <c r="AA47" s="21"/>
      <c r="AB47" s="21">
        <v>3.4500250000000001</v>
      </c>
      <c r="AC47" s="21"/>
      <c r="AD47" s="21"/>
      <c r="AE47" s="21"/>
      <c r="AF47" s="21"/>
      <c r="AG47" s="21"/>
      <c r="AH47" s="21"/>
      <c r="AI47" s="21"/>
      <c r="AJ47" s="21"/>
      <c r="AK47" s="21"/>
      <c r="AL47" s="21">
        <f t="shared" si="1"/>
        <v>17.239857000000001</v>
      </c>
      <c r="AM47" s="21">
        <f t="shared" si="2"/>
        <v>17.133856999999999</v>
      </c>
      <c r="AN47" s="26">
        <f t="shared" si="3"/>
        <v>0</v>
      </c>
      <c r="AO47" s="8"/>
    </row>
    <row r="48" spans="1:41">
      <c r="A48" s="15">
        <v>1738</v>
      </c>
      <c r="B48" s="21">
        <v>17.433637000000001</v>
      </c>
      <c r="C48" s="21">
        <f t="shared" si="4"/>
        <v>17.351637</v>
      </c>
      <c r="D48" s="7"/>
      <c r="E48" s="7"/>
      <c r="F48" s="7"/>
      <c r="G48" s="42">
        <v>10.1</v>
      </c>
      <c r="H48" s="42">
        <v>3.331766</v>
      </c>
      <c r="I48" s="7"/>
      <c r="J48" s="21">
        <v>0.56492699999999996</v>
      </c>
      <c r="K48" s="21"/>
      <c r="L48" s="7"/>
      <c r="M48" s="7"/>
      <c r="N48" s="7"/>
      <c r="O48" s="21">
        <v>3.3549440000000001</v>
      </c>
      <c r="P48" s="43"/>
      <c r="Q48" s="21">
        <v>8.2000000000000003E-2</v>
      </c>
      <c r="R48" s="43"/>
      <c r="S48" s="44">
        <v>4.4999279999999997</v>
      </c>
      <c r="T48" s="21">
        <v>8.2000000000000003E-2</v>
      </c>
      <c r="U48" s="43"/>
      <c r="V48" s="21">
        <v>0.109693</v>
      </c>
      <c r="W48" s="21"/>
      <c r="X48" s="21">
        <v>8.9599960000000003</v>
      </c>
      <c r="Y48" s="21">
        <v>0.30782900000000002</v>
      </c>
      <c r="Z48" s="21"/>
      <c r="AA48" s="21"/>
      <c r="AB48" s="21">
        <v>3.4741909999999998</v>
      </c>
      <c r="AC48" s="21"/>
      <c r="AD48" s="21"/>
      <c r="AE48" s="21"/>
      <c r="AF48" s="21"/>
      <c r="AG48" s="21"/>
      <c r="AH48" s="21"/>
      <c r="AI48" s="21"/>
      <c r="AJ48" s="21"/>
      <c r="AK48" s="21"/>
      <c r="AL48" s="21">
        <f t="shared" si="1"/>
        <v>17.433637000000001</v>
      </c>
      <c r="AM48" s="21">
        <f t="shared" si="2"/>
        <v>17.351637</v>
      </c>
      <c r="AN48" s="26">
        <f t="shared" si="3"/>
        <v>0</v>
      </c>
      <c r="AO48" s="8"/>
    </row>
    <row r="49" spans="1:41">
      <c r="A49" s="15">
        <v>1739</v>
      </c>
      <c r="B49" s="21">
        <v>17.131875999999998</v>
      </c>
      <c r="C49" s="21">
        <f t="shared" si="4"/>
        <v>17.050875999999999</v>
      </c>
      <c r="D49" s="7"/>
      <c r="E49" s="7"/>
      <c r="F49" s="7"/>
      <c r="G49" s="42">
        <v>9.1</v>
      </c>
      <c r="H49" s="42">
        <v>3.2456659999999999</v>
      </c>
      <c r="I49" s="7"/>
      <c r="J49" s="21">
        <v>0.61804499999999996</v>
      </c>
      <c r="K49" s="21"/>
      <c r="L49" s="7"/>
      <c r="M49" s="7"/>
      <c r="N49" s="7"/>
      <c r="O49" s="21">
        <v>4.0871649999999997</v>
      </c>
      <c r="P49" s="43"/>
      <c r="Q49" s="21">
        <v>8.1000000000000003E-2</v>
      </c>
      <c r="R49" s="43"/>
      <c r="S49" s="44">
        <v>4.0330209999999997</v>
      </c>
      <c r="T49" s="21">
        <v>8.1000000000000003E-2</v>
      </c>
      <c r="U49" s="43"/>
      <c r="V49" s="21">
        <v>0.11960999999999999</v>
      </c>
      <c r="W49" s="21"/>
      <c r="X49" s="21">
        <v>8.9599960000000003</v>
      </c>
      <c r="Y49" s="21">
        <v>0.307477</v>
      </c>
      <c r="Z49" s="21"/>
      <c r="AA49" s="21"/>
      <c r="AB49" s="21">
        <v>3.6307719999999999</v>
      </c>
      <c r="AC49" s="21"/>
      <c r="AD49" s="21"/>
      <c r="AE49" s="21"/>
      <c r="AF49" s="21"/>
      <c r="AG49" s="21"/>
      <c r="AH49" s="21"/>
      <c r="AI49" s="21"/>
      <c r="AJ49" s="21"/>
      <c r="AK49" s="21"/>
      <c r="AL49" s="21">
        <f t="shared" si="1"/>
        <v>17.131875999999998</v>
      </c>
      <c r="AM49" s="21">
        <f t="shared" si="2"/>
        <v>17.050875999999999</v>
      </c>
      <c r="AN49" s="26">
        <f t="shared" si="3"/>
        <v>0</v>
      </c>
      <c r="AO49" s="8"/>
    </row>
    <row r="50" spans="1:41">
      <c r="A50" s="15">
        <v>1740</v>
      </c>
      <c r="B50" s="21">
        <v>17.775372999999998</v>
      </c>
      <c r="C50" s="21">
        <f t="shared" si="4"/>
        <v>17.618372999999998</v>
      </c>
      <c r="D50" s="7"/>
      <c r="E50" s="7"/>
      <c r="F50" s="7"/>
      <c r="G50" s="42">
        <v>9.1</v>
      </c>
      <c r="H50" s="42">
        <v>3.0548989999999998</v>
      </c>
      <c r="I50" s="7"/>
      <c r="J50" s="21">
        <v>0.56248200000000004</v>
      </c>
      <c r="K50" s="21"/>
      <c r="L50" s="7"/>
      <c r="M50" s="7"/>
      <c r="N50" s="7"/>
      <c r="O50" s="21">
        <v>4.9009919999999996</v>
      </c>
      <c r="P50" s="43"/>
      <c r="Q50" s="21">
        <v>0.157</v>
      </c>
      <c r="R50" s="43"/>
      <c r="S50" s="44">
        <v>4.3493659999999998</v>
      </c>
      <c r="T50" s="21">
        <v>0.157</v>
      </c>
      <c r="U50" s="43"/>
      <c r="V50" s="21">
        <v>9.4832E-2</v>
      </c>
      <c r="W50" s="21"/>
      <c r="X50" s="21">
        <v>8.9599960000000003</v>
      </c>
      <c r="Y50" s="21">
        <v>0.30765199999999998</v>
      </c>
      <c r="Z50" s="21"/>
      <c r="AA50" s="21"/>
      <c r="AB50" s="21">
        <v>3.9065270000000001</v>
      </c>
      <c r="AC50" s="21"/>
      <c r="AD50" s="21"/>
      <c r="AE50" s="21"/>
      <c r="AF50" s="21"/>
      <c r="AG50" s="21"/>
      <c r="AH50" s="21"/>
      <c r="AI50" s="21"/>
      <c r="AJ50" s="21"/>
      <c r="AK50" s="21"/>
      <c r="AL50" s="21">
        <f t="shared" si="1"/>
        <v>17.775372999999998</v>
      </c>
      <c r="AM50" s="21">
        <f t="shared" si="2"/>
        <v>17.618372999999998</v>
      </c>
      <c r="AN50" s="26">
        <f t="shared" si="3"/>
        <v>0</v>
      </c>
      <c r="AO50" s="8"/>
    </row>
    <row r="51" spans="1:41">
      <c r="A51" s="15">
        <v>1741</v>
      </c>
      <c r="B51" s="21">
        <v>17.706937</v>
      </c>
      <c r="C51" s="21">
        <f t="shared" si="4"/>
        <v>17.622937</v>
      </c>
      <c r="D51" s="7"/>
      <c r="E51" s="7"/>
      <c r="F51" s="7"/>
      <c r="G51" s="42">
        <v>9.1</v>
      </c>
      <c r="H51" s="42">
        <v>3.814476</v>
      </c>
      <c r="I51" s="7"/>
      <c r="J51" s="21">
        <v>0.65366199999999997</v>
      </c>
      <c r="K51" s="21"/>
      <c r="L51" s="7"/>
      <c r="M51" s="7"/>
      <c r="N51" s="7"/>
      <c r="O51" s="21">
        <v>4.054799</v>
      </c>
      <c r="P51" s="43"/>
      <c r="Q51" s="21">
        <v>8.4000000000000005E-2</v>
      </c>
      <c r="R51" s="43"/>
      <c r="S51" s="44">
        <v>3.9822959999999998</v>
      </c>
      <c r="T51" s="21">
        <v>8.4000000000000005E-2</v>
      </c>
      <c r="U51" s="43"/>
      <c r="V51" s="21">
        <v>0.10236000000000001</v>
      </c>
      <c r="W51" s="21"/>
      <c r="X51" s="21">
        <v>8.9599960000000003</v>
      </c>
      <c r="Y51" s="21">
        <v>0.30001299999999997</v>
      </c>
      <c r="Z51" s="21"/>
      <c r="AA51" s="21"/>
      <c r="AB51" s="21">
        <v>4.2782720000000003</v>
      </c>
      <c r="AC51" s="21"/>
      <c r="AD51" s="21"/>
      <c r="AE51" s="21"/>
      <c r="AF51" s="21"/>
      <c r="AG51" s="21"/>
      <c r="AH51" s="21"/>
      <c r="AI51" s="21"/>
      <c r="AJ51" s="21"/>
      <c r="AK51" s="21"/>
      <c r="AL51" s="21">
        <f t="shared" si="1"/>
        <v>17.706937</v>
      </c>
      <c r="AM51" s="21">
        <f t="shared" si="2"/>
        <v>17.622937</v>
      </c>
      <c r="AN51" s="26">
        <f t="shared" si="3"/>
        <v>0</v>
      </c>
      <c r="AO51" s="8"/>
    </row>
    <row r="52" spans="1:41">
      <c r="A52" s="15">
        <v>1742</v>
      </c>
      <c r="B52" s="21">
        <v>18.407959999999999</v>
      </c>
      <c r="C52" s="21">
        <f t="shared" si="4"/>
        <v>18.252959999999998</v>
      </c>
      <c r="D52" s="7"/>
      <c r="E52" s="7"/>
      <c r="F52" s="7"/>
      <c r="G52" s="42">
        <v>9.1</v>
      </c>
      <c r="H52" s="42">
        <v>5.0837950000000003</v>
      </c>
      <c r="I52" s="7"/>
      <c r="J52" s="21">
        <v>0.64505900000000005</v>
      </c>
      <c r="K52" s="21"/>
      <c r="L52" s="7"/>
      <c r="M52" s="7"/>
      <c r="N52" s="7"/>
      <c r="O52" s="21">
        <v>3.4241060000000001</v>
      </c>
      <c r="P52" s="43"/>
      <c r="Q52" s="21">
        <v>0.155</v>
      </c>
      <c r="R52" s="43"/>
      <c r="S52" s="44">
        <v>4.7817530000000001</v>
      </c>
      <c r="T52" s="21">
        <v>0.155</v>
      </c>
      <c r="U52" s="43"/>
      <c r="V52" s="21">
        <v>0.12984499999999999</v>
      </c>
      <c r="W52" s="21"/>
      <c r="X52" s="21">
        <v>8.9599960000000003</v>
      </c>
      <c r="Y52" s="21">
        <v>0.32483600000000001</v>
      </c>
      <c r="Z52" s="21"/>
      <c r="AA52" s="21"/>
      <c r="AB52" s="21">
        <v>4.0565300000000004</v>
      </c>
      <c r="AC52" s="21"/>
      <c r="AD52" s="21"/>
      <c r="AE52" s="21"/>
      <c r="AF52" s="21"/>
      <c r="AG52" s="21"/>
      <c r="AH52" s="21"/>
      <c r="AI52" s="21"/>
      <c r="AJ52" s="21"/>
      <c r="AK52" s="21"/>
      <c r="AL52" s="21">
        <f t="shared" si="1"/>
        <v>18.407960000000003</v>
      </c>
      <c r="AM52" s="21">
        <f t="shared" si="2"/>
        <v>18.252960000000002</v>
      </c>
      <c r="AN52" s="26">
        <f t="shared" si="3"/>
        <v>0</v>
      </c>
      <c r="AO52" s="8"/>
    </row>
    <row r="53" spans="1:41">
      <c r="A53" s="15">
        <v>1743</v>
      </c>
      <c r="B53" s="21">
        <v>18.405577999999998</v>
      </c>
      <c r="C53" s="21">
        <f t="shared" si="4"/>
        <v>18.311577999999997</v>
      </c>
      <c r="D53" s="7"/>
      <c r="E53" s="7"/>
      <c r="F53" s="7"/>
      <c r="G53" s="42">
        <v>10.7</v>
      </c>
      <c r="H53" s="42">
        <v>4.3989419999999999</v>
      </c>
      <c r="I53" s="7"/>
      <c r="J53" s="21">
        <v>0.60940899999999998</v>
      </c>
      <c r="K53" s="21"/>
      <c r="L53" s="7"/>
      <c r="M53" s="7"/>
      <c r="N53" s="7"/>
      <c r="O53" s="21">
        <v>2.603227</v>
      </c>
      <c r="P53" s="43"/>
      <c r="Q53" s="21">
        <v>9.4E-2</v>
      </c>
      <c r="R53" s="43"/>
      <c r="S53" s="44">
        <v>4.1115740000000001</v>
      </c>
      <c r="T53" s="21">
        <v>9.4E-2</v>
      </c>
      <c r="U53" s="43"/>
      <c r="V53" s="21">
        <v>0.13881399999999999</v>
      </c>
      <c r="W53" s="21"/>
      <c r="X53" s="21">
        <v>9.8000000000000007</v>
      </c>
      <c r="Y53" s="21">
        <v>0.352385</v>
      </c>
      <c r="Z53" s="21"/>
      <c r="AA53" s="21"/>
      <c r="AB53" s="21">
        <v>3.9088050000000001</v>
      </c>
      <c r="AC53" s="21"/>
      <c r="AD53" s="21"/>
      <c r="AE53" s="21"/>
      <c r="AF53" s="21"/>
      <c r="AG53" s="21"/>
      <c r="AH53" s="21"/>
      <c r="AI53" s="21"/>
      <c r="AJ53" s="21"/>
      <c r="AK53" s="21"/>
      <c r="AL53" s="21">
        <f t="shared" si="1"/>
        <v>18.405578000000002</v>
      </c>
      <c r="AM53" s="21">
        <f t="shared" si="2"/>
        <v>18.311578000000001</v>
      </c>
      <c r="AN53" s="26">
        <f t="shared" si="3"/>
        <v>0</v>
      </c>
      <c r="AO53" s="8"/>
    </row>
    <row r="54" spans="1:41">
      <c r="A54" s="15">
        <v>1744</v>
      </c>
      <c r="B54" s="21">
        <v>18.338336000000002</v>
      </c>
      <c r="C54" s="21">
        <f t="shared" si="4"/>
        <v>18.219336000000002</v>
      </c>
      <c r="D54" s="7"/>
      <c r="E54" s="7"/>
      <c r="F54" s="7"/>
      <c r="G54" s="42">
        <v>10.7</v>
      </c>
      <c r="H54" s="42">
        <v>5.5043509999999998</v>
      </c>
      <c r="I54" s="7"/>
      <c r="J54" s="21">
        <v>0.28304299999999999</v>
      </c>
      <c r="K54" s="21"/>
      <c r="L54" s="7"/>
      <c r="M54" s="7"/>
      <c r="N54" s="7"/>
      <c r="O54" s="21">
        <v>1.7319420000000001</v>
      </c>
      <c r="P54" s="43"/>
      <c r="Q54" s="21">
        <v>0.11899999999999999</v>
      </c>
      <c r="R54" s="43"/>
      <c r="S54" s="44">
        <v>4.154871</v>
      </c>
      <c r="T54" s="21">
        <v>0.11899999999999999</v>
      </c>
      <c r="U54" s="43"/>
      <c r="V54" s="21">
        <v>0.115924</v>
      </c>
      <c r="W54" s="21"/>
      <c r="X54" s="21">
        <v>9.8000000000000007</v>
      </c>
      <c r="Y54" s="21">
        <v>0.36963000000000001</v>
      </c>
      <c r="Z54" s="21"/>
      <c r="AA54" s="21"/>
      <c r="AB54" s="21">
        <v>3.7789109999999999</v>
      </c>
      <c r="AC54" s="21"/>
      <c r="AD54" s="21"/>
      <c r="AE54" s="21"/>
      <c r="AF54" s="21"/>
      <c r="AG54" s="21"/>
      <c r="AH54" s="21"/>
      <c r="AI54" s="21"/>
      <c r="AJ54" s="21"/>
      <c r="AK54" s="21"/>
      <c r="AL54" s="21">
        <f t="shared" si="1"/>
        <v>18.338336000000002</v>
      </c>
      <c r="AM54" s="21">
        <f t="shared" si="2"/>
        <v>18.219336000000002</v>
      </c>
      <c r="AN54" s="26">
        <f t="shared" si="3"/>
        <v>0</v>
      </c>
      <c r="AO54" s="8"/>
    </row>
    <row r="55" spans="1:41">
      <c r="A55" s="15">
        <v>1745</v>
      </c>
      <c r="B55" s="21">
        <v>16.793084</v>
      </c>
      <c r="C55" s="21">
        <f t="shared" si="4"/>
        <v>16.705083999999999</v>
      </c>
      <c r="D55" s="7"/>
      <c r="E55" s="7"/>
      <c r="F55" s="7"/>
      <c r="G55" s="42">
        <v>10.7</v>
      </c>
      <c r="H55" s="42">
        <v>4.8160210000000001</v>
      </c>
      <c r="I55" s="7"/>
      <c r="J55" s="21">
        <v>0.38110500000000003</v>
      </c>
      <c r="K55" s="21"/>
      <c r="L55" s="7"/>
      <c r="M55" s="7"/>
      <c r="N55" s="7"/>
      <c r="O55" s="21">
        <v>0.80795799999999995</v>
      </c>
      <c r="P55" s="43"/>
      <c r="Q55" s="21">
        <v>8.7999999999999995E-2</v>
      </c>
      <c r="R55" s="43"/>
      <c r="S55" s="44">
        <v>3.3431820000000001</v>
      </c>
      <c r="T55" s="21">
        <v>8.7999999999999995E-2</v>
      </c>
      <c r="U55" s="43"/>
      <c r="V55" s="21">
        <v>0.122174</v>
      </c>
      <c r="W55" s="21"/>
      <c r="X55" s="21">
        <v>9.8000000000000007</v>
      </c>
      <c r="Y55" s="21">
        <v>0.34607100000000002</v>
      </c>
      <c r="Z55" s="21"/>
      <c r="AA55" s="21"/>
      <c r="AB55" s="21">
        <v>3.0936569999999999</v>
      </c>
      <c r="AC55" s="21"/>
      <c r="AD55" s="21"/>
      <c r="AE55" s="21"/>
      <c r="AF55" s="21"/>
      <c r="AG55" s="21"/>
      <c r="AH55" s="21"/>
      <c r="AI55" s="21"/>
      <c r="AJ55" s="21"/>
      <c r="AK55" s="21"/>
      <c r="AL55" s="21">
        <f t="shared" si="1"/>
        <v>16.793084</v>
      </c>
      <c r="AM55" s="21">
        <f t="shared" si="2"/>
        <v>16.705083999999999</v>
      </c>
      <c r="AN55" s="26">
        <f t="shared" si="3"/>
        <v>0</v>
      </c>
      <c r="AO55" s="8"/>
    </row>
    <row r="56" spans="1:41">
      <c r="A56" s="15">
        <v>1746</v>
      </c>
      <c r="B56" s="21">
        <v>18.383534999999998</v>
      </c>
      <c r="C56" s="21">
        <f t="shared" si="4"/>
        <v>18.311534999999999</v>
      </c>
      <c r="D56" s="7"/>
      <c r="E56" s="7"/>
      <c r="F56" s="7"/>
      <c r="G56" s="42">
        <v>11.6868</v>
      </c>
      <c r="H56" s="42">
        <v>3.9346230000000002</v>
      </c>
      <c r="I56" s="7"/>
      <c r="J56" s="21">
        <v>0.35557699999999998</v>
      </c>
      <c r="K56" s="21"/>
      <c r="L56" s="7"/>
      <c r="M56" s="7"/>
      <c r="N56" s="7"/>
      <c r="O56" s="21">
        <v>2.3345349999999998</v>
      </c>
      <c r="P56" s="43"/>
      <c r="Q56" s="21">
        <v>7.1999999999999995E-2</v>
      </c>
      <c r="R56" s="43"/>
      <c r="S56" s="44">
        <v>3.772087</v>
      </c>
      <c r="T56" s="21">
        <v>7.1999999999999995E-2</v>
      </c>
      <c r="U56" s="43"/>
      <c r="V56" s="21">
        <v>7.0419999999999996E-2</v>
      </c>
      <c r="W56" s="21"/>
      <c r="X56" s="21">
        <v>9.8000000000000007</v>
      </c>
      <c r="Y56" s="21">
        <v>0.307865</v>
      </c>
      <c r="Z56" s="21"/>
      <c r="AA56" s="21"/>
      <c r="AB56" s="21">
        <v>4.3611630000000003</v>
      </c>
      <c r="AC56" s="21"/>
      <c r="AD56" s="21"/>
      <c r="AE56" s="21"/>
      <c r="AF56" s="21"/>
      <c r="AG56" s="21"/>
      <c r="AH56" s="21"/>
      <c r="AI56" s="21"/>
      <c r="AJ56" s="21"/>
      <c r="AK56" s="21"/>
      <c r="AL56" s="21">
        <f t="shared" si="1"/>
        <v>18.383535000000002</v>
      </c>
      <c r="AM56" s="21">
        <f t="shared" si="2"/>
        <v>18.311535000000003</v>
      </c>
      <c r="AN56" s="26">
        <f t="shared" si="3"/>
        <v>0</v>
      </c>
      <c r="AO56" s="8"/>
    </row>
    <row r="57" spans="1:41">
      <c r="A57" s="15">
        <v>1747</v>
      </c>
      <c r="B57" s="21">
        <v>18.156161999999998</v>
      </c>
      <c r="C57" s="21">
        <f t="shared" si="4"/>
        <v>18.108162</v>
      </c>
      <c r="D57" s="7"/>
      <c r="E57" s="7"/>
      <c r="F57" s="7"/>
      <c r="G57" s="42">
        <v>11.6868</v>
      </c>
      <c r="H57" s="42">
        <v>3.5816319999999999</v>
      </c>
      <c r="I57" s="7"/>
      <c r="J57" s="21">
        <v>0.50426300000000002</v>
      </c>
      <c r="K57" s="21"/>
      <c r="L57" s="7"/>
      <c r="M57" s="7"/>
      <c r="N57" s="7"/>
      <c r="O57" s="21">
        <v>2.335467</v>
      </c>
      <c r="P57" s="43"/>
      <c r="Q57" s="21">
        <v>4.8000000000000001E-2</v>
      </c>
      <c r="R57" s="43"/>
      <c r="S57" s="44">
        <v>3.5536240000000001</v>
      </c>
      <c r="T57" s="21">
        <v>4.8000000000000001E-2</v>
      </c>
      <c r="U57" s="43"/>
      <c r="V57" s="21">
        <v>9.869E-2</v>
      </c>
      <c r="W57" s="21"/>
      <c r="X57" s="21">
        <v>10.78</v>
      </c>
      <c r="Y57" s="21">
        <v>0.27948200000000001</v>
      </c>
      <c r="Z57" s="21"/>
      <c r="AA57" s="21"/>
      <c r="AB57" s="21">
        <v>3.396366</v>
      </c>
      <c r="AC57" s="21"/>
      <c r="AD57" s="21"/>
      <c r="AE57" s="21"/>
      <c r="AF57" s="21"/>
      <c r="AG57" s="21"/>
      <c r="AH57" s="21"/>
      <c r="AI57" s="21"/>
      <c r="AJ57" s="21"/>
      <c r="AK57" s="21"/>
      <c r="AL57" s="21">
        <f t="shared" si="1"/>
        <v>18.156161999999998</v>
      </c>
      <c r="AM57" s="21">
        <f t="shared" si="2"/>
        <v>18.108162</v>
      </c>
      <c r="AN57" s="26">
        <f t="shared" si="3"/>
        <v>0</v>
      </c>
      <c r="AO57" s="8"/>
    </row>
    <row r="58" spans="1:41">
      <c r="A58" s="15">
        <v>1748</v>
      </c>
      <c r="B58" s="21">
        <v>17.585985999999998</v>
      </c>
      <c r="C58" s="21">
        <f t="shared" si="4"/>
        <v>17.497985999999997</v>
      </c>
      <c r="D58" s="7"/>
      <c r="E58" s="7"/>
      <c r="F58" s="7"/>
      <c r="G58" s="42">
        <v>11.6868</v>
      </c>
      <c r="H58" s="42">
        <v>3.021293</v>
      </c>
      <c r="I58" s="7"/>
      <c r="J58" s="21">
        <v>0.61052300000000004</v>
      </c>
      <c r="K58" s="21"/>
      <c r="L58" s="7"/>
      <c r="M58" s="7"/>
      <c r="N58" s="7"/>
      <c r="O58" s="21">
        <v>2.17937</v>
      </c>
      <c r="P58" s="43"/>
      <c r="Q58" s="21">
        <v>8.7999999999999995E-2</v>
      </c>
      <c r="R58" s="43"/>
      <c r="S58" s="44">
        <v>3.6767470000000002</v>
      </c>
      <c r="T58" s="21">
        <v>8.7999999999999995E-2</v>
      </c>
      <c r="U58" s="43"/>
      <c r="V58" s="21">
        <v>0.112973</v>
      </c>
      <c r="W58" s="21"/>
      <c r="X58" s="21">
        <v>10.78</v>
      </c>
      <c r="Y58" s="21">
        <v>0.27966600000000003</v>
      </c>
      <c r="Z58" s="21"/>
      <c r="AA58" s="21"/>
      <c r="AB58" s="21">
        <v>2.6486000000000001</v>
      </c>
      <c r="AC58" s="21"/>
      <c r="AD58" s="21"/>
      <c r="AE58" s="21"/>
      <c r="AF58" s="21"/>
      <c r="AG58" s="21"/>
      <c r="AH58" s="21"/>
      <c r="AI58" s="21"/>
      <c r="AJ58" s="21"/>
      <c r="AK58" s="21"/>
      <c r="AL58" s="21">
        <f t="shared" si="1"/>
        <v>17.585985999999998</v>
      </c>
      <c r="AM58" s="21">
        <f t="shared" si="2"/>
        <v>17.497985999999997</v>
      </c>
      <c r="AN58" s="26">
        <f t="shared" si="3"/>
        <v>0</v>
      </c>
      <c r="AO58" s="8"/>
    </row>
    <row r="59" spans="1:41">
      <c r="A59" s="15">
        <v>1749</v>
      </c>
      <c r="B59" s="21">
        <v>18.216328000000001</v>
      </c>
      <c r="C59" s="21">
        <f t="shared" si="4"/>
        <v>18.125328</v>
      </c>
      <c r="D59" s="7"/>
      <c r="E59" s="7"/>
      <c r="F59" s="7"/>
      <c r="G59" s="42">
        <v>11.6868</v>
      </c>
      <c r="H59" s="42">
        <v>4.0256970000000001</v>
      </c>
      <c r="I59" s="7"/>
      <c r="J59" s="21">
        <v>0.35111799999999999</v>
      </c>
      <c r="K59" s="21"/>
      <c r="L59" s="7"/>
      <c r="M59" s="7"/>
      <c r="N59" s="7"/>
      <c r="O59" s="21">
        <v>2.0617130000000001</v>
      </c>
      <c r="P59" s="43"/>
      <c r="Q59" s="21">
        <v>9.0999999999999998E-2</v>
      </c>
      <c r="R59" s="43"/>
      <c r="S59" s="44">
        <v>4.0308900000000003</v>
      </c>
      <c r="T59" s="21">
        <v>9.0999999999999998E-2</v>
      </c>
      <c r="U59" s="43"/>
      <c r="V59" s="21">
        <v>0.152503</v>
      </c>
      <c r="W59" s="21"/>
      <c r="X59" s="21">
        <v>10.78</v>
      </c>
      <c r="Y59" s="21">
        <v>0.33823399999999998</v>
      </c>
      <c r="Z59" s="21"/>
      <c r="AA59" s="21"/>
      <c r="AB59" s="21">
        <v>2.8237009999999998</v>
      </c>
      <c r="AC59" s="21"/>
      <c r="AD59" s="21"/>
      <c r="AE59" s="21"/>
      <c r="AF59" s="21"/>
      <c r="AG59" s="21"/>
      <c r="AH59" s="21"/>
      <c r="AI59" s="21"/>
      <c r="AJ59" s="21"/>
      <c r="AK59" s="21"/>
      <c r="AL59" s="21">
        <f t="shared" si="1"/>
        <v>18.216328000000001</v>
      </c>
      <c r="AM59" s="21">
        <f t="shared" si="2"/>
        <v>18.125328</v>
      </c>
      <c r="AN59" s="26">
        <f t="shared" si="3"/>
        <v>0</v>
      </c>
      <c r="AO59" s="8"/>
    </row>
    <row r="60" spans="1:41">
      <c r="A60" s="15">
        <v>1750</v>
      </c>
      <c r="B60" s="21">
        <v>18.402414</v>
      </c>
      <c r="C60" s="21">
        <f t="shared" si="4"/>
        <v>18.321414000000001</v>
      </c>
      <c r="D60" s="7"/>
      <c r="E60" s="7"/>
      <c r="F60" s="7"/>
      <c r="G60" s="42">
        <v>11.6868</v>
      </c>
      <c r="H60" s="42">
        <v>3.9443090000000001</v>
      </c>
      <c r="I60" s="7"/>
      <c r="J60" s="21">
        <v>0.73121800000000003</v>
      </c>
      <c r="K60" s="21"/>
      <c r="L60" s="7"/>
      <c r="M60" s="7"/>
      <c r="N60" s="7"/>
      <c r="O60" s="21">
        <v>1.959087</v>
      </c>
      <c r="P60" s="43"/>
      <c r="Q60" s="21">
        <v>8.1000000000000003E-2</v>
      </c>
      <c r="R60" s="43"/>
      <c r="S60" s="44">
        <v>4.1345289999999997</v>
      </c>
      <c r="T60" s="21">
        <v>8.1000000000000003E-2</v>
      </c>
      <c r="U60" s="43"/>
      <c r="V60" s="21">
        <v>0.18396899999999999</v>
      </c>
      <c r="W60" s="21"/>
      <c r="X60" s="21">
        <v>10.78</v>
      </c>
      <c r="Y60" s="21">
        <v>0.357514</v>
      </c>
      <c r="Z60" s="21"/>
      <c r="AA60" s="21"/>
      <c r="AB60" s="21">
        <v>2.865402</v>
      </c>
      <c r="AC60" s="21"/>
      <c r="AD60" s="21"/>
      <c r="AE60" s="21"/>
      <c r="AF60" s="21"/>
      <c r="AG60" s="21"/>
      <c r="AH60" s="21"/>
      <c r="AI60" s="21"/>
      <c r="AJ60" s="21"/>
      <c r="AK60" s="21"/>
      <c r="AL60" s="21">
        <f t="shared" si="1"/>
        <v>18.402414</v>
      </c>
      <c r="AM60" s="21">
        <f t="shared" si="2"/>
        <v>18.321414000000001</v>
      </c>
      <c r="AN60" s="26">
        <f t="shared" si="3"/>
        <v>0</v>
      </c>
      <c r="AO60" s="8"/>
    </row>
    <row r="61" spans="1:41">
      <c r="A61" s="15">
        <v>1751</v>
      </c>
      <c r="B61" s="21">
        <v>19.394967000000001</v>
      </c>
      <c r="C61" s="21">
        <f t="shared" si="4"/>
        <v>19.276967000000003</v>
      </c>
      <c r="D61" s="7"/>
      <c r="E61" s="7"/>
      <c r="F61" s="7"/>
      <c r="G61" s="42">
        <v>11.6868</v>
      </c>
      <c r="H61" s="42">
        <v>4.1927349999999999</v>
      </c>
      <c r="I61" s="7"/>
      <c r="J61" s="21">
        <v>0.42785000000000001</v>
      </c>
      <c r="K61" s="21"/>
      <c r="L61" s="7"/>
      <c r="M61" s="7"/>
      <c r="N61" s="7"/>
      <c r="O61" s="21">
        <v>2.9695819999999999</v>
      </c>
      <c r="P61" s="43"/>
      <c r="Q61" s="21">
        <v>0.11799999999999999</v>
      </c>
      <c r="R61" s="43"/>
      <c r="S61" s="44">
        <v>5.0416350000000003</v>
      </c>
      <c r="T61" s="21">
        <v>0.11799999999999999</v>
      </c>
      <c r="U61" s="43"/>
      <c r="V61" s="21">
        <v>0.15367900000000001</v>
      </c>
      <c r="W61" s="21"/>
      <c r="X61" s="21">
        <v>10.78</v>
      </c>
      <c r="Y61" s="21">
        <v>0.32982099999999998</v>
      </c>
      <c r="Z61" s="21"/>
      <c r="AA61" s="21"/>
      <c r="AB61" s="21">
        <v>2.971832</v>
      </c>
      <c r="AC61" s="21"/>
      <c r="AD61" s="21"/>
      <c r="AE61" s="21"/>
      <c r="AF61" s="21"/>
      <c r="AG61" s="21"/>
      <c r="AH61" s="21"/>
      <c r="AI61" s="21"/>
      <c r="AJ61" s="21"/>
      <c r="AK61" s="21"/>
      <c r="AL61" s="21">
        <f t="shared" si="1"/>
        <v>19.394966999999998</v>
      </c>
      <c r="AM61" s="21">
        <f t="shared" si="2"/>
        <v>19.276966999999999</v>
      </c>
      <c r="AN61" s="26">
        <f t="shared" si="3"/>
        <v>0</v>
      </c>
      <c r="AO61" s="8"/>
    </row>
    <row r="62" spans="1:41">
      <c r="A62" s="15">
        <v>1752</v>
      </c>
      <c r="B62" s="21">
        <v>19.165593000000001</v>
      </c>
      <c r="C62" s="21">
        <f t="shared" si="4"/>
        <v>18.979593000000001</v>
      </c>
      <c r="D62" s="7"/>
      <c r="E62" s="7"/>
      <c r="F62" s="7"/>
      <c r="G62" s="42">
        <v>11.6868</v>
      </c>
      <c r="H62" s="42">
        <v>4.194369</v>
      </c>
      <c r="I62" s="7"/>
      <c r="J62" s="21">
        <v>0.36859199999999998</v>
      </c>
      <c r="K62" s="21"/>
      <c r="L62" s="7"/>
      <c r="M62" s="7"/>
      <c r="N62" s="7"/>
      <c r="O62" s="21">
        <v>2.729832</v>
      </c>
      <c r="P62" s="43"/>
      <c r="Q62" s="21">
        <v>0.186</v>
      </c>
      <c r="R62" s="43"/>
      <c r="S62" s="44">
        <v>4.5541359999999997</v>
      </c>
      <c r="T62" s="21">
        <v>0.186</v>
      </c>
      <c r="U62" s="43"/>
      <c r="V62" s="21">
        <v>0.19622300000000001</v>
      </c>
      <c r="W62" s="21"/>
      <c r="X62" s="21">
        <v>10.78</v>
      </c>
      <c r="Y62" s="21">
        <v>0.28997499999999998</v>
      </c>
      <c r="Z62" s="21"/>
      <c r="AA62" s="21"/>
      <c r="AB62" s="21">
        <v>3.159259</v>
      </c>
      <c r="AC62" s="21"/>
      <c r="AD62" s="21"/>
      <c r="AE62" s="21"/>
      <c r="AF62" s="21"/>
      <c r="AG62" s="21"/>
      <c r="AH62" s="21"/>
      <c r="AI62" s="21"/>
      <c r="AJ62" s="21"/>
      <c r="AK62" s="21"/>
      <c r="AL62" s="21">
        <f t="shared" si="1"/>
        <v>19.165592999999998</v>
      </c>
      <c r="AM62" s="21">
        <f t="shared" si="2"/>
        <v>18.979592999999998</v>
      </c>
      <c r="AN62" s="26">
        <f t="shared" si="3"/>
        <v>0</v>
      </c>
      <c r="AO62" s="8"/>
    </row>
    <row r="63" spans="1:41">
      <c r="A63" s="15">
        <v>1753</v>
      </c>
      <c r="B63" s="21">
        <v>18.287033000000001</v>
      </c>
      <c r="C63" s="21">
        <f t="shared" si="4"/>
        <v>18.202033</v>
      </c>
      <c r="D63" s="7"/>
      <c r="E63" s="7"/>
      <c r="F63" s="7"/>
      <c r="G63" s="42">
        <v>11.6868</v>
      </c>
      <c r="H63" s="42">
        <v>3.5427780000000002</v>
      </c>
      <c r="I63" s="7"/>
      <c r="J63" s="21">
        <v>0.68324399999999996</v>
      </c>
      <c r="K63" s="21"/>
      <c r="L63" s="7"/>
      <c r="M63" s="7"/>
      <c r="N63" s="7"/>
      <c r="O63" s="21">
        <v>2.2892109999999999</v>
      </c>
      <c r="P63" s="43"/>
      <c r="Q63" s="21">
        <v>8.5000000000000006E-2</v>
      </c>
      <c r="R63" s="43"/>
      <c r="S63" s="44">
        <v>4.2062169999999997</v>
      </c>
      <c r="T63" s="21">
        <v>8.5000000000000006E-2</v>
      </c>
      <c r="U63" s="43"/>
      <c r="V63" s="21">
        <v>0.21407599999999999</v>
      </c>
      <c r="W63" s="21"/>
      <c r="X63" s="21">
        <v>10.78</v>
      </c>
      <c r="Y63" s="21">
        <v>0.26204499999999997</v>
      </c>
      <c r="Z63" s="21"/>
      <c r="AA63" s="21"/>
      <c r="AB63" s="21">
        <v>2.7396950000000002</v>
      </c>
      <c r="AC63" s="21"/>
      <c r="AD63" s="21"/>
      <c r="AE63" s="21"/>
      <c r="AF63" s="21"/>
      <c r="AG63" s="21"/>
      <c r="AH63" s="21"/>
      <c r="AI63" s="21"/>
      <c r="AJ63" s="21"/>
      <c r="AK63" s="21"/>
      <c r="AL63" s="21">
        <f t="shared" si="1"/>
        <v>18.287033000000001</v>
      </c>
      <c r="AM63" s="21">
        <f t="shared" si="2"/>
        <v>18.202033</v>
      </c>
      <c r="AN63" s="26">
        <f t="shared" si="3"/>
        <v>0</v>
      </c>
      <c r="AO63" s="8"/>
    </row>
    <row r="64" spans="1:41">
      <c r="A64" s="15">
        <v>1754</v>
      </c>
      <c r="B64" s="21">
        <v>17.919032999999999</v>
      </c>
      <c r="C64" s="21">
        <f t="shared" si="4"/>
        <v>17.840032999999998</v>
      </c>
      <c r="D64" s="7"/>
      <c r="E64" s="7"/>
      <c r="F64" s="7"/>
      <c r="G64" s="42">
        <v>11.6868</v>
      </c>
      <c r="H64" s="42">
        <v>2.6967880000000002</v>
      </c>
      <c r="I64" s="7"/>
      <c r="J64" s="21">
        <v>0.35064800000000002</v>
      </c>
      <c r="K64" s="21"/>
      <c r="L64" s="7"/>
      <c r="M64" s="7"/>
      <c r="N64" s="7"/>
      <c r="O64" s="21">
        <v>3.1057969999999999</v>
      </c>
      <c r="P64" s="43"/>
      <c r="Q64" s="21">
        <v>7.9000000000000001E-2</v>
      </c>
      <c r="R64" s="43"/>
      <c r="S64" s="44">
        <v>3.889653</v>
      </c>
      <c r="T64" s="21">
        <v>7.9000000000000001E-2</v>
      </c>
      <c r="U64" s="43"/>
      <c r="V64" s="21">
        <v>0.191633</v>
      </c>
      <c r="W64" s="21"/>
      <c r="X64" s="21">
        <v>10.78</v>
      </c>
      <c r="Y64" s="21">
        <v>0.30993700000000002</v>
      </c>
      <c r="Z64" s="21"/>
      <c r="AA64" s="21"/>
      <c r="AB64" s="21">
        <v>2.6688100000000001</v>
      </c>
      <c r="AC64" s="21"/>
      <c r="AD64" s="21"/>
      <c r="AE64" s="21"/>
      <c r="AF64" s="21"/>
      <c r="AG64" s="21"/>
      <c r="AH64" s="21"/>
      <c r="AI64" s="21"/>
      <c r="AJ64" s="21"/>
      <c r="AK64" s="21"/>
      <c r="AL64" s="21">
        <f t="shared" si="1"/>
        <v>17.919032999999999</v>
      </c>
      <c r="AM64" s="21">
        <f t="shared" si="2"/>
        <v>17.840032999999998</v>
      </c>
      <c r="AN64" s="26">
        <f t="shared" si="3"/>
        <v>0</v>
      </c>
      <c r="AO64" s="8"/>
    </row>
    <row r="65" spans="1:41">
      <c r="A65" s="15">
        <v>1755</v>
      </c>
      <c r="B65" s="21">
        <v>18.552119000000001</v>
      </c>
      <c r="C65" s="21">
        <f t="shared" si="4"/>
        <v>18.449119</v>
      </c>
      <c r="D65" s="7"/>
      <c r="E65" s="7"/>
      <c r="F65" s="7"/>
      <c r="G65" s="42">
        <v>11.6868</v>
      </c>
      <c r="H65" s="42">
        <v>2.3485369999999999</v>
      </c>
      <c r="I65" s="7"/>
      <c r="J65" s="21">
        <v>0.62468100000000004</v>
      </c>
      <c r="K65" s="21"/>
      <c r="L65" s="7"/>
      <c r="M65" s="7"/>
      <c r="N65" s="7"/>
      <c r="O65" s="21">
        <v>3.7891010000000001</v>
      </c>
      <c r="P65" s="43"/>
      <c r="Q65" s="21">
        <v>0.10299999999999999</v>
      </c>
      <c r="R65" s="43"/>
      <c r="S65" s="44">
        <v>3.9332760000000002</v>
      </c>
      <c r="T65" s="21">
        <v>0.10299999999999999</v>
      </c>
      <c r="U65" s="43"/>
      <c r="V65" s="21">
        <v>0.182007</v>
      </c>
      <c r="W65" s="21"/>
      <c r="X65" s="21">
        <v>10.78</v>
      </c>
      <c r="Y65" s="21">
        <v>0.28458</v>
      </c>
      <c r="Z65" s="21"/>
      <c r="AA65" s="21"/>
      <c r="AB65" s="21">
        <v>3.2692559999999999</v>
      </c>
      <c r="AC65" s="21"/>
      <c r="AD65" s="21"/>
      <c r="AE65" s="21"/>
      <c r="AF65" s="21"/>
      <c r="AG65" s="21"/>
      <c r="AH65" s="21"/>
      <c r="AI65" s="21"/>
      <c r="AJ65" s="21"/>
      <c r="AK65" s="21"/>
      <c r="AL65" s="21">
        <f t="shared" si="1"/>
        <v>18.552118999999998</v>
      </c>
      <c r="AM65" s="21">
        <f t="shared" si="2"/>
        <v>18.449118999999996</v>
      </c>
      <c r="AN65" s="26">
        <f t="shared" si="3"/>
        <v>0</v>
      </c>
      <c r="AO65" s="8"/>
    </row>
    <row r="66" spans="1:41">
      <c r="A66" s="15">
        <v>1756</v>
      </c>
      <c r="B66" s="21">
        <v>19.487255000000001</v>
      </c>
      <c r="C66" s="21">
        <f t="shared" si="4"/>
        <v>19.374255000000002</v>
      </c>
      <c r="D66" s="7"/>
      <c r="E66" s="7"/>
      <c r="F66" s="7"/>
      <c r="G66" s="42">
        <v>11.6868</v>
      </c>
      <c r="H66" s="42">
        <v>3.010294</v>
      </c>
      <c r="I66" s="7"/>
      <c r="J66" s="21">
        <v>0.64283999999999997</v>
      </c>
      <c r="K66" s="21"/>
      <c r="L66" s="7"/>
      <c r="M66" s="7"/>
      <c r="N66" s="7"/>
      <c r="O66" s="21">
        <v>4.0343210000000003</v>
      </c>
      <c r="P66" s="43"/>
      <c r="Q66" s="21">
        <v>0.113</v>
      </c>
      <c r="R66" s="43"/>
      <c r="S66" s="44">
        <v>4.3571429999999998</v>
      </c>
      <c r="T66" s="21">
        <v>0.113</v>
      </c>
      <c r="U66" s="43"/>
      <c r="V66" s="21">
        <v>0.159216</v>
      </c>
      <c r="W66" s="21"/>
      <c r="X66" s="21">
        <v>10.78</v>
      </c>
      <c r="Y66" s="21">
        <v>0.25883699999999998</v>
      </c>
      <c r="Z66" s="21"/>
      <c r="AA66" s="21"/>
      <c r="AB66" s="21">
        <v>3.8190590000000002</v>
      </c>
      <c r="AC66" s="21"/>
      <c r="AD66" s="21"/>
      <c r="AE66" s="21"/>
      <c r="AF66" s="21"/>
      <c r="AG66" s="21"/>
      <c r="AH66" s="21"/>
      <c r="AI66" s="21"/>
      <c r="AJ66" s="21"/>
      <c r="AK66" s="21"/>
      <c r="AL66" s="21">
        <f t="shared" si="1"/>
        <v>19.487254999999998</v>
      </c>
      <c r="AM66" s="21">
        <f t="shared" si="2"/>
        <v>19.374254999999998</v>
      </c>
      <c r="AN66" s="26">
        <f t="shared" si="3"/>
        <v>0</v>
      </c>
      <c r="AO66" s="8"/>
    </row>
    <row r="67" spans="1:41">
      <c r="A67" s="15">
        <v>1757</v>
      </c>
      <c r="B67" s="21">
        <v>20.413029999999999</v>
      </c>
      <c r="C67" s="21">
        <f t="shared" si="4"/>
        <v>20.31803</v>
      </c>
      <c r="D67" s="7"/>
      <c r="E67" s="7"/>
      <c r="F67" s="7"/>
      <c r="G67" s="42">
        <v>11.6868</v>
      </c>
      <c r="H67" s="42">
        <v>3.9626999999999999</v>
      </c>
      <c r="I67" s="7"/>
      <c r="J67" s="21">
        <v>0.39936300000000002</v>
      </c>
      <c r="K67" s="21"/>
      <c r="L67" s="7"/>
      <c r="M67" s="7"/>
      <c r="N67" s="7"/>
      <c r="O67" s="21">
        <v>4.2691670000000004</v>
      </c>
      <c r="P67" s="43"/>
      <c r="Q67" s="21">
        <v>9.5000000000000001E-2</v>
      </c>
      <c r="R67" s="43"/>
      <c r="S67" s="44">
        <v>4.9620490000000004</v>
      </c>
      <c r="T67" s="21">
        <v>9.5000000000000001E-2</v>
      </c>
      <c r="U67" s="43"/>
      <c r="V67" s="21">
        <v>0.18790100000000001</v>
      </c>
      <c r="W67" s="21"/>
      <c r="X67" s="21">
        <v>10.78</v>
      </c>
      <c r="Y67" s="21">
        <v>0.26529199999999997</v>
      </c>
      <c r="Z67" s="21"/>
      <c r="AA67" s="21"/>
      <c r="AB67" s="21">
        <v>4.1227879999999999</v>
      </c>
      <c r="AC67" s="21"/>
      <c r="AD67" s="21"/>
      <c r="AE67" s="21"/>
      <c r="AF67" s="21"/>
      <c r="AG67" s="21"/>
      <c r="AH67" s="21"/>
      <c r="AI67" s="21"/>
      <c r="AJ67" s="21"/>
      <c r="AK67" s="21"/>
      <c r="AL67" s="21">
        <f t="shared" si="1"/>
        <v>20.413029999999999</v>
      </c>
      <c r="AM67" s="21">
        <f t="shared" si="2"/>
        <v>20.31803</v>
      </c>
      <c r="AN67" s="26">
        <f t="shared" si="3"/>
        <v>0</v>
      </c>
      <c r="AO67" s="8"/>
    </row>
    <row r="68" spans="1:41">
      <c r="A68" s="15">
        <v>1758</v>
      </c>
      <c r="B68" s="21">
        <v>19.465191999999998</v>
      </c>
      <c r="C68" s="21">
        <f t="shared" si="4"/>
        <v>19.364191999999999</v>
      </c>
      <c r="D68" s="7"/>
      <c r="E68" s="7"/>
      <c r="F68" s="7"/>
      <c r="G68" s="42">
        <v>11.6868</v>
      </c>
      <c r="H68" s="42">
        <v>3.947797</v>
      </c>
      <c r="I68" s="7"/>
      <c r="J68" s="21">
        <v>1.490356</v>
      </c>
      <c r="K68" s="21"/>
      <c r="L68" s="7"/>
      <c r="M68" s="7"/>
      <c r="N68" s="7"/>
      <c r="O68" s="21">
        <v>2.239239</v>
      </c>
      <c r="P68" s="43"/>
      <c r="Q68" s="21">
        <v>0.10100000000000001</v>
      </c>
      <c r="R68" s="43"/>
      <c r="S68" s="44">
        <v>4.6390450000000003</v>
      </c>
      <c r="T68" s="21">
        <v>0.10100000000000001</v>
      </c>
      <c r="U68" s="43"/>
      <c r="V68" s="21">
        <v>0.22506699999999999</v>
      </c>
      <c r="W68" s="21"/>
      <c r="X68" s="21">
        <v>10.78</v>
      </c>
      <c r="Y68" s="21">
        <v>0.29483100000000001</v>
      </c>
      <c r="Z68" s="21"/>
      <c r="AA68" s="21"/>
      <c r="AB68" s="21">
        <v>3.425249</v>
      </c>
      <c r="AC68" s="21"/>
      <c r="AD68" s="21"/>
      <c r="AE68" s="21"/>
      <c r="AF68" s="21"/>
      <c r="AG68" s="21"/>
      <c r="AH68" s="21"/>
      <c r="AI68" s="21"/>
      <c r="AJ68" s="21"/>
      <c r="AK68" s="21"/>
      <c r="AL68" s="21">
        <f t="shared" si="1"/>
        <v>19.465191999999998</v>
      </c>
      <c r="AM68" s="21">
        <f t="shared" si="2"/>
        <v>19.364191999999999</v>
      </c>
      <c r="AN68" s="26">
        <f t="shared" si="3"/>
        <v>0</v>
      </c>
      <c r="AO68" s="8"/>
    </row>
    <row r="69" spans="1:41">
      <c r="A69" s="15">
        <v>1759</v>
      </c>
      <c r="B69" s="21">
        <v>18.873954999999999</v>
      </c>
      <c r="C69" s="21">
        <f t="shared" si="4"/>
        <v>18.746955</v>
      </c>
      <c r="D69" s="7"/>
      <c r="E69" s="7"/>
      <c r="F69" s="7"/>
      <c r="G69" s="42">
        <v>11.6868</v>
      </c>
      <c r="H69" s="42">
        <v>3.6079219999999999</v>
      </c>
      <c r="I69" s="7"/>
      <c r="J69" s="21">
        <v>1.2445329999999999</v>
      </c>
      <c r="K69" s="21"/>
      <c r="L69" s="7"/>
      <c r="M69" s="7"/>
      <c r="N69" s="7"/>
      <c r="O69" s="21">
        <v>2.2077</v>
      </c>
      <c r="P69" s="43"/>
      <c r="Q69" s="21">
        <v>0.127</v>
      </c>
      <c r="R69" s="43"/>
      <c r="S69" s="44">
        <v>4.6448159999999996</v>
      </c>
      <c r="T69" s="21">
        <v>0.127</v>
      </c>
      <c r="U69" s="43"/>
      <c r="V69" s="21">
        <v>0.16497600000000001</v>
      </c>
      <c r="W69" s="21"/>
      <c r="X69" s="21">
        <v>10.78</v>
      </c>
      <c r="Y69" s="21">
        <v>0.36344399999999999</v>
      </c>
      <c r="Z69" s="21"/>
      <c r="AA69" s="21"/>
      <c r="AB69" s="21">
        <v>2.7937189999999998</v>
      </c>
      <c r="AC69" s="21"/>
      <c r="AD69" s="21"/>
      <c r="AE69" s="21"/>
      <c r="AF69" s="21"/>
      <c r="AG69" s="21"/>
      <c r="AH69" s="21"/>
      <c r="AI69" s="21"/>
      <c r="AJ69" s="21"/>
      <c r="AK69" s="21"/>
      <c r="AL69" s="21">
        <f t="shared" si="1"/>
        <v>18.873954999999999</v>
      </c>
      <c r="AM69" s="21">
        <f t="shared" si="2"/>
        <v>18.746955</v>
      </c>
      <c r="AN69" s="26">
        <f t="shared" si="3"/>
        <v>0</v>
      </c>
      <c r="AO69" s="8"/>
    </row>
    <row r="70" spans="1:41">
      <c r="A70" s="15">
        <v>1760</v>
      </c>
      <c r="B70" s="21">
        <v>19.245045999999999</v>
      </c>
      <c r="C70" s="21">
        <f t="shared" ref="C70:C101" si="5">B70-Q70</f>
        <v>19.118046</v>
      </c>
      <c r="D70" s="7"/>
      <c r="E70" s="7"/>
      <c r="F70" s="7"/>
      <c r="G70" s="42">
        <v>11.6868</v>
      </c>
      <c r="H70" s="42">
        <v>3.7684880000000001</v>
      </c>
      <c r="I70" s="7"/>
      <c r="J70" s="21">
        <v>1.0342169999999999</v>
      </c>
      <c r="K70" s="21"/>
      <c r="L70" s="7"/>
      <c r="M70" s="7"/>
      <c r="N70" s="7"/>
      <c r="O70" s="21">
        <v>2.6285409999999998</v>
      </c>
      <c r="P70" s="43"/>
      <c r="Q70" s="21">
        <v>0.127</v>
      </c>
      <c r="R70" s="43"/>
      <c r="S70" s="44">
        <v>4.8091020000000002</v>
      </c>
      <c r="T70" s="21">
        <v>0.127</v>
      </c>
      <c r="U70" s="43"/>
      <c r="V70" s="21">
        <v>0.12718199999999999</v>
      </c>
      <c r="W70" s="21"/>
      <c r="X70" s="21">
        <v>10.78</v>
      </c>
      <c r="Y70" s="21">
        <v>0.29744700000000002</v>
      </c>
      <c r="Z70" s="21"/>
      <c r="AA70" s="21"/>
      <c r="AB70" s="21">
        <v>3.1043150000000002</v>
      </c>
      <c r="AC70" s="21"/>
      <c r="AD70" s="21"/>
      <c r="AE70" s="21"/>
      <c r="AF70" s="21"/>
      <c r="AG70" s="21"/>
      <c r="AH70" s="21"/>
      <c r="AI70" s="21"/>
      <c r="AJ70" s="21"/>
      <c r="AK70" s="21"/>
      <c r="AL70" s="21">
        <f t="shared" ref="AL70:AL133" si="6">SUM(S70:AB70)-AA70</f>
        <v>19.245046000000002</v>
      </c>
      <c r="AM70" s="21">
        <f t="shared" ref="AM70:AM133" si="7">AL70-AH70-T70</f>
        <v>19.118046000000003</v>
      </c>
      <c r="AN70" s="26">
        <f t="shared" ref="AN70:AN133" si="8">AL70-SUM(G70:Q70)</f>
        <v>0</v>
      </c>
      <c r="AO70" s="8"/>
    </row>
    <row r="71" spans="1:41">
      <c r="A71" s="15">
        <v>1761</v>
      </c>
      <c r="B71" s="21">
        <v>19.931213</v>
      </c>
      <c r="C71" s="21">
        <f t="shared" si="5"/>
        <v>19.568213</v>
      </c>
      <c r="D71" s="7"/>
      <c r="E71" s="7"/>
      <c r="F71" s="7"/>
      <c r="G71" s="42">
        <v>11.6868</v>
      </c>
      <c r="H71" s="42">
        <v>3.8684820000000002</v>
      </c>
      <c r="I71" s="7"/>
      <c r="J71" s="21">
        <v>1.992567</v>
      </c>
      <c r="K71" s="21"/>
      <c r="L71" s="7"/>
      <c r="M71" s="7"/>
      <c r="N71" s="7"/>
      <c r="O71" s="21">
        <v>2.0203639999999998</v>
      </c>
      <c r="P71" s="43"/>
      <c r="Q71" s="21">
        <v>0.36299999999999999</v>
      </c>
      <c r="R71" s="43"/>
      <c r="S71" s="44">
        <v>5.0770010000000001</v>
      </c>
      <c r="T71" s="21">
        <v>0.36299999999999999</v>
      </c>
      <c r="U71" s="43"/>
      <c r="V71" s="21">
        <v>0.169684</v>
      </c>
      <c r="W71" s="21"/>
      <c r="X71" s="21">
        <v>10.78</v>
      </c>
      <c r="Y71" s="21">
        <v>0.32486399999999999</v>
      </c>
      <c r="Z71" s="21"/>
      <c r="AA71" s="21"/>
      <c r="AB71" s="21">
        <v>3.2166640000000002</v>
      </c>
      <c r="AC71" s="21"/>
      <c r="AD71" s="21"/>
      <c r="AE71" s="21"/>
      <c r="AF71" s="21"/>
      <c r="AG71" s="21"/>
      <c r="AH71" s="21"/>
      <c r="AI71" s="21"/>
      <c r="AJ71" s="21"/>
      <c r="AK71" s="21"/>
      <c r="AL71" s="21">
        <f t="shared" si="6"/>
        <v>19.931213000000003</v>
      </c>
      <c r="AM71" s="21">
        <f t="shared" si="7"/>
        <v>19.568213000000004</v>
      </c>
      <c r="AN71" s="26">
        <f t="shared" si="8"/>
        <v>0</v>
      </c>
      <c r="AO71" s="8"/>
    </row>
    <row r="72" spans="1:41">
      <c r="A72" s="15">
        <v>1762</v>
      </c>
      <c r="B72" s="21">
        <v>21.012763</v>
      </c>
      <c r="C72" s="21">
        <f t="shared" si="5"/>
        <v>20.494762999999999</v>
      </c>
      <c r="D72" s="7"/>
      <c r="E72" s="7"/>
      <c r="F72" s="7"/>
      <c r="G72" s="42">
        <v>11.6868</v>
      </c>
      <c r="H72" s="42">
        <v>3.3079999999999998</v>
      </c>
      <c r="I72" s="7"/>
      <c r="J72" s="21">
        <v>2.4463689999999998</v>
      </c>
      <c r="K72" s="21"/>
      <c r="L72" s="7"/>
      <c r="M72" s="7"/>
      <c r="N72" s="7"/>
      <c r="O72" s="21">
        <v>3.0535939999999999</v>
      </c>
      <c r="P72" s="43"/>
      <c r="Q72" s="21">
        <v>0.51800000000000002</v>
      </c>
      <c r="R72" s="43"/>
      <c r="S72" s="44">
        <v>5.7505240000000004</v>
      </c>
      <c r="T72" s="21">
        <v>0.51800000000000002</v>
      </c>
      <c r="U72" s="43"/>
      <c r="V72" s="21">
        <v>0.13645599999999999</v>
      </c>
      <c r="W72" s="21"/>
      <c r="X72" s="21">
        <v>10.78</v>
      </c>
      <c r="Y72" s="21">
        <v>0.48372500000000002</v>
      </c>
      <c r="Z72" s="21"/>
      <c r="AA72" s="21"/>
      <c r="AB72" s="21">
        <v>3.344058</v>
      </c>
      <c r="AC72" s="21"/>
      <c r="AD72" s="21"/>
      <c r="AE72" s="21"/>
      <c r="AF72" s="21"/>
      <c r="AG72" s="21"/>
      <c r="AH72" s="21"/>
      <c r="AI72" s="21"/>
      <c r="AJ72" s="21"/>
      <c r="AK72" s="21"/>
      <c r="AL72" s="21">
        <f t="shared" si="6"/>
        <v>21.012763</v>
      </c>
      <c r="AM72" s="21">
        <f t="shared" si="7"/>
        <v>20.494762999999999</v>
      </c>
      <c r="AN72" s="26">
        <f t="shared" si="8"/>
        <v>0</v>
      </c>
      <c r="AO72" s="8"/>
    </row>
    <row r="73" spans="1:41">
      <c r="A73" s="15">
        <v>1763</v>
      </c>
      <c r="B73" s="21">
        <v>19.677627000000001</v>
      </c>
      <c r="C73" s="21">
        <f t="shared" si="5"/>
        <v>19.539626999999999</v>
      </c>
      <c r="D73" s="7"/>
      <c r="E73" s="7"/>
      <c r="F73" s="7"/>
      <c r="G73" s="42">
        <v>11.6868</v>
      </c>
      <c r="H73" s="42">
        <v>4.576003</v>
      </c>
      <c r="I73" s="7"/>
      <c r="J73" s="21">
        <v>2.9148520000000002</v>
      </c>
      <c r="K73" s="21"/>
      <c r="L73" s="7"/>
      <c r="M73" s="7"/>
      <c r="N73" s="7"/>
      <c r="O73" s="21">
        <v>0.36197200000000002</v>
      </c>
      <c r="P73" s="43"/>
      <c r="Q73" s="21">
        <v>0.13800000000000001</v>
      </c>
      <c r="R73" s="43"/>
      <c r="S73" s="44">
        <v>4.9920390000000001</v>
      </c>
      <c r="T73" s="21">
        <v>0.13800000000000001</v>
      </c>
      <c r="U73" s="43"/>
      <c r="V73" s="21">
        <v>0.32256299999999999</v>
      </c>
      <c r="W73" s="21"/>
      <c r="X73" s="21">
        <v>10.78</v>
      </c>
      <c r="Y73" s="21">
        <v>0.51549999999999996</v>
      </c>
      <c r="Z73" s="21"/>
      <c r="AA73" s="21"/>
      <c r="AB73" s="21">
        <v>2.9295249999999999</v>
      </c>
      <c r="AC73" s="21"/>
      <c r="AD73" s="21"/>
      <c r="AE73" s="21"/>
      <c r="AF73" s="21"/>
      <c r="AG73" s="21"/>
      <c r="AH73" s="21"/>
      <c r="AI73" s="21"/>
      <c r="AJ73" s="21"/>
      <c r="AK73" s="21"/>
      <c r="AL73" s="21">
        <f t="shared" si="6"/>
        <v>19.677627000000001</v>
      </c>
      <c r="AM73" s="21">
        <f t="shared" si="7"/>
        <v>19.539626999999999</v>
      </c>
      <c r="AN73" s="26">
        <f t="shared" si="8"/>
        <v>0</v>
      </c>
      <c r="AO73" s="8"/>
    </row>
    <row r="74" spans="1:41">
      <c r="A74" s="15">
        <v>1764</v>
      </c>
      <c r="B74" s="21">
        <v>20.357108</v>
      </c>
      <c r="C74" s="21">
        <f t="shared" si="5"/>
        <v>20.148108000000001</v>
      </c>
      <c r="D74" s="7"/>
      <c r="E74" s="7"/>
      <c r="F74" s="7"/>
      <c r="G74" s="42">
        <v>11.6868</v>
      </c>
      <c r="H74" s="42">
        <v>4.3109000000000002</v>
      </c>
      <c r="I74" s="7"/>
      <c r="J74" s="21">
        <v>2.3970370000000001</v>
      </c>
      <c r="K74" s="21"/>
      <c r="L74" s="7"/>
      <c r="M74" s="7"/>
      <c r="N74" s="7"/>
      <c r="O74" s="21">
        <v>1.753371</v>
      </c>
      <c r="P74" s="43"/>
      <c r="Q74" s="21">
        <v>0.20899999999999999</v>
      </c>
      <c r="R74" s="43"/>
      <c r="S74" s="44">
        <v>5.9574400000000001</v>
      </c>
      <c r="T74" s="21">
        <v>0.20899999999999999</v>
      </c>
      <c r="U74" s="43"/>
      <c r="V74" s="21">
        <v>0.253245</v>
      </c>
      <c r="W74" s="21"/>
      <c r="X74" s="21">
        <v>10.78</v>
      </c>
      <c r="Y74" s="21">
        <v>0.51190999999999998</v>
      </c>
      <c r="Z74" s="21"/>
      <c r="AA74" s="21"/>
      <c r="AB74" s="21">
        <v>2.6455129999999998</v>
      </c>
      <c r="AC74" s="21"/>
      <c r="AD74" s="21"/>
      <c r="AE74" s="21"/>
      <c r="AF74" s="21"/>
      <c r="AG74" s="21"/>
      <c r="AH74" s="21"/>
      <c r="AI74" s="21"/>
      <c r="AJ74" s="21"/>
      <c r="AK74" s="21"/>
      <c r="AL74" s="21">
        <f t="shared" si="6"/>
        <v>20.357108</v>
      </c>
      <c r="AM74" s="21">
        <f t="shared" si="7"/>
        <v>20.148108000000001</v>
      </c>
      <c r="AN74" s="26">
        <f t="shared" si="8"/>
        <v>0</v>
      </c>
      <c r="AO74" s="8"/>
    </row>
    <row r="75" spans="1:41" s="1" customFormat="1">
      <c r="A75" s="1">
        <v>1765</v>
      </c>
      <c r="B75" s="26">
        <f>(AVERAGE(B76,B74))</f>
        <v>19.822436500000002</v>
      </c>
      <c r="C75" s="26">
        <f t="shared" si="5"/>
        <v>19.603936500000003</v>
      </c>
      <c r="D75" s="8"/>
      <c r="E75" s="8"/>
      <c r="F75" s="8"/>
      <c r="G75" s="45">
        <f>(AVERAGE(G76,G74))</f>
        <v>11.6868</v>
      </c>
      <c r="H75" s="45">
        <f>(AVERAGE(H76,H74))</f>
        <v>3.6503674999999998</v>
      </c>
      <c r="I75" s="8"/>
      <c r="J75" s="26">
        <f>(AVERAGE(J76,J74))</f>
        <v>2.4545895</v>
      </c>
      <c r="K75" s="26"/>
      <c r="L75" s="8"/>
      <c r="M75" s="8"/>
      <c r="N75" s="8"/>
      <c r="O75" s="26">
        <f>(AVERAGE(O76,O74))</f>
        <v>1.8121795000000001</v>
      </c>
      <c r="P75" s="46"/>
      <c r="Q75" s="26">
        <f>(AVERAGE(Q76,Q74))</f>
        <v>0.2185</v>
      </c>
      <c r="R75" s="46"/>
      <c r="S75" s="44">
        <f>(AVERAGE(S76,S74))</f>
        <v>5.6168849999999999</v>
      </c>
      <c r="T75" s="26">
        <f>(AVERAGE(T76,T74))</f>
        <v>0.2185</v>
      </c>
      <c r="U75" s="46"/>
      <c r="V75" s="26">
        <f>(AVERAGE(V76,V74))</f>
        <v>0.2972475</v>
      </c>
      <c r="W75" s="26"/>
      <c r="X75" s="26">
        <f>(AVERAGE(X76,X74))</f>
        <v>10.78</v>
      </c>
      <c r="Y75" s="26">
        <f>(AVERAGE(Y76,Y74))</f>
        <v>0.49788699999999997</v>
      </c>
      <c r="Z75" s="26"/>
      <c r="AA75" s="26"/>
      <c r="AB75" s="26">
        <f>(AVERAGE(AB76,AB74))</f>
        <v>2.4119169999999999</v>
      </c>
      <c r="AC75" s="26"/>
      <c r="AD75" s="26"/>
      <c r="AE75" s="26"/>
      <c r="AF75" s="26"/>
      <c r="AG75" s="26"/>
      <c r="AH75" s="26"/>
      <c r="AI75" s="26"/>
      <c r="AJ75" s="26"/>
      <c r="AK75" s="26"/>
      <c r="AL75" s="21">
        <f t="shared" si="6"/>
        <v>19.822436499999998</v>
      </c>
      <c r="AM75" s="21">
        <f t="shared" si="7"/>
        <v>19.6039365</v>
      </c>
      <c r="AN75" s="26">
        <f t="shared" si="8"/>
        <v>0</v>
      </c>
      <c r="AO75" s="8"/>
    </row>
    <row r="76" spans="1:41">
      <c r="A76" s="15">
        <v>1766</v>
      </c>
      <c r="B76" s="21">
        <v>19.287765</v>
      </c>
      <c r="C76" s="21">
        <f t="shared" si="5"/>
        <v>19.059764999999999</v>
      </c>
      <c r="D76" s="7"/>
      <c r="E76" s="7"/>
      <c r="F76" s="7"/>
      <c r="G76" s="42">
        <v>11.6868</v>
      </c>
      <c r="H76" s="42">
        <v>2.9898349999999998</v>
      </c>
      <c r="I76" s="7"/>
      <c r="J76" s="21">
        <v>2.5121419999999999</v>
      </c>
      <c r="K76" s="21"/>
      <c r="L76" s="7"/>
      <c r="M76" s="7"/>
      <c r="N76" s="7"/>
      <c r="O76" s="21">
        <v>1.8709880000000001</v>
      </c>
      <c r="P76" s="43"/>
      <c r="Q76" s="21">
        <v>0.22800000000000001</v>
      </c>
      <c r="R76" s="43"/>
      <c r="S76" s="44">
        <v>5.2763299999999997</v>
      </c>
      <c r="T76" s="21">
        <v>0.22800000000000001</v>
      </c>
      <c r="U76" s="43"/>
      <c r="V76" s="21">
        <v>0.34125</v>
      </c>
      <c r="W76" s="21"/>
      <c r="X76" s="21">
        <v>10.78</v>
      </c>
      <c r="Y76" s="21">
        <v>0.48386400000000002</v>
      </c>
      <c r="Z76" s="21"/>
      <c r="AA76" s="21"/>
      <c r="AB76" s="21">
        <v>2.178321</v>
      </c>
      <c r="AC76" s="21"/>
      <c r="AD76" s="21"/>
      <c r="AE76" s="21"/>
      <c r="AF76" s="21"/>
      <c r="AG76" s="21"/>
      <c r="AH76" s="21"/>
      <c r="AI76" s="21"/>
      <c r="AJ76" s="21"/>
      <c r="AK76" s="21"/>
      <c r="AL76" s="21">
        <f t="shared" si="6"/>
        <v>19.287765</v>
      </c>
      <c r="AM76" s="21">
        <f t="shared" si="7"/>
        <v>19.059764999999999</v>
      </c>
      <c r="AN76" s="26">
        <f t="shared" si="8"/>
        <v>0</v>
      </c>
      <c r="AO76" s="8"/>
    </row>
    <row r="77" spans="1:41">
      <c r="A77" s="15">
        <v>1767</v>
      </c>
      <c r="B77" s="21">
        <v>19.209396999999999</v>
      </c>
      <c r="C77" s="21">
        <f t="shared" si="5"/>
        <v>19.005396999999999</v>
      </c>
      <c r="D77" s="7"/>
      <c r="E77" s="7"/>
      <c r="F77" s="7"/>
      <c r="G77" s="42">
        <v>11.6868</v>
      </c>
      <c r="H77" s="42">
        <v>3.577588</v>
      </c>
      <c r="I77" s="7"/>
      <c r="J77" s="21">
        <v>2.9232999999999998</v>
      </c>
      <c r="K77" s="21"/>
      <c r="L77" s="7"/>
      <c r="M77" s="7"/>
      <c r="N77" s="7"/>
      <c r="O77" s="21">
        <v>0.81770900000000002</v>
      </c>
      <c r="P77" s="43"/>
      <c r="Q77" s="21">
        <v>0.20399999999999999</v>
      </c>
      <c r="R77" s="43"/>
      <c r="S77" s="44">
        <v>5.1791349999999996</v>
      </c>
      <c r="T77" s="21">
        <v>0.20399999999999999</v>
      </c>
      <c r="U77" s="43"/>
      <c r="V77" s="21">
        <v>0.33185900000000002</v>
      </c>
      <c r="W77" s="21"/>
      <c r="X77" s="21">
        <v>10.78</v>
      </c>
      <c r="Y77" s="21">
        <v>0.38650600000000002</v>
      </c>
      <c r="Z77" s="21"/>
      <c r="AA77" s="21"/>
      <c r="AB77" s="21">
        <v>2.3278970000000001</v>
      </c>
      <c r="AC77" s="21"/>
      <c r="AD77" s="21"/>
      <c r="AE77" s="21"/>
      <c r="AF77" s="21"/>
      <c r="AG77" s="21"/>
      <c r="AH77" s="21"/>
      <c r="AI77" s="21"/>
      <c r="AJ77" s="21"/>
      <c r="AK77" s="21"/>
      <c r="AL77" s="21">
        <f t="shared" si="6"/>
        <v>19.209396999999999</v>
      </c>
      <c r="AM77" s="21">
        <f t="shared" si="7"/>
        <v>19.005396999999999</v>
      </c>
      <c r="AN77" s="26">
        <f t="shared" si="8"/>
        <v>0</v>
      </c>
      <c r="AO77" s="8"/>
    </row>
    <row r="78" spans="1:41">
      <c r="A78" s="15">
        <v>1768</v>
      </c>
      <c r="B78" s="21">
        <v>19.998476</v>
      </c>
      <c r="C78" s="21">
        <f t="shared" si="5"/>
        <v>19.801476000000001</v>
      </c>
      <c r="D78" s="7"/>
      <c r="E78" s="7"/>
      <c r="F78" s="7"/>
      <c r="G78" s="42">
        <v>11.6868</v>
      </c>
      <c r="H78" s="42">
        <v>4.0895270000000004</v>
      </c>
      <c r="I78" s="7"/>
      <c r="J78" s="21">
        <v>2.4614229999999999</v>
      </c>
      <c r="K78" s="21"/>
      <c r="L78" s="7"/>
      <c r="M78" s="7"/>
      <c r="N78" s="7"/>
      <c r="O78" s="21">
        <v>1.5637259999999999</v>
      </c>
      <c r="P78" s="43"/>
      <c r="Q78" s="21">
        <v>0.19700000000000001</v>
      </c>
      <c r="R78" s="43"/>
      <c r="S78" s="44">
        <v>5.4727560000000004</v>
      </c>
      <c r="T78" s="21">
        <v>0.19700000000000001</v>
      </c>
      <c r="U78" s="43"/>
      <c r="V78" s="21">
        <v>0.30623600000000001</v>
      </c>
      <c r="W78" s="21"/>
      <c r="X78" s="21">
        <v>10.78</v>
      </c>
      <c r="Y78" s="21">
        <v>0.49945899999999999</v>
      </c>
      <c r="Z78" s="21"/>
      <c r="AA78" s="21"/>
      <c r="AB78" s="21">
        <v>2.7430249999999998</v>
      </c>
      <c r="AC78" s="21"/>
      <c r="AD78" s="21"/>
      <c r="AE78" s="21"/>
      <c r="AF78" s="21"/>
      <c r="AG78" s="21"/>
      <c r="AH78" s="21"/>
      <c r="AI78" s="21"/>
      <c r="AJ78" s="21"/>
      <c r="AK78" s="21"/>
      <c r="AL78" s="21">
        <f t="shared" si="6"/>
        <v>19.998476</v>
      </c>
      <c r="AM78" s="21">
        <f t="shared" si="7"/>
        <v>19.801476000000001</v>
      </c>
      <c r="AN78" s="26">
        <f t="shared" si="8"/>
        <v>0</v>
      </c>
      <c r="AO78" s="8"/>
    </row>
    <row r="79" spans="1:41">
      <c r="A79" s="15">
        <v>1769</v>
      </c>
      <c r="B79" s="21">
        <v>19.754322999999999</v>
      </c>
      <c r="C79" s="21">
        <f t="shared" si="5"/>
        <v>19.543323000000001</v>
      </c>
      <c r="D79" s="7"/>
      <c r="E79" s="7"/>
      <c r="F79" s="7"/>
      <c r="G79" s="42">
        <v>11.6868</v>
      </c>
      <c r="H79" s="42">
        <v>4.2045510000000004</v>
      </c>
      <c r="I79" s="7"/>
      <c r="J79" s="21">
        <v>2.2728920000000001</v>
      </c>
      <c r="K79" s="21"/>
      <c r="L79" s="7"/>
      <c r="M79" s="7"/>
      <c r="N79" s="7"/>
      <c r="O79" s="21">
        <v>1.3790800000000001</v>
      </c>
      <c r="P79" s="43"/>
      <c r="Q79" s="21">
        <v>0.21099999999999999</v>
      </c>
      <c r="R79" s="43"/>
      <c r="S79" s="44">
        <v>5.4099019999999998</v>
      </c>
      <c r="T79" s="21">
        <v>0.21099999999999999</v>
      </c>
      <c r="U79" s="43"/>
      <c r="V79" s="21">
        <v>0.29729499999999998</v>
      </c>
      <c r="W79" s="21"/>
      <c r="X79" s="21">
        <v>10.78</v>
      </c>
      <c r="Y79" s="21">
        <v>0.43744100000000002</v>
      </c>
      <c r="Z79" s="21"/>
      <c r="AA79" s="21"/>
      <c r="AB79" s="21">
        <v>2.6186850000000002</v>
      </c>
      <c r="AC79" s="21"/>
      <c r="AD79" s="21"/>
      <c r="AE79" s="21"/>
      <c r="AF79" s="21"/>
      <c r="AG79" s="21"/>
      <c r="AH79" s="21"/>
      <c r="AI79" s="21"/>
      <c r="AJ79" s="21"/>
      <c r="AK79" s="21"/>
      <c r="AL79" s="21">
        <f t="shared" si="6"/>
        <v>19.754322999999999</v>
      </c>
      <c r="AM79" s="21">
        <f t="shared" si="7"/>
        <v>19.543323000000001</v>
      </c>
      <c r="AN79" s="26">
        <f t="shared" si="8"/>
        <v>0</v>
      </c>
      <c r="AO79" s="8"/>
    </row>
    <row r="80" spans="1:41">
      <c r="A80" s="15">
        <v>1770</v>
      </c>
      <c r="B80" s="21">
        <v>19.859394000000002</v>
      </c>
      <c r="C80" s="21">
        <f t="shared" si="5"/>
        <v>19.601394000000003</v>
      </c>
      <c r="D80" s="7"/>
      <c r="E80" s="7"/>
      <c r="F80" s="7"/>
      <c r="G80" s="42">
        <v>11.6868</v>
      </c>
      <c r="H80" s="42">
        <v>3.3109030000000002</v>
      </c>
      <c r="I80" s="7"/>
      <c r="J80" s="21">
        <v>3.1303879999999999</v>
      </c>
      <c r="K80" s="21"/>
      <c r="L80" s="7"/>
      <c r="M80" s="7"/>
      <c r="N80" s="7"/>
      <c r="O80" s="21">
        <v>1.473303</v>
      </c>
      <c r="P80" s="43"/>
      <c r="Q80" s="21">
        <v>0.25800000000000001</v>
      </c>
      <c r="R80" s="43"/>
      <c r="S80" s="44">
        <v>4.9289259999999997</v>
      </c>
      <c r="T80" s="21">
        <v>0.25800000000000001</v>
      </c>
      <c r="U80" s="43"/>
      <c r="V80" s="21">
        <v>0.30829299999999998</v>
      </c>
      <c r="W80" s="21"/>
      <c r="X80" s="21">
        <v>10.78</v>
      </c>
      <c r="Y80" s="21">
        <v>0.61366100000000001</v>
      </c>
      <c r="Z80" s="21"/>
      <c r="AA80" s="21"/>
      <c r="AB80" s="21">
        <v>2.9705140000000001</v>
      </c>
      <c r="AC80" s="21"/>
      <c r="AD80" s="21"/>
      <c r="AE80" s="21"/>
      <c r="AF80" s="21"/>
      <c r="AG80" s="21"/>
      <c r="AH80" s="21"/>
      <c r="AI80" s="21"/>
      <c r="AJ80" s="21"/>
      <c r="AK80" s="21"/>
      <c r="AL80" s="21">
        <f t="shared" si="6"/>
        <v>19.859394000000002</v>
      </c>
      <c r="AM80" s="21">
        <f t="shared" si="7"/>
        <v>19.601394000000003</v>
      </c>
      <c r="AN80" s="26">
        <f t="shared" si="8"/>
        <v>0</v>
      </c>
      <c r="AO80" s="8"/>
    </row>
    <row r="81" spans="1:41">
      <c r="A81" s="15">
        <v>1771</v>
      </c>
      <c r="B81" s="21">
        <v>21.536988000000001</v>
      </c>
      <c r="C81" s="21">
        <f t="shared" si="5"/>
        <v>20.803988</v>
      </c>
      <c r="D81" s="7"/>
      <c r="E81" s="7"/>
      <c r="F81" s="7"/>
      <c r="G81" s="42">
        <v>11.6868</v>
      </c>
      <c r="H81" s="42">
        <v>3.7406090000000001</v>
      </c>
      <c r="I81" s="7"/>
      <c r="J81" s="21">
        <v>3.0784739999999999</v>
      </c>
      <c r="K81" s="21"/>
      <c r="L81" s="7"/>
      <c r="M81" s="7"/>
      <c r="N81" s="7"/>
      <c r="O81" s="21">
        <v>2.2981050000000001</v>
      </c>
      <c r="P81" s="43"/>
      <c r="Q81" s="21">
        <v>0.73299999999999998</v>
      </c>
      <c r="R81" s="43"/>
      <c r="S81" s="44">
        <v>6.5244949999999999</v>
      </c>
      <c r="T81" s="21">
        <v>0.73299999999999998</v>
      </c>
      <c r="U81" s="43"/>
      <c r="V81" s="21">
        <v>0.298294</v>
      </c>
      <c r="W81" s="21"/>
      <c r="X81" s="21">
        <v>10.78</v>
      </c>
      <c r="Y81" s="21">
        <v>0.59257700000000002</v>
      </c>
      <c r="Z81" s="21"/>
      <c r="AA81" s="21"/>
      <c r="AB81" s="21">
        <v>2.608622</v>
      </c>
      <c r="AC81" s="21"/>
      <c r="AD81" s="21"/>
      <c r="AE81" s="21"/>
      <c r="AF81" s="21"/>
      <c r="AG81" s="21"/>
      <c r="AH81" s="21"/>
      <c r="AI81" s="21"/>
      <c r="AJ81" s="21"/>
      <c r="AK81" s="21"/>
      <c r="AL81" s="21">
        <f t="shared" si="6"/>
        <v>21.536987999999997</v>
      </c>
      <c r="AM81" s="21">
        <f t="shared" si="7"/>
        <v>20.803987999999997</v>
      </c>
      <c r="AN81" s="26">
        <f t="shared" si="8"/>
        <v>0</v>
      </c>
      <c r="AO81" s="8"/>
    </row>
    <row r="82" spans="1:41">
      <c r="A82" s="15">
        <v>1772</v>
      </c>
      <c r="B82" s="21">
        <v>20.0244</v>
      </c>
      <c r="C82" s="21">
        <f t="shared" si="5"/>
        <v>19.545400000000001</v>
      </c>
      <c r="D82" s="7"/>
      <c r="E82" s="7"/>
      <c r="F82" s="7"/>
      <c r="G82" s="42">
        <v>11.6868</v>
      </c>
      <c r="H82" s="42">
        <v>2.9711090000000002</v>
      </c>
      <c r="I82" s="7"/>
      <c r="J82" s="21">
        <v>3.2743679999999999</v>
      </c>
      <c r="K82" s="21"/>
      <c r="L82" s="7"/>
      <c r="M82" s="7"/>
      <c r="N82" s="7"/>
      <c r="O82" s="21">
        <v>1.6131230000000001</v>
      </c>
      <c r="P82" s="43"/>
      <c r="Q82" s="21">
        <v>0.47899999999999998</v>
      </c>
      <c r="R82" s="43"/>
      <c r="S82" s="44">
        <v>5.6536289999999996</v>
      </c>
      <c r="T82" s="21">
        <v>0.47899999999999998</v>
      </c>
      <c r="U82" s="43"/>
      <c r="V82" s="21">
        <v>0.308533</v>
      </c>
      <c r="W82" s="21"/>
      <c r="X82" s="21">
        <v>10.78</v>
      </c>
      <c r="Y82" s="21">
        <v>0.66597600000000001</v>
      </c>
      <c r="Z82" s="21"/>
      <c r="AA82" s="21"/>
      <c r="AB82" s="21">
        <v>2.1372620000000002</v>
      </c>
      <c r="AC82" s="21"/>
      <c r="AD82" s="21"/>
      <c r="AE82" s="21"/>
      <c r="AF82" s="21"/>
      <c r="AG82" s="21"/>
      <c r="AH82" s="21"/>
      <c r="AI82" s="21"/>
      <c r="AJ82" s="21"/>
      <c r="AK82" s="21"/>
      <c r="AL82" s="21">
        <f t="shared" si="6"/>
        <v>20.0244</v>
      </c>
      <c r="AM82" s="21">
        <f t="shared" si="7"/>
        <v>19.545400000000001</v>
      </c>
      <c r="AN82" s="26">
        <f t="shared" si="8"/>
        <v>0</v>
      </c>
      <c r="AO82" s="8"/>
    </row>
    <row r="83" spans="1:41">
      <c r="A83" s="15">
        <v>1773</v>
      </c>
      <c r="B83" s="21">
        <v>20.220496000000001</v>
      </c>
      <c r="C83" s="21">
        <f t="shared" si="5"/>
        <v>19.872496000000002</v>
      </c>
      <c r="D83" s="7"/>
      <c r="E83" s="7"/>
      <c r="F83" s="7"/>
      <c r="G83" s="42">
        <v>11.6868</v>
      </c>
      <c r="H83" s="42">
        <v>3.6806999999999999</v>
      </c>
      <c r="I83" s="7"/>
      <c r="J83" s="21">
        <v>3.3131599999999999</v>
      </c>
      <c r="K83" s="21"/>
      <c r="L83" s="7"/>
      <c r="M83" s="7"/>
      <c r="N83" s="7"/>
      <c r="O83" s="21">
        <v>1.1918359999999999</v>
      </c>
      <c r="P83" s="43"/>
      <c r="Q83" s="21">
        <v>0.34799999999999998</v>
      </c>
      <c r="R83" s="43"/>
      <c r="S83" s="44">
        <v>5.7381039999999999</v>
      </c>
      <c r="T83" s="21">
        <v>0.34799999999999998</v>
      </c>
      <c r="U83" s="43"/>
      <c r="V83" s="21">
        <v>0.29896</v>
      </c>
      <c r="W83" s="21"/>
      <c r="X83" s="21">
        <v>10.78</v>
      </c>
      <c r="Y83" s="21">
        <v>0.64841199999999999</v>
      </c>
      <c r="Z83" s="21"/>
      <c r="AA83" s="21"/>
      <c r="AB83" s="21">
        <v>2.4070200000000002</v>
      </c>
      <c r="AC83" s="21"/>
      <c r="AD83" s="21"/>
      <c r="AE83" s="21"/>
      <c r="AF83" s="21"/>
      <c r="AG83" s="21"/>
      <c r="AH83" s="21"/>
      <c r="AI83" s="21"/>
      <c r="AJ83" s="21"/>
      <c r="AK83" s="21"/>
      <c r="AL83" s="21">
        <f t="shared" si="6"/>
        <v>20.220496000000001</v>
      </c>
      <c r="AM83" s="21">
        <f t="shared" si="7"/>
        <v>19.872496000000002</v>
      </c>
      <c r="AN83" s="26">
        <f t="shared" si="8"/>
        <v>0</v>
      </c>
      <c r="AO83" s="8"/>
    </row>
    <row r="84" spans="1:41" s="1" customFormat="1">
      <c r="A84" s="1">
        <v>1774</v>
      </c>
      <c r="B84" s="26">
        <f>(AVERAGE(B85,B83))</f>
        <v>21.931802000000001</v>
      </c>
      <c r="C84" s="26">
        <f t="shared" si="5"/>
        <v>21.640302000000002</v>
      </c>
      <c r="D84" s="8"/>
      <c r="E84" s="8"/>
      <c r="F84" s="8"/>
      <c r="G84" s="45">
        <f>(AVERAGE(G85,G83))</f>
        <v>11.6868</v>
      </c>
      <c r="H84" s="45">
        <f>(AVERAGE(H85,H83))</f>
        <v>3.6446775000000002</v>
      </c>
      <c r="I84" s="8"/>
      <c r="J84" s="26">
        <f>(AVERAGE(J85,J83))</f>
        <v>2.2415690000000001</v>
      </c>
      <c r="K84" s="26"/>
      <c r="L84" s="8"/>
      <c r="M84" s="8"/>
      <c r="N84" s="8"/>
      <c r="O84" s="26">
        <f>(AVERAGE(O85,O83))</f>
        <v>4.0672554999999999</v>
      </c>
      <c r="P84" s="46"/>
      <c r="Q84" s="26">
        <f>(AVERAGE(Q85,Q83))</f>
        <v>0.29149999999999998</v>
      </c>
      <c r="R84" s="46"/>
      <c r="S84" s="44">
        <f>(AVERAGE(S85,S83))</f>
        <v>7.1217319999999997</v>
      </c>
      <c r="T84" s="26">
        <f>(AVERAGE(T85,T83))</f>
        <v>0.29149999999999998</v>
      </c>
      <c r="U84" s="46"/>
      <c r="V84" s="26">
        <f>(AVERAGE(V85,V83))</f>
        <v>0.46476600000000001</v>
      </c>
      <c r="W84" s="26"/>
      <c r="X84" s="26">
        <f>(AVERAGE(X85,X83))</f>
        <v>10.78</v>
      </c>
      <c r="Y84" s="26">
        <f>(AVERAGE(Y85,Y83))</f>
        <v>0.7531525</v>
      </c>
      <c r="Z84" s="26"/>
      <c r="AA84" s="26"/>
      <c r="AB84" s="26">
        <f>(AVERAGE(AB85,AB83))</f>
        <v>2.5206515</v>
      </c>
      <c r="AC84" s="26"/>
      <c r="AD84" s="26"/>
      <c r="AE84" s="26"/>
      <c r="AF84" s="26"/>
      <c r="AG84" s="26"/>
      <c r="AH84" s="26"/>
      <c r="AI84" s="26"/>
      <c r="AJ84" s="26"/>
      <c r="AK84" s="26"/>
      <c r="AL84" s="21">
        <f t="shared" si="6"/>
        <v>21.931801999999998</v>
      </c>
      <c r="AM84" s="21">
        <f t="shared" si="7"/>
        <v>21.640301999999998</v>
      </c>
      <c r="AN84" s="26">
        <f t="shared" si="8"/>
        <v>0</v>
      </c>
      <c r="AO84" s="8"/>
    </row>
    <row r="85" spans="1:41">
      <c r="A85" s="15">
        <v>1775</v>
      </c>
      <c r="B85" s="21">
        <v>23.643108000000002</v>
      </c>
      <c r="C85" s="21">
        <f t="shared" si="5"/>
        <v>23.408108000000002</v>
      </c>
      <c r="D85" s="7"/>
      <c r="E85" s="7"/>
      <c r="F85" s="7"/>
      <c r="G85" s="42">
        <v>11.6868</v>
      </c>
      <c r="H85" s="42">
        <v>3.6086550000000002</v>
      </c>
      <c r="I85" s="7"/>
      <c r="J85" s="21">
        <v>1.169978</v>
      </c>
      <c r="K85" s="21"/>
      <c r="L85" s="7"/>
      <c r="M85" s="7"/>
      <c r="N85" s="7"/>
      <c r="O85" s="21">
        <v>6.9426750000000004</v>
      </c>
      <c r="P85" s="43"/>
      <c r="Q85" s="21">
        <v>0.23499999999999999</v>
      </c>
      <c r="R85" s="43"/>
      <c r="S85" s="44">
        <v>8.5053599999999996</v>
      </c>
      <c r="T85" s="21">
        <v>0.23499999999999999</v>
      </c>
      <c r="U85" s="43"/>
      <c r="V85" s="21">
        <v>0.63057200000000002</v>
      </c>
      <c r="W85" s="21"/>
      <c r="X85" s="21">
        <v>10.78</v>
      </c>
      <c r="Y85" s="21">
        <v>0.85789300000000002</v>
      </c>
      <c r="Z85" s="21"/>
      <c r="AA85" s="21"/>
      <c r="AB85" s="21">
        <v>2.6342829999999999</v>
      </c>
      <c r="AC85" s="21"/>
      <c r="AD85" s="21"/>
      <c r="AE85" s="21"/>
      <c r="AF85" s="21"/>
      <c r="AG85" s="21"/>
      <c r="AH85" s="21"/>
      <c r="AI85" s="21"/>
      <c r="AJ85" s="21"/>
      <c r="AK85" s="21"/>
      <c r="AL85" s="21">
        <f t="shared" si="6"/>
        <v>23.643107999999998</v>
      </c>
      <c r="AM85" s="21">
        <f t="shared" si="7"/>
        <v>23.408107999999999</v>
      </c>
      <c r="AN85" s="26">
        <f t="shared" si="8"/>
        <v>0</v>
      </c>
      <c r="AO85" s="8"/>
    </row>
    <row r="86" spans="1:41">
      <c r="A86" s="15">
        <v>1776</v>
      </c>
      <c r="B86" s="21">
        <v>22.987964999999999</v>
      </c>
      <c r="C86" s="21">
        <f t="shared" si="5"/>
        <v>22.711964999999999</v>
      </c>
      <c r="D86" s="7"/>
      <c r="E86" s="7"/>
      <c r="F86" s="7"/>
      <c r="G86" s="42">
        <v>11.6868</v>
      </c>
      <c r="H86" s="42">
        <v>4.3460210000000004</v>
      </c>
      <c r="I86" s="7"/>
      <c r="J86" s="21">
        <v>1.300583</v>
      </c>
      <c r="K86" s="21"/>
      <c r="L86" s="7"/>
      <c r="M86" s="7"/>
      <c r="N86" s="7"/>
      <c r="O86" s="21">
        <v>5.3785610000000004</v>
      </c>
      <c r="P86" s="43"/>
      <c r="Q86" s="21">
        <v>0.27600000000000002</v>
      </c>
      <c r="R86" s="43"/>
      <c r="S86" s="44">
        <v>8.0299639999999997</v>
      </c>
      <c r="T86" s="21">
        <v>0.27600000000000002</v>
      </c>
      <c r="U86" s="43"/>
      <c r="V86" s="21">
        <v>0.67076199999999997</v>
      </c>
      <c r="W86" s="21"/>
      <c r="X86" s="21">
        <v>10.78</v>
      </c>
      <c r="Y86" s="21">
        <v>0.88488500000000003</v>
      </c>
      <c r="Z86" s="21"/>
      <c r="AA86" s="21"/>
      <c r="AB86" s="21">
        <v>2.3463539999999998</v>
      </c>
      <c r="AC86" s="21"/>
      <c r="AD86" s="21"/>
      <c r="AE86" s="21"/>
      <c r="AF86" s="21"/>
      <c r="AG86" s="21"/>
      <c r="AH86" s="21"/>
      <c r="AI86" s="21"/>
      <c r="AJ86" s="21"/>
      <c r="AK86" s="21"/>
      <c r="AL86" s="21">
        <f t="shared" si="6"/>
        <v>22.987965000000003</v>
      </c>
      <c r="AM86" s="21">
        <f t="shared" si="7"/>
        <v>22.711965000000003</v>
      </c>
      <c r="AN86" s="26">
        <f t="shared" si="8"/>
        <v>0</v>
      </c>
      <c r="AO86" s="8"/>
    </row>
    <row r="87" spans="1:41">
      <c r="A87" s="15">
        <v>1777</v>
      </c>
      <c r="B87" s="21">
        <v>23.209892</v>
      </c>
      <c r="C87" s="21">
        <f t="shared" si="5"/>
        <v>22.964891999999999</v>
      </c>
      <c r="D87" s="7"/>
      <c r="E87" s="7"/>
      <c r="F87" s="7"/>
      <c r="G87" s="42">
        <v>11.6868</v>
      </c>
      <c r="H87" s="42">
        <v>5.8780359999999998</v>
      </c>
      <c r="I87" s="7"/>
      <c r="J87" s="21">
        <v>1.4946699999999999</v>
      </c>
      <c r="K87" s="21"/>
      <c r="L87" s="7"/>
      <c r="M87" s="7"/>
      <c r="N87" s="7"/>
      <c r="O87" s="21">
        <v>3.905386</v>
      </c>
      <c r="P87" s="43"/>
      <c r="Q87" s="21">
        <v>0.245</v>
      </c>
      <c r="R87" s="43"/>
      <c r="S87" s="44">
        <v>8.0471170000000001</v>
      </c>
      <c r="T87" s="21">
        <v>0.245</v>
      </c>
      <c r="U87" s="43"/>
      <c r="V87" s="21">
        <v>0.66511799999999999</v>
      </c>
      <c r="W87" s="21"/>
      <c r="X87" s="21">
        <v>10.78</v>
      </c>
      <c r="Y87" s="21">
        <v>1.02637</v>
      </c>
      <c r="Z87" s="21"/>
      <c r="AA87" s="21"/>
      <c r="AB87" s="21">
        <v>2.4462869999999999</v>
      </c>
      <c r="AC87" s="21"/>
      <c r="AD87" s="21"/>
      <c r="AE87" s="21"/>
      <c r="AF87" s="21"/>
      <c r="AG87" s="21"/>
      <c r="AH87" s="21"/>
      <c r="AI87" s="21"/>
      <c r="AJ87" s="21"/>
      <c r="AK87" s="21"/>
      <c r="AL87" s="21">
        <f t="shared" si="6"/>
        <v>23.209891999999996</v>
      </c>
      <c r="AM87" s="21">
        <f t="shared" si="7"/>
        <v>22.964891999999995</v>
      </c>
      <c r="AN87" s="26">
        <f t="shared" si="8"/>
        <v>0</v>
      </c>
      <c r="AO87" s="8"/>
    </row>
    <row r="88" spans="1:41">
      <c r="A88" s="15">
        <v>1778</v>
      </c>
      <c r="B88" s="21">
        <v>22.484217000000001</v>
      </c>
      <c r="C88" s="21">
        <f t="shared" si="5"/>
        <v>22.207217</v>
      </c>
      <c r="D88" s="7"/>
      <c r="E88" s="7"/>
      <c r="F88" s="7"/>
      <c r="G88" s="42">
        <v>11.6868</v>
      </c>
      <c r="H88" s="42">
        <v>6.0065770000000001</v>
      </c>
      <c r="I88" s="7"/>
      <c r="J88" s="21">
        <v>2.5031430000000001</v>
      </c>
      <c r="K88" s="21"/>
      <c r="L88" s="7"/>
      <c r="M88" s="7"/>
      <c r="N88" s="7"/>
      <c r="O88" s="21">
        <v>2.010697</v>
      </c>
      <c r="P88" s="43"/>
      <c r="Q88" s="21">
        <v>0.27700000000000002</v>
      </c>
      <c r="R88" s="43"/>
      <c r="S88" s="44">
        <v>6.9513109999999996</v>
      </c>
      <c r="T88" s="21">
        <v>0.27700000000000002</v>
      </c>
      <c r="U88" s="43"/>
      <c r="V88" s="21">
        <v>0.48902000000000001</v>
      </c>
      <c r="W88" s="21"/>
      <c r="X88" s="21">
        <v>10.78</v>
      </c>
      <c r="Y88" s="21">
        <v>1.128733</v>
      </c>
      <c r="Z88" s="21"/>
      <c r="AA88" s="21"/>
      <c r="AB88" s="21">
        <v>2.8581530000000002</v>
      </c>
      <c r="AC88" s="21"/>
      <c r="AD88" s="21"/>
      <c r="AE88" s="21"/>
      <c r="AF88" s="21"/>
      <c r="AG88" s="21"/>
      <c r="AH88" s="21"/>
      <c r="AI88" s="21"/>
      <c r="AJ88" s="21"/>
      <c r="AK88" s="21"/>
      <c r="AL88" s="21">
        <f t="shared" si="6"/>
        <v>22.484217000000001</v>
      </c>
      <c r="AM88" s="21">
        <f t="shared" si="7"/>
        <v>22.207217</v>
      </c>
      <c r="AN88" s="26">
        <f t="shared" si="8"/>
        <v>0</v>
      </c>
      <c r="AO88" s="8"/>
    </row>
    <row r="89" spans="1:41">
      <c r="A89" s="15">
        <v>1779</v>
      </c>
      <c r="B89" s="21">
        <v>24.307071000000001</v>
      </c>
      <c r="C89" s="21">
        <f t="shared" si="5"/>
        <v>23.955071</v>
      </c>
      <c r="D89" s="7"/>
      <c r="E89" s="7"/>
      <c r="F89" s="7"/>
      <c r="G89" s="42">
        <v>11.6868</v>
      </c>
      <c r="H89" s="42">
        <v>7.3414770000000003</v>
      </c>
      <c r="I89" s="7"/>
      <c r="J89" s="21">
        <v>1.215638</v>
      </c>
      <c r="K89" s="21"/>
      <c r="L89" s="7"/>
      <c r="M89" s="7"/>
      <c r="N89" s="7"/>
      <c r="O89" s="21">
        <v>3.7111559999999999</v>
      </c>
      <c r="P89" s="43"/>
      <c r="Q89" s="21">
        <v>0.35199999999999998</v>
      </c>
      <c r="R89" s="43"/>
      <c r="S89" s="44">
        <v>8.5767570000000006</v>
      </c>
      <c r="T89" s="21">
        <v>0.35199999999999998</v>
      </c>
      <c r="U89" s="43"/>
      <c r="V89" s="21">
        <v>0.435859</v>
      </c>
      <c r="W89" s="21"/>
      <c r="X89" s="21">
        <v>10.78</v>
      </c>
      <c r="Y89" s="21">
        <v>1.2762960000000001</v>
      </c>
      <c r="Z89" s="21"/>
      <c r="AA89" s="21"/>
      <c r="AB89" s="21">
        <v>2.8861590000000001</v>
      </c>
      <c r="AC89" s="21"/>
      <c r="AD89" s="21"/>
      <c r="AE89" s="21"/>
      <c r="AF89" s="21"/>
      <c r="AG89" s="21"/>
      <c r="AH89" s="21"/>
      <c r="AI89" s="21"/>
      <c r="AJ89" s="21"/>
      <c r="AK89" s="21"/>
      <c r="AL89" s="21">
        <f t="shared" si="6"/>
        <v>24.307070999999997</v>
      </c>
      <c r="AM89" s="21">
        <f t="shared" si="7"/>
        <v>23.955070999999997</v>
      </c>
      <c r="AN89" s="26">
        <f t="shared" si="8"/>
        <v>0</v>
      </c>
      <c r="AO89" s="8"/>
    </row>
    <row r="90" spans="1:41">
      <c r="A90" s="15">
        <v>1780</v>
      </c>
      <c r="B90" s="21">
        <v>24.055095999999999</v>
      </c>
      <c r="C90" s="21">
        <f t="shared" si="5"/>
        <v>23.693096000000001</v>
      </c>
      <c r="D90" s="7"/>
      <c r="E90" s="7"/>
      <c r="F90" s="7"/>
      <c r="G90" s="42">
        <v>11.6868</v>
      </c>
      <c r="H90" s="42">
        <v>7.5188059999999997</v>
      </c>
      <c r="I90" s="7"/>
      <c r="J90" s="21">
        <v>0.90220400000000001</v>
      </c>
      <c r="K90" s="21"/>
      <c r="L90" s="7"/>
      <c r="M90" s="7"/>
      <c r="N90" s="7"/>
      <c r="O90" s="21">
        <v>3.585286</v>
      </c>
      <c r="P90" s="43"/>
      <c r="Q90" s="21">
        <v>0.36199999999999999</v>
      </c>
      <c r="R90" s="43"/>
      <c r="S90" s="44">
        <v>8.0320599999999995</v>
      </c>
      <c r="T90" s="21">
        <v>0.36199999999999999</v>
      </c>
      <c r="U90" s="43"/>
      <c r="V90" s="21">
        <v>0.37873400000000002</v>
      </c>
      <c r="W90" s="21"/>
      <c r="X90" s="21">
        <v>10.78</v>
      </c>
      <c r="Y90" s="21">
        <v>1.3474090000000001</v>
      </c>
      <c r="Z90" s="21"/>
      <c r="AA90" s="21"/>
      <c r="AB90" s="21">
        <v>3.1548929999999999</v>
      </c>
      <c r="AC90" s="21"/>
      <c r="AD90" s="21"/>
      <c r="AE90" s="21"/>
      <c r="AF90" s="21"/>
      <c r="AG90" s="21"/>
      <c r="AH90" s="21"/>
      <c r="AI90" s="21"/>
      <c r="AJ90" s="21"/>
      <c r="AK90" s="21"/>
      <c r="AL90" s="21">
        <f t="shared" si="6"/>
        <v>24.055095999999999</v>
      </c>
      <c r="AM90" s="21">
        <f t="shared" si="7"/>
        <v>23.693096000000001</v>
      </c>
      <c r="AN90" s="26">
        <f t="shared" si="8"/>
        <v>0</v>
      </c>
      <c r="AO90" s="8"/>
    </row>
    <row r="91" spans="1:41">
      <c r="A91" s="15">
        <v>1781</v>
      </c>
      <c r="B91" s="21">
        <v>23.683201</v>
      </c>
      <c r="C91" s="21">
        <f t="shared" si="5"/>
        <v>23.049201</v>
      </c>
      <c r="D91" s="7"/>
      <c r="E91" s="7"/>
      <c r="F91" s="7"/>
      <c r="G91" s="42">
        <v>11.6868</v>
      </c>
      <c r="H91" s="42">
        <v>6.3651359999999997</v>
      </c>
      <c r="I91" s="7"/>
      <c r="J91" s="21">
        <v>1.712267</v>
      </c>
      <c r="K91" s="21"/>
      <c r="L91" s="7"/>
      <c r="M91" s="7"/>
      <c r="N91" s="7"/>
      <c r="O91" s="21">
        <v>3.2849979999999999</v>
      </c>
      <c r="P91" s="43"/>
      <c r="Q91" s="21">
        <v>0.63400000000000001</v>
      </c>
      <c r="R91" s="43"/>
      <c r="S91" s="44">
        <v>6.7407079999999997</v>
      </c>
      <c r="T91" s="21">
        <v>0.63400000000000001</v>
      </c>
      <c r="U91" s="43"/>
      <c r="V91" s="21">
        <v>0.35174499999999997</v>
      </c>
      <c r="W91" s="21"/>
      <c r="X91" s="21">
        <v>10.78</v>
      </c>
      <c r="Y91" s="21">
        <v>1.5768009999999999</v>
      </c>
      <c r="Z91" s="21"/>
      <c r="AA91" s="21"/>
      <c r="AB91" s="21">
        <v>3.5999469999999998</v>
      </c>
      <c r="AC91" s="21"/>
      <c r="AD91" s="21"/>
      <c r="AE91" s="21"/>
      <c r="AF91" s="21"/>
      <c r="AG91" s="21"/>
      <c r="AH91" s="21"/>
      <c r="AI91" s="21"/>
      <c r="AJ91" s="21"/>
      <c r="AK91" s="21"/>
      <c r="AL91" s="21">
        <f t="shared" si="6"/>
        <v>23.683201</v>
      </c>
      <c r="AM91" s="21">
        <f t="shared" si="7"/>
        <v>23.049201</v>
      </c>
      <c r="AN91" s="26">
        <f t="shared" si="8"/>
        <v>0</v>
      </c>
      <c r="AO91" s="8"/>
    </row>
    <row r="92" spans="1:41">
      <c r="A92" s="15">
        <v>1782</v>
      </c>
      <c r="B92" s="21">
        <v>25.424492000000001</v>
      </c>
      <c r="C92" s="21">
        <f t="shared" si="5"/>
        <v>24.871492</v>
      </c>
      <c r="D92" s="7"/>
      <c r="E92" s="7"/>
      <c r="F92" s="7"/>
      <c r="G92" s="42">
        <v>11.6868</v>
      </c>
      <c r="H92" s="42">
        <v>8.3305389999999999</v>
      </c>
      <c r="I92" s="7"/>
      <c r="J92" s="21">
        <v>2.6923910000000002</v>
      </c>
      <c r="K92" s="21"/>
      <c r="L92" s="7"/>
      <c r="M92" s="7"/>
      <c r="N92" s="7"/>
      <c r="O92" s="21">
        <v>2.161762</v>
      </c>
      <c r="P92" s="43"/>
      <c r="Q92" s="21">
        <v>0.55300000000000005</v>
      </c>
      <c r="R92" s="43"/>
      <c r="S92" s="44">
        <v>7.6728750000000003</v>
      </c>
      <c r="T92" s="21">
        <v>0.55300000000000005</v>
      </c>
      <c r="U92" s="43"/>
      <c r="V92" s="21">
        <v>0.35600500000000002</v>
      </c>
      <c r="W92" s="21"/>
      <c r="X92" s="21">
        <v>10.78</v>
      </c>
      <c r="Y92" s="21">
        <v>1.7927489999999999</v>
      </c>
      <c r="Z92" s="21"/>
      <c r="AA92" s="21"/>
      <c r="AB92" s="21">
        <v>4.269863</v>
      </c>
      <c r="AC92" s="21"/>
      <c r="AD92" s="21"/>
      <c r="AE92" s="21"/>
      <c r="AF92" s="21"/>
      <c r="AG92" s="21"/>
      <c r="AH92" s="21"/>
      <c r="AI92" s="21"/>
      <c r="AJ92" s="21"/>
      <c r="AK92" s="21"/>
      <c r="AL92" s="21">
        <f t="shared" si="6"/>
        <v>25.424492000000001</v>
      </c>
      <c r="AM92" s="21">
        <f t="shared" si="7"/>
        <v>24.871492</v>
      </c>
      <c r="AN92" s="26">
        <f t="shared" si="8"/>
        <v>0</v>
      </c>
      <c r="AO92" s="8"/>
    </row>
    <row r="93" spans="1:41">
      <c r="A93" s="15">
        <v>1783</v>
      </c>
      <c r="B93" s="21">
        <v>24.164413</v>
      </c>
      <c r="C93" s="21">
        <f t="shared" si="5"/>
        <v>23.934412999999999</v>
      </c>
      <c r="D93" s="7"/>
      <c r="E93" s="7"/>
      <c r="F93" s="7"/>
      <c r="G93" s="42">
        <v>11.6868</v>
      </c>
      <c r="H93" s="42">
        <v>8.1192980000000006</v>
      </c>
      <c r="I93" s="7"/>
      <c r="J93" s="21">
        <v>2.8071280000000001</v>
      </c>
      <c r="K93" s="21"/>
      <c r="L93" s="7"/>
      <c r="M93" s="7"/>
      <c r="N93" s="7"/>
      <c r="O93" s="21">
        <v>1.3211869999999999</v>
      </c>
      <c r="P93" s="43"/>
      <c r="Q93" s="21">
        <v>0.23</v>
      </c>
      <c r="R93" s="43"/>
      <c r="S93" s="44">
        <v>7.3061059999999998</v>
      </c>
      <c r="T93" s="21">
        <v>0.23</v>
      </c>
      <c r="U93" s="43"/>
      <c r="V93" s="21">
        <v>0.36898199999999998</v>
      </c>
      <c r="W93" s="21"/>
      <c r="X93" s="21">
        <v>11.6424</v>
      </c>
      <c r="Y93" s="21">
        <v>1.97688</v>
      </c>
      <c r="Z93" s="21"/>
      <c r="AA93" s="21"/>
      <c r="AB93" s="21">
        <v>2.6400450000000002</v>
      </c>
      <c r="AC93" s="21"/>
      <c r="AD93" s="21"/>
      <c r="AE93" s="21"/>
      <c r="AF93" s="21"/>
      <c r="AG93" s="21"/>
      <c r="AH93" s="21"/>
      <c r="AI93" s="21"/>
      <c r="AJ93" s="21"/>
      <c r="AK93" s="21"/>
      <c r="AL93" s="21">
        <f t="shared" si="6"/>
        <v>24.164413000000003</v>
      </c>
      <c r="AM93" s="21">
        <f t="shared" si="7"/>
        <v>23.934413000000003</v>
      </c>
      <c r="AN93" s="26">
        <f t="shared" si="8"/>
        <v>0</v>
      </c>
      <c r="AO93" s="8"/>
    </row>
    <row r="94" spans="1:41">
      <c r="A94" s="15">
        <v>1784</v>
      </c>
      <c r="B94" s="21">
        <v>22.902177999999999</v>
      </c>
      <c r="C94" s="21">
        <f t="shared" si="5"/>
        <v>22.689177999999998</v>
      </c>
      <c r="D94" s="7"/>
      <c r="E94" s="7"/>
      <c r="F94" s="7"/>
      <c r="G94" s="42">
        <v>11.6868</v>
      </c>
      <c r="H94" s="42">
        <v>6.4866780000000004</v>
      </c>
      <c r="I94" s="7"/>
      <c r="J94" s="21">
        <v>3.8584879999999999</v>
      </c>
      <c r="K94" s="21"/>
      <c r="L94" s="7"/>
      <c r="M94" s="7"/>
      <c r="N94" s="7"/>
      <c r="O94" s="21">
        <v>0.65721200000000002</v>
      </c>
      <c r="P94" s="43"/>
      <c r="Q94" s="21">
        <v>0.21299999999999999</v>
      </c>
      <c r="R94" s="43"/>
      <c r="S94" s="44">
        <v>5.89283</v>
      </c>
      <c r="T94" s="21">
        <v>0.21299999999999999</v>
      </c>
      <c r="U94" s="43"/>
      <c r="V94" s="21">
        <v>0.30993500000000002</v>
      </c>
      <c r="W94" s="21"/>
      <c r="X94" s="21">
        <v>11.6424</v>
      </c>
      <c r="Y94" s="21">
        <v>2.1683780000000001</v>
      </c>
      <c r="Z94" s="21"/>
      <c r="AA94" s="21"/>
      <c r="AB94" s="21">
        <v>2.6756350000000002</v>
      </c>
      <c r="AC94" s="21"/>
      <c r="AD94" s="21"/>
      <c r="AE94" s="21"/>
      <c r="AF94" s="21"/>
      <c r="AG94" s="21"/>
      <c r="AH94" s="21"/>
      <c r="AI94" s="21"/>
      <c r="AJ94" s="21"/>
      <c r="AK94" s="21"/>
      <c r="AL94" s="21">
        <f t="shared" si="6"/>
        <v>22.902178000000003</v>
      </c>
      <c r="AM94" s="21">
        <f t="shared" si="7"/>
        <v>22.689178000000002</v>
      </c>
      <c r="AN94" s="26">
        <f t="shared" si="8"/>
        <v>0</v>
      </c>
      <c r="AO94" s="8"/>
    </row>
    <row r="95" spans="1:41">
      <c r="A95" s="15">
        <v>1785</v>
      </c>
      <c r="B95" s="21">
        <v>24.144812999999999</v>
      </c>
      <c r="C95" s="21">
        <f t="shared" si="5"/>
        <v>23.112812999999999</v>
      </c>
      <c r="D95" s="7"/>
      <c r="E95" s="7"/>
      <c r="F95" s="7"/>
      <c r="G95" s="42">
        <v>11.6868</v>
      </c>
      <c r="H95" s="42">
        <v>3.7696510000000001</v>
      </c>
      <c r="I95" s="7"/>
      <c r="J95" s="21">
        <v>4.8701559999999997</v>
      </c>
      <c r="K95" s="21"/>
      <c r="L95" s="7"/>
      <c r="M95" s="7"/>
      <c r="N95" s="7"/>
      <c r="O95" s="21">
        <v>2.786206</v>
      </c>
      <c r="P95" s="43"/>
      <c r="Q95" s="21">
        <v>1.032</v>
      </c>
      <c r="R95" s="43"/>
      <c r="S95" s="44">
        <v>5.6197590000000002</v>
      </c>
      <c r="T95" s="21">
        <v>1.032</v>
      </c>
      <c r="U95" s="43"/>
      <c r="V95" s="21">
        <v>0.30332999999999999</v>
      </c>
      <c r="W95" s="21"/>
      <c r="X95" s="21">
        <v>11.6424</v>
      </c>
      <c r="Y95" s="21">
        <v>2.3210609999999998</v>
      </c>
      <c r="Z95" s="21"/>
      <c r="AA95" s="21"/>
      <c r="AB95" s="21">
        <v>3.2262629999999999</v>
      </c>
      <c r="AC95" s="21"/>
      <c r="AD95" s="21"/>
      <c r="AE95" s="21"/>
      <c r="AF95" s="21"/>
      <c r="AG95" s="21"/>
      <c r="AH95" s="21"/>
      <c r="AI95" s="21"/>
      <c r="AJ95" s="21"/>
      <c r="AK95" s="21"/>
      <c r="AL95" s="21">
        <f t="shared" si="6"/>
        <v>24.144812999999999</v>
      </c>
      <c r="AM95" s="21">
        <f t="shared" si="7"/>
        <v>23.112812999999999</v>
      </c>
      <c r="AN95" s="26">
        <f t="shared" si="8"/>
        <v>0</v>
      </c>
      <c r="AO95" s="8"/>
    </row>
    <row r="96" spans="1:41">
      <c r="A96" s="15">
        <v>1786</v>
      </c>
      <c r="B96" s="21">
        <v>26.153938</v>
      </c>
      <c r="C96" s="21">
        <f t="shared" si="5"/>
        <v>25.174938000000001</v>
      </c>
      <c r="D96" s="7"/>
      <c r="E96" s="7"/>
      <c r="F96" s="7"/>
      <c r="G96" s="42">
        <v>11.6868</v>
      </c>
      <c r="H96" s="42">
        <v>4.1789899999999998</v>
      </c>
      <c r="I96" s="7"/>
      <c r="J96" s="21">
        <v>3.2862900000000002</v>
      </c>
      <c r="K96" s="21"/>
      <c r="L96" s="7"/>
      <c r="M96" s="7"/>
      <c r="N96" s="7"/>
      <c r="O96" s="21">
        <v>6.0228580000000003</v>
      </c>
      <c r="P96" s="43"/>
      <c r="Q96" s="21">
        <v>0.97899999999999998</v>
      </c>
      <c r="R96" s="43"/>
      <c r="S96" s="44">
        <v>7.1659629999999996</v>
      </c>
      <c r="T96" s="21">
        <v>0.97899999999999998</v>
      </c>
      <c r="U96" s="43"/>
      <c r="V96" s="21">
        <v>0.41600199999999998</v>
      </c>
      <c r="W96" s="21"/>
      <c r="X96" s="21">
        <v>11.6424</v>
      </c>
      <c r="Y96" s="21">
        <v>2.5987079999999998</v>
      </c>
      <c r="Z96" s="21"/>
      <c r="AA96" s="21"/>
      <c r="AB96" s="21">
        <v>3.3518650000000001</v>
      </c>
      <c r="AC96" s="21"/>
      <c r="AD96" s="21"/>
      <c r="AE96" s="21"/>
      <c r="AF96" s="21"/>
      <c r="AG96" s="21"/>
      <c r="AH96" s="21"/>
      <c r="AI96" s="21"/>
      <c r="AJ96" s="21"/>
      <c r="AK96" s="21"/>
      <c r="AL96" s="21">
        <f t="shared" si="6"/>
        <v>26.153937999999997</v>
      </c>
      <c r="AM96" s="21">
        <f t="shared" si="7"/>
        <v>25.174937999999997</v>
      </c>
      <c r="AN96" s="26">
        <f t="shared" si="8"/>
        <v>0</v>
      </c>
      <c r="AO96" s="8"/>
    </row>
    <row r="97" spans="1:41">
      <c r="A97" s="15">
        <v>1787</v>
      </c>
      <c r="B97" s="21">
        <v>26.524571999999999</v>
      </c>
      <c r="C97" s="21">
        <f t="shared" si="5"/>
        <v>25.883572000000001</v>
      </c>
      <c r="D97" s="7"/>
      <c r="E97" s="7"/>
      <c r="F97" s="7"/>
      <c r="G97" s="42">
        <v>11.6868</v>
      </c>
      <c r="H97" s="42">
        <v>5.027819</v>
      </c>
      <c r="I97" s="7"/>
      <c r="J97" s="21">
        <v>3.4335100000000001</v>
      </c>
      <c r="K97" s="21"/>
      <c r="L97" s="7"/>
      <c r="M97" s="7"/>
      <c r="N97" s="7"/>
      <c r="O97" s="21">
        <v>5.7354430000000001</v>
      </c>
      <c r="P97" s="43"/>
      <c r="Q97" s="21">
        <v>0.64100000000000001</v>
      </c>
      <c r="R97" s="43"/>
      <c r="S97" s="44">
        <v>7.7773349999999999</v>
      </c>
      <c r="T97" s="21">
        <v>0.64100000000000001</v>
      </c>
      <c r="U97" s="43"/>
      <c r="V97" s="21">
        <v>0.552508</v>
      </c>
      <c r="W97" s="21"/>
      <c r="X97" s="21">
        <v>11.6424</v>
      </c>
      <c r="Y97" s="21">
        <v>2.7538170000000002</v>
      </c>
      <c r="Z97" s="21"/>
      <c r="AA97" s="21"/>
      <c r="AB97" s="21">
        <v>3.1575120000000001</v>
      </c>
      <c r="AC97" s="21"/>
      <c r="AD97" s="21"/>
      <c r="AE97" s="21"/>
      <c r="AF97" s="21"/>
      <c r="AG97" s="21"/>
      <c r="AH97" s="21"/>
      <c r="AI97" s="21"/>
      <c r="AJ97" s="21"/>
      <c r="AK97" s="21"/>
      <c r="AL97" s="21">
        <f t="shared" si="6"/>
        <v>26.524571999999999</v>
      </c>
      <c r="AM97" s="21">
        <f t="shared" si="7"/>
        <v>25.883572000000001</v>
      </c>
      <c r="AN97" s="26">
        <f t="shared" si="8"/>
        <v>0</v>
      </c>
      <c r="AO97" s="8"/>
    </row>
    <row r="98" spans="1:41">
      <c r="A98" s="15">
        <v>1788</v>
      </c>
      <c r="B98" s="21">
        <v>28.111961999999998</v>
      </c>
      <c r="C98" s="21">
        <f t="shared" si="5"/>
        <v>27.265961999999998</v>
      </c>
      <c r="D98" s="7"/>
      <c r="E98" s="7"/>
      <c r="F98" s="7"/>
      <c r="G98" s="42">
        <v>11.6868</v>
      </c>
      <c r="H98" s="42">
        <v>6.0122239999999998</v>
      </c>
      <c r="I98" s="7"/>
      <c r="J98" s="21">
        <v>3.7283870000000001</v>
      </c>
      <c r="K98" s="21"/>
      <c r="L98" s="7"/>
      <c r="M98" s="7"/>
      <c r="N98" s="7"/>
      <c r="O98" s="21">
        <v>5.8385509999999998</v>
      </c>
      <c r="P98" s="43"/>
      <c r="Q98" s="21">
        <v>0.84599999999999997</v>
      </c>
      <c r="R98" s="43"/>
      <c r="S98" s="44">
        <v>8.9646849999999993</v>
      </c>
      <c r="T98" s="21">
        <v>0.84599999999999997</v>
      </c>
      <c r="U98" s="43"/>
      <c r="V98" s="21">
        <v>0.59644200000000003</v>
      </c>
      <c r="W98" s="21"/>
      <c r="X98" s="21">
        <v>11.6424</v>
      </c>
      <c r="Y98" s="21">
        <v>2.8697759999999999</v>
      </c>
      <c r="Z98" s="21"/>
      <c r="AA98" s="21"/>
      <c r="AB98" s="21">
        <v>3.1926589999999999</v>
      </c>
      <c r="AC98" s="21"/>
      <c r="AD98" s="21"/>
      <c r="AE98" s="21"/>
      <c r="AF98" s="21"/>
      <c r="AG98" s="21"/>
      <c r="AH98" s="21"/>
      <c r="AI98" s="21"/>
      <c r="AJ98" s="21"/>
      <c r="AK98" s="21"/>
      <c r="AL98" s="21">
        <f t="shared" si="6"/>
        <v>28.111961999999998</v>
      </c>
      <c r="AM98" s="21">
        <f t="shared" si="7"/>
        <v>27.265961999999998</v>
      </c>
      <c r="AN98" s="26">
        <f t="shared" si="8"/>
        <v>0</v>
      </c>
      <c r="AO98" s="8"/>
    </row>
    <row r="99" spans="1:41">
      <c r="A99" s="15">
        <v>1789</v>
      </c>
      <c r="B99" s="21">
        <v>28.707727999999999</v>
      </c>
      <c r="C99" s="21">
        <f t="shared" si="5"/>
        <v>27.795728</v>
      </c>
      <c r="D99" s="7"/>
      <c r="E99" s="7"/>
      <c r="F99" s="7"/>
      <c r="G99" s="42">
        <v>11.6868</v>
      </c>
      <c r="H99" s="42">
        <v>6.3705800000000004</v>
      </c>
      <c r="I99" s="7"/>
      <c r="J99" s="21">
        <v>2.432388</v>
      </c>
      <c r="K99" s="21"/>
      <c r="L99" s="7"/>
      <c r="M99" s="7"/>
      <c r="N99" s="7"/>
      <c r="O99" s="21">
        <v>7.3059599999999998</v>
      </c>
      <c r="P99" s="43"/>
      <c r="Q99" s="21">
        <v>0.91200000000000003</v>
      </c>
      <c r="R99" s="43"/>
      <c r="S99" s="44">
        <v>9.2193749999999994</v>
      </c>
      <c r="T99" s="21">
        <v>0.91200000000000003</v>
      </c>
      <c r="U99" s="43"/>
      <c r="V99" s="21">
        <v>0.587839</v>
      </c>
      <c r="W99" s="21"/>
      <c r="X99" s="21">
        <v>11.6424</v>
      </c>
      <c r="Y99" s="21">
        <v>2.8448340000000001</v>
      </c>
      <c r="Z99" s="21"/>
      <c r="AA99" s="21"/>
      <c r="AB99" s="21">
        <v>3.5012799999999999</v>
      </c>
      <c r="AC99" s="21"/>
      <c r="AD99" s="21"/>
      <c r="AE99" s="21"/>
      <c r="AF99" s="21"/>
      <c r="AG99" s="21"/>
      <c r="AH99" s="21"/>
      <c r="AI99" s="21"/>
      <c r="AJ99" s="21"/>
      <c r="AK99" s="21"/>
      <c r="AL99" s="21">
        <f t="shared" si="6"/>
        <v>28.707728000000003</v>
      </c>
      <c r="AM99" s="21">
        <f t="shared" si="7"/>
        <v>27.795728000000004</v>
      </c>
      <c r="AN99" s="26">
        <f t="shared" si="8"/>
        <v>0</v>
      </c>
      <c r="AO99" s="8"/>
    </row>
    <row r="100" spans="1:41">
      <c r="A100" s="15">
        <v>1790</v>
      </c>
      <c r="B100" s="21">
        <v>28.873393</v>
      </c>
      <c r="C100" s="21">
        <f t="shared" si="5"/>
        <v>28.118393000000001</v>
      </c>
      <c r="D100" s="7"/>
      <c r="E100" s="7"/>
      <c r="F100" s="7"/>
      <c r="G100" s="42">
        <v>11.6868</v>
      </c>
      <c r="H100" s="42">
        <v>6.0169790000000001</v>
      </c>
      <c r="I100" s="7"/>
      <c r="J100" s="21">
        <v>1.7257420000000001</v>
      </c>
      <c r="K100" s="21"/>
      <c r="L100" s="7"/>
      <c r="M100" s="7"/>
      <c r="N100" s="7"/>
      <c r="O100" s="21">
        <v>8.6888719999999999</v>
      </c>
      <c r="P100" s="43"/>
      <c r="Q100" s="21">
        <v>0.755</v>
      </c>
      <c r="R100" s="43"/>
      <c r="S100" s="44">
        <v>9.3427170000000004</v>
      </c>
      <c r="T100" s="21">
        <v>0.755</v>
      </c>
      <c r="U100" s="43"/>
      <c r="V100" s="21">
        <v>0.69782500000000003</v>
      </c>
      <c r="W100" s="21"/>
      <c r="X100" s="21">
        <v>11.6424</v>
      </c>
      <c r="Y100" s="21">
        <v>2.701308</v>
      </c>
      <c r="Z100" s="21"/>
      <c r="AA100" s="21"/>
      <c r="AB100" s="21">
        <v>3.734143</v>
      </c>
      <c r="AC100" s="21"/>
      <c r="AD100" s="21"/>
      <c r="AE100" s="21"/>
      <c r="AF100" s="21"/>
      <c r="AG100" s="21"/>
      <c r="AH100" s="21"/>
      <c r="AI100" s="21"/>
      <c r="AJ100" s="21"/>
      <c r="AK100" s="21"/>
      <c r="AL100" s="21">
        <f t="shared" si="6"/>
        <v>28.873393</v>
      </c>
      <c r="AM100" s="21">
        <f t="shared" si="7"/>
        <v>28.118393000000001</v>
      </c>
      <c r="AN100" s="26">
        <f t="shared" si="8"/>
        <v>0</v>
      </c>
      <c r="AO100" s="8"/>
    </row>
    <row r="101" spans="1:41">
      <c r="A101" s="15">
        <v>1791</v>
      </c>
      <c r="B101" s="21">
        <v>30.944334999999999</v>
      </c>
      <c r="C101" s="21">
        <f t="shared" si="5"/>
        <v>30.121334999999998</v>
      </c>
      <c r="D101" s="7"/>
      <c r="E101" s="7"/>
      <c r="F101" s="7"/>
      <c r="G101" s="42">
        <v>11.6868</v>
      </c>
      <c r="H101" s="42">
        <v>8.5411920000000006</v>
      </c>
      <c r="I101" s="7"/>
      <c r="J101" s="21">
        <v>1.929449</v>
      </c>
      <c r="K101" s="21"/>
      <c r="L101" s="7"/>
      <c r="M101" s="7"/>
      <c r="N101" s="7"/>
      <c r="O101" s="21">
        <v>7.9638939999999998</v>
      </c>
      <c r="P101" s="43"/>
      <c r="Q101" s="21">
        <v>0.82299999999999995</v>
      </c>
      <c r="R101" s="43"/>
      <c r="S101" s="44">
        <v>10.739207</v>
      </c>
      <c r="T101" s="21">
        <v>0.82299999999999995</v>
      </c>
      <c r="U101" s="43"/>
      <c r="V101" s="21">
        <v>0.70000200000000001</v>
      </c>
      <c r="W101" s="21"/>
      <c r="X101" s="21">
        <v>11.6424</v>
      </c>
      <c r="Y101" s="26">
        <v>2.668301</v>
      </c>
      <c r="Z101" s="26"/>
      <c r="AA101" s="26"/>
      <c r="AB101" s="21">
        <v>4.3714250000000003</v>
      </c>
      <c r="AC101" s="21"/>
      <c r="AD101" s="21"/>
      <c r="AE101" s="21"/>
      <c r="AF101" s="21"/>
      <c r="AG101" s="21"/>
      <c r="AH101" s="21"/>
      <c r="AI101" s="21"/>
      <c r="AJ101" s="21"/>
      <c r="AK101" s="21"/>
      <c r="AL101" s="21">
        <f t="shared" si="6"/>
        <v>30.944335000000002</v>
      </c>
      <c r="AM101" s="21">
        <f t="shared" si="7"/>
        <v>30.121335000000002</v>
      </c>
      <c r="AN101" s="26">
        <f t="shared" si="8"/>
        <v>0</v>
      </c>
      <c r="AO101" s="8"/>
    </row>
    <row r="102" spans="1:41">
      <c r="A102" s="15">
        <v>1792</v>
      </c>
      <c r="B102" s="21">
        <v>29.626042000000002</v>
      </c>
      <c r="C102" s="21">
        <f t="shared" ref="C102:C133" si="9">B102-Q102</f>
        <v>28.981042000000002</v>
      </c>
      <c r="D102" s="7"/>
      <c r="E102" s="7"/>
      <c r="F102" s="7"/>
      <c r="G102" s="42">
        <v>11.6868</v>
      </c>
      <c r="H102" s="42">
        <v>7.9006869999999996</v>
      </c>
      <c r="I102" s="7"/>
      <c r="J102" s="21">
        <v>2.867435</v>
      </c>
      <c r="K102" s="21"/>
      <c r="L102" s="7"/>
      <c r="M102" s="7"/>
      <c r="N102" s="7"/>
      <c r="O102" s="21">
        <v>6.5261199999999997</v>
      </c>
      <c r="P102" s="43"/>
      <c r="Q102" s="21">
        <v>0.64500000000000002</v>
      </c>
      <c r="R102" s="43"/>
      <c r="S102" s="44">
        <v>10.545356</v>
      </c>
      <c r="T102" s="21">
        <v>0.64500000000000002</v>
      </c>
      <c r="U102" s="43"/>
      <c r="V102" s="21">
        <v>0.76202899999999996</v>
      </c>
      <c r="W102" s="21"/>
      <c r="X102" s="21">
        <v>11.6424</v>
      </c>
      <c r="Y102" s="21">
        <v>2.7058689999999999</v>
      </c>
      <c r="Z102" s="21"/>
      <c r="AA102" s="21"/>
      <c r="AB102" s="21">
        <v>3.3253879999999998</v>
      </c>
      <c r="AC102" s="21"/>
      <c r="AD102" s="21"/>
      <c r="AE102" s="21"/>
      <c r="AF102" s="21"/>
      <c r="AG102" s="21"/>
      <c r="AH102" s="21"/>
      <c r="AI102" s="21"/>
      <c r="AJ102" s="21"/>
      <c r="AK102" s="21"/>
      <c r="AL102" s="21">
        <f t="shared" si="6"/>
        <v>29.626042000000002</v>
      </c>
      <c r="AM102" s="21">
        <f t="shared" si="7"/>
        <v>28.981042000000002</v>
      </c>
      <c r="AN102" s="26">
        <f t="shared" si="8"/>
        <v>0</v>
      </c>
      <c r="AO102" s="8"/>
    </row>
    <row r="103" spans="1:41">
      <c r="A103" s="15">
        <v>1793</v>
      </c>
      <c r="B103" s="21">
        <v>30.605179</v>
      </c>
      <c r="C103" s="21">
        <f t="shared" si="9"/>
        <v>29.625178999999999</v>
      </c>
      <c r="D103" s="7"/>
      <c r="E103" s="7"/>
      <c r="F103" s="7"/>
      <c r="G103" s="42">
        <v>11.6868</v>
      </c>
      <c r="H103" s="42">
        <v>7.6774930000000001</v>
      </c>
      <c r="I103" s="7"/>
      <c r="J103" s="21">
        <v>6.1689379999999998</v>
      </c>
      <c r="K103" s="21"/>
      <c r="L103" s="7"/>
      <c r="M103" s="7"/>
      <c r="N103" s="7"/>
      <c r="O103" s="21">
        <v>4.0919480000000004</v>
      </c>
      <c r="P103" s="43"/>
      <c r="Q103" s="21">
        <v>0.98</v>
      </c>
      <c r="R103" s="43"/>
      <c r="S103" s="44">
        <v>11.238778999999999</v>
      </c>
      <c r="T103" s="21">
        <v>0.98</v>
      </c>
      <c r="U103" s="43"/>
      <c r="V103" s="21">
        <v>0.65013399999999999</v>
      </c>
      <c r="W103" s="21"/>
      <c r="X103" s="21">
        <v>11.6424</v>
      </c>
      <c r="Y103" s="21">
        <v>2.78057</v>
      </c>
      <c r="Z103" s="21"/>
      <c r="AA103" s="21"/>
      <c r="AB103" s="21">
        <v>3.3132959999999998</v>
      </c>
      <c r="AC103" s="21"/>
      <c r="AD103" s="21"/>
      <c r="AE103" s="21"/>
      <c r="AF103" s="21"/>
      <c r="AG103" s="21"/>
      <c r="AH103" s="21"/>
      <c r="AI103" s="21"/>
      <c r="AJ103" s="21"/>
      <c r="AK103" s="21"/>
      <c r="AL103" s="21">
        <f t="shared" si="6"/>
        <v>30.605179000000003</v>
      </c>
      <c r="AM103" s="21">
        <f t="shared" si="7"/>
        <v>29.625179000000003</v>
      </c>
      <c r="AN103" s="26">
        <f t="shared" si="8"/>
        <v>0</v>
      </c>
      <c r="AO103" s="8"/>
    </row>
    <row r="104" spans="1:41">
      <c r="A104" s="15">
        <v>1794</v>
      </c>
      <c r="B104" s="21">
        <v>29.530932</v>
      </c>
      <c r="C104" s="21">
        <f t="shared" si="9"/>
        <v>28.633932000000001</v>
      </c>
      <c r="D104" s="7"/>
      <c r="E104" s="7"/>
      <c r="F104" s="7"/>
      <c r="G104" s="42">
        <v>11.6868</v>
      </c>
      <c r="H104" s="42">
        <v>5.246448</v>
      </c>
      <c r="I104" s="7"/>
      <c r="J104" s="21">
        <v>4.6210979999999999</v>
      </c>
      <c r="K104" s="21"/>
      <c r="L104" s="7"/>
      <c r="M104" s="7"/>
      <c r="N104" s="7"/>
      <c r="O104" s="21">
        <v>7.0795859999999999</v>
      </c>
      <c r="P104" s="43"/>
      <c r="Q104" s="21">
        <v>0.89700000000000002</v>
      </c>
      <c r="R104" s="43"/>
      <c r="S104" s="44">
        <v>10.130159000000001</v>
      </c>
      <c r="T104" s="21">
        <v>0.89700000000000002</v>
      </c>
      <c r="U104" s="43"/>
      <c r="V104" s="21">
        <v>0.61386399999999997</v>
      </c>
      <c r="W104" s="21"/>
      <c r="X104" s="21">
        <v>11.6424</v>
      </c>
      <c r="Y104" s="21">
        <v>2.8758319999999999</v>
      </c>
      <c r="Z104" s="21"/>
      <c r="AA104" s="21"/>
      <c r="AB104" s="21">
        <v>3.371677</v>
      </c>
      <c r="AC104" s="21"/>
      <c r="AD104" s="21"/>
      <c r="AE104" s="21"/>
      <c r="AF104" s="21"/>
      <c r="AG104" s="21"/>
      <c r="AH104" s="21"/>
      <c r="AI104" s="21"/>
      <c r="AJ104" s="21"/>
      <c r="AK104" s="21"/>
      <c r="AL104" s="21">
        <f t="shared" si="6"/>
        <v>29.530932</v>
      </c>
      <c r="AM104" s="21">
        <f t="shared" si="7"/>
        <v>28.633932000000001</v>
      </c>
      <c r="AN104" s="26">
        <f t="shared" si="8"/>
        <v>0</v>
      </c>
      <c r="AO104" s="8"/>
    </row>
    <row r="105" spans="1:41">
      <c r="A105" s="15">
        <v>1795</v>
      </c>
      <c r="B105" s="21">
        <v>33.820866000000002</v>
      </c>
      <c r="C105" s="21">
        <f t="shared" si="9"/>
        <v>32.762866000000002</v>
      </c>
      <c r="D105" s="7"/>
      <c r="E105" s="7"/>
      <c r="F105" s="7"/>
      <c r="G105" s="42">
        <v>11.6868</v>
      </c>
      <c r="H105" s="42">
        <v>11.327185999999999</v>
      </c>
      <c r="I105" s="7"/>
      <c r="J105" s="21">
        <v>3.5686339999999999</v>
      </c>
      <c r="K105" s="21"/>
      <c r="L105" s="7"/>
      <c r="M105" s="7"/>
      <c r="N105" s="7"/>
      <c r="O105" s="21">
        <v>6.1802460000000004</v>
      </c>
      <c r="P105" s="43"/>
      <c r="Q105" s="21">
        <v>1.0580000000000001</v>
      </c>
      <c r="R105" s="43"/>
      <c r="S105" s="44">
        <v>13.451356000000001</v>
      </c>
      <c r="T105" s="21">
        <v>1.0580000000000001</v>
      </c>
      <c r="U105" s="43"/>
      <c r="V105" s="21">
        <v>0.56616100000000003</v>
      </c>
      <c r="W105" s="21"/>
      <c r="X105" s="21">
        <v>11.6424</v>
      </c>
      <c r="Y105" s="21">
        <v>2.9485269999999999</v>
      </c>
      <c r="Z105" s="21"/>
      <c r="AA105" s="21"/>
      <c r="AB105" s="21">
        <v>4.1544220000000003</v>
      </c>
      <c r="AC105" s="21"/>
      <c r="AD105" s="21"/>
      <c r="AE105" s="21"/>
      <c r="AF105" s="21"/>
      <c r="AG105" s="21"/>
      <c r="AH105" s="21"/>
      <c r="AI105" s="21"/>
      <c r="AJ105" s="21"/>
      <c r="AK105" s="21"/>
      <c r="AL105" s="21">
        <f t="shared" si="6"/>
        <v>33.820865999999995</v>
      </c>
      <c r="AM105" s="21">
        <f t="shared" si="7"/>
        <v>32.762865999999995</v>
      </c>
      <c r="AN105" s="26">
        <f t="shared" si="8"/>
        <v>0</v>
      </c>
      <c r="AO105" s="8"/>
    </row>
    <row r="106" spans="1:41">
      <c r="A106" s="15">
        <v>1796</v>
      </c>
      <c r="B106" s="21">
        <v>30.224765000000001</v>
      </c>
      <c r="C106" s="21">
        <f t="shared" si="9"/>
        <v>28.983765000000002</v>
      </c>
      <c r="D106" s="7"/>
      <c r="E106" s="7"/>
      <c r="F106" s="7"/>
      <c r="G106" s="42">
        <v>11.6868</v>
      </c>
      <c r="H106" s="42">
        <v>10.549256</v>
      </c>
      <c r="I106" s="7"/>
      <c r="J106" s="21">
        <v>4.1889909999999997</v>
      </c>
      <c r="K106" s="21"/>
      <c r="L106" s="7"/>
      <c r="M106" s="7"/>
      <c r="N106" s="7"/>
      <c r="O106" s="21">
        <v>2.5587179999999998</v>
      </c>
      <c r="P106" s="43"/>
      <c r="Q106" s="21">
        <v>1.2410000000000001</v>
      </c>
      <c r="R106" s="43"/>
      <c r="S106" s="44">
        <v>10.073708999999999</v>
      </c>
      <c r="T106" s="21">
        <v>1.2410000000000001</v>
      </c>
      <c r="U106" s="43"/>
      <c r="V106" s="21">
        <v>0.65581400000000001</v>
      </c>
      <c r="W106" s="21"/>
      <c r="X106" s="21">
        <v>11.6424</v>
      </c>
      <c r="Y106" s="21">
        <v>3.2475960000000001</v>
      </c>
      <c r="Z106" s="21"/>
      <c r="AA106" s="21"/>
      <c r="AB106" s="21">
        <v>3.3642460000000001</v>
      </c>
      <c r="AC106" s="21"/>
      <c r="AD106" s="21"/>
      <c r="AE106" s="21"/>
      <c r="AF106" s="21"/>
      <c r="AG106" s="21"/>
      <c r="AH106" s="21"/>
      <c r="AI106" s="21"/>
      <c r="AJ106" s="21"/>
      <c r="AK106" s="21"/>
      <c r="AL106" s="21">
        <f t="shared" si="6"/>
        <v>30.224765000000001</v>
      </c>
      <c r="AM106" s="21">
        <f t="shared" si="7"/>
        <v>28.983765000000002</v>
      </c>
      <c r="AN106" s="26">
        <f t="shared" si="8"/>
        <v>0</v>
      </c>
      <c r="AO106" s="8"/>
    </row>
    <row r="107" spans="1:41">
      <c r="A107" s="15">
        <v>1797</v>
      </c>
      <c r="B107" s="21">
        <v>28.884073999999998</v>
      </c>
      <c r="C107" s="21">
        <f t="shared" si="9"/>
        <v>27.926074</v>
      </c>
      <c r="D107" s="7"/>
      <c r="E107" s="7"/>
      <c r="F107" s="7"/>
      <c r="G107" s="42">
        <v>11.6868</v>
      </c>
      <c r="H107" s="42">
        <v>9.986542</v>
      </c>
      <c r="I107" s="7"/>
      <c r="J107" s="21">
        <v>5.1441990000000004</v>
      </c>
      <c r="K107" s="21"/>
      <c r="L107" s="7"/>
      <c r="M107" s="7"/>
      <c r="N107" s="7"/>
      <c r="O107" s="21">
        <v>1.108533</v>
      </c>
      <c r="P107" s="43"/>
      <c r="Q107" s="21">
        <v>0.95799999999999996</v>
      </c>
      <c r="R107" s="43"/>
      <c r="S107" s="44">
        <v>9.1878840000000004</v>
      </c>
      <c r="T107" s="21">
        <v>0.95799999999999996</v>
      </c>
      <c r="U107" s="43"/>
      <c r="V107" s="21">
        <v>0.486898</v>
      </c>
      <c r="W107" s="21"/>
      <c r="X107" s="21">
        <v>11.6424</v>
      </c>
      <c r="Y107" s="21">
        <v>3.3576109999999999</v>
      </c>
      <c r="Z107" s="21"/>
      <c r="AA107" s="21"/>
      <c r="AB107" s="21">
        <v>3.2512810000000001</v>
      </c>
      <c r="AC107" s="21"/>
      <c r="AD107" s="21"/>
      <c r="AE107" s="21"/>
      <c r="AF107" s="21"/>
      <c r="AG107" s="21"/>
      <c r="AH107" s="21"/>
      <c r="AI107" s="21"/>
      <c r="AJ107" s="21"/>
      <c r="AK107" s="21"/>
      <c r="AL107" s="21">
        <f t="shared" si="6"/>
        <v>28.884073999999998</v>
      </c>
      <c r="AM107" s="21">
        <f t="shared" si="7"/>
        <v>27.926074</v>
      </c>
      <c r="AN107" s="26">
        <f t="shared" si="8"/>
        <v>0</v>
      </c>
      <c r="AO107" s="8"/>
    </row>
    <row r="108" spans="1:41">
      <c r="A108" s="15">
        <v>1798</v>
      </c>
      <c r="B108" s="21">
        <v>33.243614999999998</v>
      </c>
      <c r="C108" s="21">
        <f t="shared" si="9"/>
        <v>31.595614999999999</v>
      </c>
      <c r="D108" s="7"/>
      <c r="E108" s="7"/>
      <c r="F108" s="7"/>
      <c r="G108" s="42">
        <v>11.6868</v>
      </c>
      <c r="H108" s="42">
        <v>8.5133779999999994</v>
      </c>
      <c r="I108" s="7"/>
      <c r="J108" s="21">
        <v>5.5641540000000003</v>
      </c>
      <c r="K108" s="21"/>
      <c r="L108" s="7"/>
      <c r="M108" s="7"/>
      <c r="N108" s="7"/>
      <c r="O108" s="21">
        <v>5.831283</v>
      </c>
      <c r="P108" s="43"/>
      <c r="Q108" s="21">
        <v>1.6479999999999999</v>
      </c>
      <c r="R108" s="43"/>
      <c r="S108" s="44">
        <v>12.541854000000001</v>
      </c>
      <c r="T108" s="21">
        <v>1.6479999999999999</v>
      </c>
      <c r="U108" s="43"/>
      <c r="V108" s="21">
        <v>0.55398400000000003</v>
      </c>
      <c r="W108" s="21"/>
      <c r="X108" s="21">
        <v>11.6424</v>
      </c>
      <c r="Y108" s="21">
        <v>3.3837160000000002</v>
      </c>
      <c r="Z108" s="21"/>
      <c r="AA108" s="21"/>
      <c r="AB108" s="21">
        <v>3.4736609999999999</v>
      </c>
      <c r="AC108" s="21"/>
      <c r="AD108" s="21"/>
      <c r="AE108" s="21"/>
      <c r="AF108" s="21"/>
      <c r="AG108" s="21"/>
      <c r="AH108" s="21"/>
      <c r="AI108" s="21"/>
      <c r="AJ108" s="21"/>
      <c r="AK108" s="21"/>
      <c r="AL108" s="21">
        <f t="shared" si="6"/>
        <v>33.243614999999998</v>
      </c>
      <c r="AM108" s="21">
        <f t="shared" si="7"/>
        <v>31.595614999999999</v>
      </c>
      <c r="AN108" s="26">
        <f t="shared" si="8"/>
        <v>0</v>
      </c>
      <c r="AO108" s="8"/>
    </row>
    <row r="109" spans="1:41">
      <c r="A109" s="15">
        <v>1799</v>
      </c>
      <c r="B109" s="21">
        <v>34.765217</v>
      </c>
      <c r="C109" s="21">
        <f t="shared" si="9"/>
        <v>33.006216999999999</v>
      </c>
      <c r="D109" s="7"/>
      <c r="E109" s="7"/>
      <c r="F109" s="7"/>
      <c r="G109" s="42">
        <v>11.6868</v>
      </c>
      <c r="H109" s="42">
        <v>8.1615169999999999</v>
      </c>
      <c r="I109" s="7"/>
      <c r="J109" s="21">
        <v>5.5941919999999996</v>
      </c>
      <c r="K109" s="21"/>
      <c r="L109" s="7"/>
      <c r="M109" s="7"/>
      <c r="N109" s="7"/>
      <c r="O109" s="21">
        <v>7.5637080000000001</v>
      </c>
      <c r="P109" s="43"/>
      <c r="Q109" s="21">
        <v>1.7589999999999999</v>
      </c>
      <c r="R109" s="43"/>
      <c r="S109" s="44">
        <v>12.351152000000001</v>
      </c>
      <c r="T109" s="21">
        <v>1.7589999999999999</v>
      </c>
      <c r="U109" s="43"/>
      <c r="V109" s="21">
        <v>0.60864499999999999</v>
      </c>
      <c r="W109" s="21"/>
      <c r="X109" s="21">
        <v>11.6424</v>
      </c>
      <c r="Y109" s="21">
        <v>3.511317</v>
      </c>
      <c r="Z109" s="21"/>
      <c r="AA109" s="21"/>
      <c r="AB109" s="21">
        <v>4.892703</v>
      </c>
      <c r="AC109" s="21"/>
      <c r="AD109" s="21"/>
      <c r="AE109" s="21"/>
      <c r="AF109" s="21"/>
      <c r="AG109" s="21"/>
      <c r="AH109" s="21"/>
      <c r="AI109" s="21"/>
      <c r="AJ109" s="21"/>
      <c r="AK109" s="21"/>
      <c r="AL109" s="21">
        <f t="shared" si="6"/>
        <v>34.765217</v>
      </c>
      <c r="AM109" s="21">
        <f t="shared" si="7"/>
        <v>33.006216999999999</v>
      </c>
      <c r="AN109" s="26">
        <f t="shared" si="8"/>
        <v>0</v>
      </c>
      <c r="AO109" s="8"/>
    </row>
    <row r="110" spans="1:41">
      <c r="A110" s="15">
        <v>1800</v>
      </c>
      <c r="B110" s="21">
        <v>38.823594</v>
      </c>
      <c r="C110" s="21">
        <f t="shared" si="9"/>
        <v>36.413594000000003</v>
      </c>
      <c r="D110" s="7"/>
      <c r="E110" s="7"/>
      <c r="F110" s="7"/>
      <c r="G110" s="42">
        <v>11.6868</v>
      </c>
      <c r="H110" s="42">
        <v>11.092185000000001</v>
      </c>
      <c r="I110" s="7"/>
      <c r="J110" s="21">
        <v>7.490361</v>
      </c>
      <c r="K110" s="21"/>
      <c r="L110" s="7"/>
      <c r="M110" s="7"/>
      <c r="N110" s="7"/>
      <c r="O110" s="21">
        <v>6.1442480000000002</v>
      </c>
      <c r="P110" s="43"/>
      <c r="Q110" s="21">
        <v>2.41</v>
      </c>
      <c r="R110" s="43"/>
      <c r="S110" s="44">
        <v>16.122102000000002</v>
      </c>
      <c r="T110" s="21">
        <v>2.41</v>
      </c>
      <c r="U110" s="43"/>
      <c r="V110" s="21">
        <v>0.72236699999999998</v>
      </c>
      <c r="W110" s="21"/>
      <c r="X110" s="21">
        <v>11.6424</v>
      </c>
      <c r="Y110" s="21">
        <v>3.6611500000000001</v>
      </c>
      <c r="Z110" s="21"/>
      <c r="AA110" s="21"/>
      <c r="AB110" s="21">
        <v>4.2655750000000001</v>
      </c>
      <c r="AC110" s="21"/>
      <c r="AD110" s="21"/>
      <c r="AE110" s="21"/>
      <c r="AF110" s="21"/>
      <c r="AG110" s="21"/>
      <c r="AH110" s="21"/>
      <c r="AI110" s="21"/>
      <c r="AJ110" s="21"/>
      <c r="AK110" s="21"/>
      <c r="AL110" s="21">
        <f t="shared" si="6"/>
        <v>38.823594</v>
      </c>
      <c r="AM110" s="21">
        <f t="shared" si="7"/>
        <v>36.413594000000003</v>
      </c>
      <c r="AN110" s="26">
        <f t="shared" si="8"/>
        <v>0</v>
      </c>
      <c r="AO110" s="8"/>
    </row>
    <row r="111" spans="1:41">
      <c r="A111" s="15">
        <v>1801</v>
      </c>
      <c r="B111" s="21">
        <v>42.441837</v>
      </c>
      <c r="C111" s="21">
        <f t="shared" si="9"/>
        <v>39.685370999999996</v>
      </c>
      <c r="D111" s="7"/>
      <c r="E111" s="7"/>
      <c r="F111" s="7"/>
      <c r="G111" s="42">
        <v>11.6868</v>
      </c>
      <c r="H111" s="42">
        <v>13.472068</v>
      </c>
      <c r="I111" s="7"/>
      <c r="J111" s="21">
        <v>9.8863810000000001</v>
      </c>
      <c r="K111" s="21"/>
      <c r="L111" s="7"/>
      <c r="M111" s="7"/>
      <c r="N111" s="7"/>
      <c r="O111" s="21">
        <v>4.6401219999999999</v>
      </c>
      <c r="P111" s="43"/>
      <c r="Q111" s="21">
        <v>2.7564660000000001</v>
      </c>
      <c r="R111" s="43"/>
      <c r="S111" s="44">
        <v>15.263595</v>
      </c>
      <c r="T111" s="21">
        <v>2.7564660000000001</v>
      </c>
      <c r="U111" s="43"/>
      <c r="V111" s="21">
        <v>0.94968900000000001</v>
      </c>
      <c r="W111" s="21"/>
      <c r="X111" s="21">
        <v>11.6424</v>
      </c>
      <c r="Y111" s="21">
        <v>4.1057300000000003</v>
      </c>
      <c r="Z111" s="21"/>
      <c r="AA111" s="21"/>
      <c r="AB111" s="21">
        <v>7.7239570000000004</v>
      </c>
      <c r="AC111" s="21"/>
      <c r="AD111" s="21"/>
      <c r="AE111" s="21"/>
      <c r="AF111" s="21"/>
      <c r="AG111" s="21"/>
      <c r="AH111" s="21"/>
      <c r="AI111" s="21"/>
      <c r="AJ111" s="21"/>
      <c r="AK111" s="21"/>
      <c r="AL111" s="21">
        <f t="shared" si="6"/>
        <v>42.441837</v>
      </c>
      <c r="AM111" s="21">
        <f t="shared" si="7"/>
        <v>39.685370999999996</v>
      </c>
      <c r="AN111" s="26">
        <f t="shared" si="8"/>
        <v>0</v>
      </c>
      <c r="AO111" s="8"/>
    </row>
    <row r="112" spans="1:41">
      <c r="A112" s="15">
        <v>1802</v>
      </c>
      <c r="B112" s="21">
        <v>37.725326000000003</v>
      </c>
      <c r="C112" s="21">
        <f t="shared" si="9"/>
        <v>35.182391000000003</v>
      </c>
      <c r="D112" s="7"/>
      <c r="E112" s="7"/>
      <c r="F112" s="7"/>
      <c r="G112" s="42">
        <v>11.6868</v>
      </c>
      <c r="H112" s="42">
        <v>11.565984</v>
      </c>
      <c r="I112" s="7"/>
      <c r="J112" s="21">
        <v>7.7766500000000001</v>
      </c>
      <c r="K112" s="21"/>
      <c r="L112" s="7"/>
      <c r="M112" s="7"/>
      <c r="N112" s="7"/>
      <c r="O112" s="21">
        <v>4.1529569999999998</v>
      </c>
      <c r="P112" s="43"/>
      <c r="Q112" s="21">
        <v>2.5429349999999999</v>
      </c>
      <c r="R112" s="43"/>
      <c r="S112" s="44">
        <v>14.381793999999999</v>
      </c>
      <c r="T112" s="21">
        <v>2.5429349999999999</v>
      </c>
      <c r="U112" s="43"/>
      <c r="V112" s="21">
        <v>0.80508900000000005</v>
      </c>
      <c r="W112" s="21"/>
      <c r="X112" s="21">
        <v>11.6424</v>
      </c>
      <c r="Y112" s="21">
        <v>4.067685</v>
      </c>
      <c r="Z112" s="21"/>
      <c r="AA112" s="21"/>
      <c r="AB112" s="21">
        <v>4.2854229999999998</v>
      </c>
      <c r="AC112" s="21"/>
      <c r="AD112" s="21"/>
      <c r="AE112" s="21"/>
      <c r="AF112" s="21"/>
      <c r="AG112" s="21"/>
      <c r="AH112" s="21"/>
      <c r="AI112" s="21"/>
      <c r="AJ112" s="21"/>
      <c r="AK112" s="21"/>
      <c r="AL112" s="21">
        <f t="shared" si="6"/>
        <v>37.725325999999995</v>
      </c>
      <c r="AM112" s="21">
        <f t="shared" si="7"/>
        <v>35.182390999999996</v>
      </c>
      <c r="AN112" s="26">
        <f t="shared" si="8"/>
        <v>0</v>
      </c>
      <c r="AO112" s="8"/>
    </row>
    <row r="113" spans="1:41">
      <c r="A113" s="15">
        <v>1803</v>
      </c>
      <c r="B113" s="21">
        <v>38.060026999999998</v>
      </c>
      <c r="C113" s="21">
        <f t="shared" si="9"/>
        <v>36.052026999999995</v>
      </c>
      <c r="D113" s="7"/>
      <c r="E113" s="7"/>
      <c r="F113" s="7"/>
      <c r="G113" s="42">
        <v>11.6868</v>
      </c>
      <c r="H113" s="42">
        <v>6.0829240000000002</v>
      </c>
      <c r="I113" s="7"/>
      <c r="J113" s="21">
        <v>14.505547999999999</v>
      </c>
      <c r="K113" s="21"/>
      <c r="L113" s="7"/>
      <c r="M113" s="7"/>
      <c r="N113" s="7"/>
      <c r="O113" s="21">
        <v>3.7767550000000001</v>
      </c>
      <c r="P113" s="43"/>
      <c r="Q113" s="21">
        <v>2.008</v>
      </c>
      <c r="R113" s="43"/>
      <c r="S113" s="44">
        <v>14.499651</v>
      </c>
      <c r="T113" s="21">
        <v>2.008</v>
      </c>
      <c r="U113" s="43"/>
      <c r="V113" s="21">
        <v>0.82028400000000001</v>
      </c>
      <c r="W113" s="21"/>
      <c r="X113" s="21">
        <v>11.6424</v>
      </c>
      <c r="Y113" s="21">
        <v>4.3214889999999997</v>
      </c>
      <c r="Z113" s="21"/>
      <c r="AA113" s="21"/>
      <c r="AB113" s="21">
        <v>4.7682029999999997</v>
      </c>
      <c r="AC113" s="21"/>
      <c r="AD113" s="21"/>
      <c r="AE113" s="21"/>
      <c r="AF113" s="21"/>
      <c r="AG113" s="21"/>
      <c r="AH113" s="21"/>
      <c r="AI113" s="21"/>
      <c r="AJ113" s="21"/>
      <c r="AK113" s="21"/>
      <c r="AL113" s="21">
        <f t="shared" si="6"/>
        <v>38.060026999999998</v>
      </c>
      <c r="AM113" s="21">
        <f t="shared" si="7"/>
        <v>36.052026999999995</v>
      </c>
      <c r="AN113" s="26">
        <f t="shared" si="8"/>
        <v>0</v>
      </c>
      <c r="AO113" s="8"/>
    </row>
    <row r="114" spans="1:41">
      <c r="A114" s="15">
        <v>1804</v>
      </c>
      <c r="B114" s="21">
        <v>40.559503999999997</v>
      </c>
      <c r="C114" s="21">
        <f t="shared" si="9"/>
        <v>38.020503999999995</v>
      </c>
      <c r="D114" s="7"/>
      <c r="E114" s="7"/>
      <c r="F114" s="7"/>
      <c r="G114" s="42">
        <v>11.6868</v>
      </c>
      <c r="H114" s="42">
        <v>10.636319</v>
      </c>
      <c r="I114" s="7"/>
      <c r="J114" s="21">
        <v>12.311339</v>
      </c>
      <c r="K114" s="21"/>
      <c r="L114" s="7"/>
      <c r="M114" s="7"/>
      <c r="N114" s="7"/>
      <c r="O114" s="21">
        <v>3.3860459999999999</v>
      </c>
      <c r="P114" s="43"/>
      <c r="Q114" s="21">
        <v>2.5390000000000001</v>
      </c>
      <c r="R114" s="43"/>
      <c r="S114" s="44">
        <v>16.23753</v>
      </c>
      <c r="T114" s="21">
        <v>2.5390000000000001</v>
      </c>
      <c r="U114" s="43"/>
      <c r="V114" s="21">
        <v>0.84029500000000001</v>
      </c>
      <c r="W114" s="21"/>
      <c r="X114" s="21">
        <v>11.6424</v>
      </c>
      <c r="Y114" s="21">
        <v>4.6164569999999996</v>
      </c>
      <c r="Z114" s="21"/>
      <c r="AA114" s="21"/>
      <c r="AB114" s="21">
        <v>4.6838220000000002</v>
      </c>
      <c r="AC114" s="21"/>
      <c r="AD114" s="21"/>
      <c r="AE114" s="21"/>
      <c r="AF114" s="21"/>
      <c r="AG114" s="21"/>
      <c r="AH114" s="21"/>
      <c r="AI114" s="21"/>
      <c r="AJ114" s="21"/>
      <c r="AK114" s="21"/>
      <c r="AL114" s="21">
        <f t="shared" si="6"/>
        <v>40.559503999999997</v>
      </c>
      <c r="AM114" s="21">
        <f t="shared" si="7"/>
        <v>38.020503999999995</v>
      </c>
      <c r="AN114" s="26">
        <f t="shared" si="8"/>
        <v>0</v>
      </c>
      <c r="AO114" s="8"/>
    </row>
    <row r="115" spans="1:41">
      <c r="A115" s="15">
        <v>1805</v>
      </c>
      <c r="B115" s="21">
        <v>45.003024000000003</v>
      </c>
      <c r="C115" s="21">
        <f t="shared" si="9"/>
        <v>43.096024</v>
      </c>
      <c r="D115" s="7"/>
      <c r="E115" s="7"/>
      <c r="F115" s="7"/>
      <c r="G115" s="42">
        <v>11.6868</v>
      </c>
      <c r="H115" s="42">
        <v>13.740648</v>
      </c>
      <c r="I115" s="7"/>
      <c r="J115" s="21">
        <v>11.784777999999999</v>
      </c>
      <c r="K115" s="21"/>
      <c r="L115" s="7"/>
      <c r="M115" s="7"/>
      <c r="N115" s="7"/>
      <c r="O115" s="21">
        <v>5.8837979999999996</v>
      </c>
      <c r="P115" s="43"/>
      <c r="Q115" s="21">
        <v>1.907</v>
      </c>
      <c r="R115" s="43"/>
      <c r="S115" s="44">
        <v>16.856155999999999</v>
      </c>
      <c r="T115" s="21">
        <v>1.907</v>
      </c>
      <c r="U115" s="43"/>
      <c r="V115" s="21">
        <v>1.015015</v>
      </c>
      <c r="W115" s="21"/>
      <c r="X115" s="21">
        <v>11.6424</v>
      </c>
      <c r="Y115" s="21">
        <v>4.5904040000000004</v>
      </c>
      <c r="Z115" s="21"/>
      <c r="AA115" s="21"/>
      <c r="AB115" s="21">
        <v>8.9920489999999997</v>
      </c>
      <c r="AC115" s="21"/>
      <c r="AD115" s="21"/>
      <c r="AE115" s="21"/>
      <c r="AF115" s="21"/>
      <c r="AG115" s="21"/>
      <c r="AH115" s="21"/>
      <c r="AI115" s="21"/>
      <c r="AJ115" s="21"/>
      <c r="AK115" s="21"/>
      <c r="AL115" s="21">
        <f t="shared" si="6"/>
        <v>45.003024000000003</v>
      </c>
      <c r="AM115" s="21">
        <f t="shared" si="7"/>
        <v>43.096024</v>
      </c>
      <c r="AN115" s="26">
        <f t="shared" si="8"/>
        <v>0</v>
      </c>
      <c r="AO115" s="8"/>
    </row>
    <row r="116" spans="1:41">
      <c r="A116" s="15">
        <v>1806</v>
      </c>
      <c r="B116" s="21">
        <v>42.072980000000001</v>
      </c>
      <c r="C116" s="21">
        <f t="shared" si="9"/>
        <v>40.130980000000001</v>
      </c>
      <c r="D116" s="7"/>
      <c r="E116" s="7"/>
      <c r="F116" s="7"/>
      <c r="G116" s="42">
        <v>11.6868</v>
      </c>
      <c r="H116" s="42">
        <v>10.509024</v>
      </c>
      <c r="I116" s="7"/>
      <c r="J116" s="21">
        <v>11.947066</v>
      </c>
      <c r="K116" s="21"/>
      <c r="L116" s="7"/>
      <c r="M116" s="7"/>
      <c r="N116" s="7"/>
      <c r="O116" s="21">
        <v>5.9880899999999997</v>
      </c>
      <c r="P116" s="43"/>
      <c r="Q116" s="21">
        <v>1.9419999999999999</v>
      </c>
      <c r="R116" s="43"/>
      <c r="S116" s="44">
        <v>17.011486000000001</v>
      </c>
      <c r="T116" s="21">
        <v>1.9419999999999999</v>
      </c>
      <c r="U116" s="43"/>
      <c r="V116" s="21">
        <v>0.718638</v>
      </c>
      <c r="W116" s="21"/>
      <c r="X116" s="21">
        <v>11.6424</v>
      </c>
      <c r="Y116" s="21">
        <v>4.8673529999999996</v>
      </c>
      <c r="Z116" s="21"/>
      <c r="AA116" s="21"/>
      <c r="AB116" s="21">
        <v>5.8911030000000002</v>
      </c>
      <c r="AC116" s="21"/>
      <c r="AD116" s="21"/>
      <c r="AE116" s="21"/>
      <c r="AF116" s="21"/>
      <c r="AG116" s="21"/>
      <c r="AH116" s="21"/>
      <c r="AI116" s="21"/>
      <c r="AJ116" s="21"/>
      <c r="AK116" s="21"/>
      <c r="AL116" s="21">
        <f t="shared" si="6"/>
        <v>42.072980000000001</v>
      </c>
      <c r="AM116" s="21">
        <f t="shared" si="7"/>
        <v>40.130980000000001</v>
      </c>
      <c r="AN116" s="26">
        <f t="shared" si="8"/>
        <v>0</v>
      </c>
      <c r="AO116" s="8"/>
    </row>
    <row r="117" spans="1:41">
      <c r="A117" s="15">
        <v>1807</v>
      </c>
      <c r="B117" s="21">
        <v>41.917425999999999</v>
      </c>
      <c r="C117" s="21">
        <f t="shared" si="9"/>
        <v>39.915073999999997</v>
      </c>
      <c r="D117" s="7"/>
      <c r="E117" s="7"/>
      <c r="F117" s="7"/>
      <c r="G117" s="42">
        <v>11.6868</v>
      </c>
      <c r="H117" s="42">
        <v>8.1394359999999999</v>
      </c>
      <c r="I117" s="7"/>
      <c r="J117" s="21">
        <v>13.945995</v>
      </c>
      <c r="K117" s="21"/>
      <c r="L117" s="7"/>
      <c r="M117" s="7"/>
      <c r="N117" s="7"/>
      <c r="O117" s="21">
        <v>6.1428430000000001</v>
      </c>
      <c r="P117" s="43"/>
      <c r="Q117" s="21">
        <v>2.0023520000000001</v>
      </c>
      <c r="R117" s="43"/>
      <c r="S117" s="44">
        <v>16.224663</v>
      </c>
      <c r="T117" s="21">
        <v>2.0023520000000001</v>
      </c>
      <c r="U117" s="43"/>
      <c r="V117" s="21">
        <v>0.72602199999999995</v>
      </c>
      <c r="W117" s="21"/>
      <c r="X117" s="21">
        <v>11.6424</v>
      </c>
      <c r="Y117" s="21">
        <v>4.7713000000000001</v>
      </c>
      <c r="Z117" s="21"/>
      <c r="AA117" s="21"/>
      <c r="AB117" s="21">
        <v>6.5506890000000002</v>
      </c>
      <c r="AC117" s="21"/>
      <c r="AD117" s="21"/>
      <c r="AE117" s="21"/>
      <c r="AF117" s="21"/>
      <c r="AG117" s="21"/>
      <c r="AH117" s="21"/>
      <c r="AI117" s="21"/>
      <c r="AJ117" s="21"/>
      <c r="AK117" s="21"/>
      <c r="AL117" s="21">
        <f t="shared" si="6"/>
        <v>41.917425999999999</v>
      </c>
      <c r="AM117" s="21">
        <f t="shared" si="7"/>
        <v>39.915073999999997</v>
      </c>
      <c r="AN117" s="26">
        <f t="shared" si="8"/>
        <v>0</v>
      </c>
      <c r="AO117" s="8"/>
    </row>
    <row r="118" spans="1:41">
      <c r="A118" s="15">
        <v>1808</v>
      </c>
      <c r="B118" s="21">
        <v>44.202885999999999</v>
      </c>
      <c r="C118" s="21">
        <f t="shared" si="9"/>
        <v>41.546486000000002</v>
      </c>
      <c r="D118" s="7"/>
      <c r="E118" s="7"/>
      <c r="F118" s="7"/>
      <c r="G118" s="42">
        <v>11.6868</v>
      </c>
      <c r="H118" s="42">
        <v>8.7745130000000007</v>
      </c>
      <c r="I118" s="7"/>
      <c r="J118" s="21">
        <v>13.229452999999999</v>
      </c>
      <c r="K118" s="21"/>
      <c r="L118" s="7"/>
      <c r="M118" s="7"/>
      <c r="N118" s="7"/>
      <c r="O118" s="21">
        <v>7.8557199999999998</v>
      </c>
      <c r="P118" s="43"/>
      <c r="Q118" s="21">
        <v>2.6564000000000001</v>
      </c>
      <c r="R118" s="43"/>
      <c r="S118" s="44">
        <v>15.717115</v>
      </c>
      <c r="T118" s="21">
        <v>2.6564000000000001</v>
      </c>
      <c r="U118" s="43"/>
      <c r="V118" s="21">
        <v>0.72175299999999998</v>
      </c>
      <c r="W118" s="21"/>
      <c r="X118" s="21">
        <v>11.6424</v>
      </c>
      <c r="Y118" s="21">
        <v>5.0887260000000003</v>
      </c>
      <c r="Z118" s="21"/>
      <c r="AA118" s="21"/>
      <c r="AB118" s="21">
        <v>8.3764920000000007</v>
      </c>
      <c r="AC118" s="21"/>
      <c r="AD118" s="21"/>
      <c r="AE118" s="21"/>
      <c r="AF118" s="21"/>
      <c r="AG118" s="21"/>
      <c r="AH118" s="21"/>
      <c r="AI118" s="21"/>
      <c r="AJ118" s="21"/>
      <c r="AK118" s="21"/>
      <c r="AL118" s="21">
        <f t="shared" si="6"/>
        <v>44.202885999999999</v>
      </c>
      <c r="AM118" s="21">
        <f t="shared" si="7"/>
        <v>41.546486000000002</v>
      </c>
      <c r="AN118" s="26">
        <f t="shared" si="8"/>
        <v>0</v>
      </c>
      <c r="AO118" s="8"/>
    </row>
    <row r="119" spans="1:41">
      <c r="A119" s="15">
        <v>1809</v>
      </c>
      <c r="B119" s="21">
        <v>43.155535</v>
      </c>
      <c r="C119" s="21">
        <f t="shared" si="9"/>
        <v>40.855308999999998</v>
      </c>
      <c r="D119" s="7"/>
      <c r="E119" s="7"/>
      <c r="F119" s="7"/>
      <c r="G119" s="42">
        <v>11.6868</v>
      </c>
      <c r="H119" s="42">
        <v>10.340344999999999</v>
      </c>
      <c r="I119" s="7"/>
      <c r="J119" s="21">
        <v>14.335231</v>
      </c>
      <c r="K119" s="21"/>
      <c r="L119" s="7"/>
      <c r="M119" s="7"/>
      <c r="N119" s="7"/>
      <c r="O119" s="21">
        <v>4.4929329999999998</v>
      </c>
      <c r="P119" s="43"/>
      <c r="Q119" s="21">
        <v>2.3002259999999999</v>
      </c>
      <c r="R119" s="43"/>
      <c r="S119" s="44">
        <v>17.623204000000001</v>
      </c>
      <c r="T119" s="21">
        <v>2.3002259999999999</v>
      </c>
      <c r="U119" s="43"/>
      <c r="V119" s="21">
        <v>0.91966400000000004</v>
      </c>
      <c r="W119" s="21"/>
      <c r="X119" s="21">
        <v>11.6424</v>
      </c>
      <c r="Y119" s="21">
        <v>5.0810870000000001</v>
      </c>
      <c r="Z119" s="21"/>
      <c r="AA119" s="21"/>
      <c r="AB119" s="21">
        <v>5.5889540000000002</v>
      </c>
      <c r="AC119" s="21"/>
      <c r="AD119" s="21"/>
      <c r="AE119" s="21"/>
      <c r="AF119" s="21"/>
      <c r="AG119" s="21"/>
      <c r="AH119" s="21"/>
      <c r="AI119" s="21"/>
      <c r="AJ119" s="21"/>
      <c r="AK119" s="21"/>
      <c r="AL119" s="21">
        <f t="shared" si="6"/>
        <v>43.155535</v>
      </c>
      <c r="AM119" s="21">
        <f t="shared" si="7"/>
        <v>40.855308999999998</v>
      </c>
      <c r="AN119" s="26">
        <f t="shared" si="8"/>
        <v>0</v>
      </c>
      <c r="AO119" s="8"/>
    </row>
    <row r="120" spans="1:41">
      <c r="A120" s="15">
        <v>1810</v>
      </c>
      <c r="B120" s="21">
        <v>50.659376000000002</v>
      </c>
      <c r="C120" s="21">
        <f t="shared" si="9"/>
        <v>43.999392</v>
      </c>
      <c r="D120" s="7"/>
      <c r="E120" s="7"/>
      <c r="F120" s="7"/>
      <c r="G120" s="42">
        <v>11.6868</v>
      </c>
      <c r="H120" s="42">
        <v>7.7959290000000001</v>
      </c>
      <c r="I120" s="7"/>
      <c r="J120" s="21">
        <v>21.015250999999999</v>
      </c>
      <c r="K120" s="21"/>
      <c r="L120" s="7"/>
      <c r="M120" s="7"/>
      <c r="N120" s="7"/>
      <c r="O120" s="21">
        <v>3.5014120000000002</v>
      </c>
      <c r="P120" s="43"/>
      <c r="Q120" s="21">
        <v>6.6599839999999997</v>
      </c>
      <c r="R120" s="43"/>
      <c r="S120" s="44">
        <v>20.120486</v>
      </c>
      <c r="T120" s="21">
        <v>6.6599839999999997</v>
      </c>
      <c r="U120" s="43"/>
      <c r="V120" s="21">
        <v>0.89911799999999997</v>
      </c>
      <c r="W120" s="21"/>
      <c r="X120" s="21">
        <v>11.6424</v>
      </c>
      <c r="Y120" s="21">
        <v>5.4030740000000002</v>
      </c>
      <c r="Z120" s="21"/>
      <c r="AA120" s="21"/>
      <c r="AB120" s="21">
        <v>5.9343139999999996</v>
      </c>
      <c r="AC120" s="21"/>
      <c r="AD120" s="21"/>
      <c r="AE120" s="21"/>
      <c r="AF120" s="21"/>
      <c r="AG120" s="21"/>
      <c r="AH120" s="21"/>
      <c r="AI120" s="21"/>
      <c r="AJ120" s="21"/>
      <c r="AK120" s="21"/>
      <c r="AL120" s="21">
        <f t="shared" si="6"/>
        <v>50.659376000000009</v>
      </c>
      <c r="AM120" s="21">
        <f t="shared" si="7"/>
        <v>43.999392000000007</v>
      </c>
      <c r="AN120" s="26">
        <f t="shared" si="8"/>
        <v>0</v>
      </c>
      <c r="AO120" s="8"/>
    </row>
    <row r="121" spans="1:41">
      <c r="A121" s="15">
        <v>1811</v>
      </c>
      <c r="B121" s="21">
        <v>56.430732999999996</v>
      </c>
      <c r="C121" s="21">
        <f t="shared" si="9"/>
        <v>47.461701999999995</v>
      </c>
      <c r="D121" s="7"/>
      <c r="E121" s="7"/>
      <c r="F121" s="7"/>
      <c r="G121" s="42">
        <v>11.6868</v>
      </c>
      <c r="H121" s="42">
        <v>12.54289</v>
      </c>
      <c r="I121" s="7"/>
      <c r="J121" s="21">
        <v>19.881067000000002</v>
      </c>
      <c r="K121" s="21"/>
      <c r="L121" s="7"/>
      <c r="M121" s="7"/>
      <c r="N121" s="7"/>
      <c r="O121" s="21">
        <v>3.3509449999999998</v>
      </c>
      <c r="P121" s="43"/>
      <c r="Q121" s="21">
        <v>8.9690309999999993</v>
      </c>
      <c r="R121" s="43"/>
      <c r="S121" s="44">
        <v>22.230049000000001</v>
      </c>
      <c r="T121" s="21">
        <v>8.9690309999999993</v>
      </c>
      <c r="U121" s="43"/>
      <c r="V121" s="21">
        <v>1.1301749999999999</v>
      </c>
      <c r="W121" s="21"/>
      <c r="X121" s="21">
        <v>11.6424</v>
      </c>
      <c r="Y121" s="21">
        <v>5.6674199999999999</v>
      </c>
      <c r="Z121" s="21"/>
      <c r="AA121" s="21"/>
      <c r="AB121" s="21">
        <v>6.791658</v>
      </c>
      <c r="AC121" s="21"/>
      <c r="AD121" s="21"/>
      <c r="AE121" s="21"/>
      <c r="AF121" s="21"/>
      <c r="AG121" s="21"/>
      <c r="AH121" s="21"/>
      <c r="AI121" s="21"/>
      <c r="AJ121" s="21"/>
      <c r="AK121" s="21"/>
      <c r="AL121" s="21">
        <f t="shared" si="6"/>
        <v>56.430733000000004</v>
      </c>
      <c r="AM121" s="21">
        <f t="shared" si="7"/>
        <v>47.461702000000002</v>
      </c>
      <c r="AN121" s="26">
        <f t="shared" si="8"/>
        <v>0</v>
      </c>
      <c r="AO121" s="8"/>
    </row>
    <row r="122" spans="1:41">
      <c r="A122" s="15">
        <v>1812</v>
      </c>
      <c r="B122" s="21">
        <v>58.510027999999998</v>
      </c>
      <c r="C122" s="21">
        <f t="shared" si="9"/>
        <v>48.240884999999999</v>
      </c>
      <c r="D122" s="7"/>
      <c r="E122" s="7"/>
      <c r="F122" s="7"/>
      <c r="G122" s="42">
        <v>11.6868</v>
      </c>
      <c r="H122" s="42">
        <v>17.709503000000002</v>
      </c>
      <c r="I122" s="7"/>
      <c r="J122" s="21">
        <v>15.861390999999999</v>
      </c>
      <c r="K122" s="21"/>
      <c r="L122" s="7"/>
      <c r="M122" s="7"/>
      <c r="N122" s="7"/>
      <c r="O122" s="21">
        <v>2.9831910000000001</v>
      </c>
      <c r="P122" s="43"/>
      <c r="Q122" s="21">
        <v>10.269143</v>
      </c>
      <c r="R122" s="43"/>
      <c r="S122" s="44">
        <v>22.358160000000002</v>
      </c>
      <c r="T122" s="21">
        <v>10.269143</v>
      </c>
      <c r="U122" s="43"/>
      <c r="V122" s="21">
        <v>1.0501609999999999</v>
      </c>
      <c r="W122" s="21"/>
      <c r="X122" s="21">
        <v>11.6424</v>
      </c>
      <c r="Y122" s="21">
        <v>6.0059649999999998</v>
      </c>
      <c r="Z122" s="21"/>
      <c r="AA122" s="21"/>
      <c r="AB122" s="21">
        <v>7.1841989999999996</v>
      </c>
      <c r="AC122" s="21"/>
      <c r="AD122" s="21"/>
      <c r="AE122" s="21"/>
      <c r="AF122" s="21"/>
      <c r="AG122" s="21"/>
      <c r="AH122" s="21"/>
      <c r="AI122" s="21"/>
      <c r="AJ122" s="21"/>
      <c r="AK122" s="21"/>
      <c r="AL122" s="21">
        <f t="shared" si="6"/>
        <v>58.510027999999998</v>
      </c>
      <c r="AM122" s="21">
        <f t="shared" si="7"/>
        <v>48.240884999999999</v>
      </c>
      <c r="AN122" s="26">
        <f t="shared" si="8"/>
        <v>0</v>
      </c>
      <c r="AO122" s="8"/>
    </row>
    <row r="123" spans="1:41">
      <c r="A123" s="15">
        <v>1813</v>
      </c>
      <c r="B123" s="21">
        <v>57.212781</v>
      </c>
      <c r="C123" s="21">
        <f t="shared" si="9"/>
        <v>48.179853000000001</v>
      </c>
      <c r="D123" s="7"/>
      <c r="E123" s="7"/>
      <c r="F123" s="7"/>
      <c r="G123" s="42">
        <v>11.6868</v>
      </c>
      <c r="H123" s="42">
        <v>20.744342</v>
      </c>
      <c r="I123" s="7"/>
      <c r="J123" s="21">
        <v>12.82921</v>
      </c>
      <c r="K123" s="21"/>
      <c r="L123" s="7"/>
      <c r="M123" s="7"/>
      <c r="N123" s="7"/>
      <c r="O123" s="21">
        <v>2.9195009999999999</v>
      </c>
      <c r="P123" s="43"/>
      <c r="Q123" s="21">
        <v>9.0329280000000001</v>
      </c>
      <c r="R123" s="43"/>
      <c r="S123" s="44">
        <v>22.186161999999999</v>
      </c>
      <c r="T123" s="21">
        <v>9.0329280000000001</v>
      </c>
      <c r="U123" s="43"/>
      <c r="V123" s="21">
        <v>1.024769</v>
      </c>
      <c r="W123" s="21"/>
      <c r="X123" s="21">
        <v>11.6424</v>
      </c>
      <c r="Y123" s="21">
        <v>6.3363430000000003</v>
      </c>
      <c r="Z123" s="21"/>
      <c r="AA123" s="21"/>
      <c r="AB123" s="21">
        <v>6.9901790000000004</v>
      </c>
      <c r="AC123" s="21"/>
      <c r="AD123" s="21"/>
      <c r="AE123" s="21"/>
      <c r="AF123" s="21"/>
      <c r="AG123" s="21"/>
      <c r="AH123" s="21"/>
      <c r="AI123" s="21"/>
      <c r="AJ123" s="21"/>
      <c r="AK123" s="21"/>
      <c r="AL123" s="21">
        <f t="shared" si="6"/>
        <v>57.212781</v>
      </c>
      <c r="AM123" s="21">
        <f t="shared" si="7"/>
        <v>48.179853000000001</v>
      </c>
      <c r="AN123" s="26">
        <f t="shared" si="8"/>
        <v>0</v>
      </c>
      <c r="AO123" s="8"/>
    </row>
    <row r="124" spans="1:41">
      <c r="A124" s="15">
        <v>1814</v>
      </c>
      <c r="B124" s="21">
        <v>60.427802</v>
      </c>
      <c r="C124" s="21">
        <f t="shared" si="9"/>
        <v>51.177752999999996</v>
      </c>
      <c r="D124" s="7"/>
      <c r="E124" s="7"/>
      <c r="F124" s="7"/>
      <c r="G124" s="42">
        <v>11.6868</v>
      </c>
      <c r="H124" s="42">
        <v>18.957350999999999</v>
      </c>
      <c r="I124" s="7"/>
      <c r="J124" s="21">
        <v>18.239965000000002</v>
      </c>
      <c r="K124" s="21"/>
      <c r="L124" s="7"/>
      <c r="M124" s="7"/>
      <c r="N124" s="7"/>
      <c r="O124" s="21">
        <v>2.2936369999999999</v>
      </c>
      <c r="P124" s="43"/>
      <c r="Q124" s="21">
        <v>9.2500490000000006</v>
      </c>
      <c r="R124" s="43"/>
      <c r="S124" s="44">
        <v>23.707692999999999</v>
      </c>
      <c r="T124" s="21">
        <v>9.2500490000000006</v>
      </c>
      <c r="U124" s="43"/>
      <c r="V124" s="21">
        <v>1.0933919999999999</v>
      </c>
      <c r="W124" s="21"/>
      <c r="X124" s="21">
        <v>11.6424</v>
      </c>
      <c r="Y124" s="21">
        <v>6.9378010000000003</v>
      </c>
      <c r="Z124" s="21"/>
      <c r="AA124" s="21"/>
      <c r="AB124" s="21">
        <v>7.7964669999999998</v>
      </c>
      <c r="AC124" s="21"/>
      <c r="AD124" s="21"/>
      <c r="AE124" s="21"/>
      <c r="AF124" s="21"/>
      <c r="AG124" s="21"/>
      <c r="AH124" s="21"/>
      <c r="AI124" s="21"/>
      <c r="AJ124" s="21"/>
      <c r="AK124" s="21"/>
      <c r="AL124" s="21">
        <f t="shared" si="6"/>
        <v>60.427802</v>
      </c>
      <c r="AM124" s="21">
        <f t="shared" si="7"/>
        <v>51.177752999999996</v>
      </c>
      <c r="AN124" s="26">
        <f t="shared" si="8"/>
        <v>0</v>
      </c>
      <c r="AO124" s="8"/>
    </row>
    <row r="125" spans="1:41">
      <c r="A125" s="15">
        <v>1815</v>
      </c>
      <c r="B125" s="21">
        <v>64.779075000000006</v>
      </c>
      <c r="C125" s="21">
        <f t="shared" si="9"/>
        <v>53.802819000000007</v>
      </c>
      <c r="D125" s="7"/>
      <c r="E125" s="7"/>
      <c r="F125" s="7"/>
      <c r="G125" s="42">
        <v>11.6868</v>
      </c>
      <c r="H125" s="42">
        <v>23.071314000000001</v>
      </c>
      <c r="I125" s="7"/>
      <c r="J125" s="21">
        <v>16.991890000000001</v>
      </c>
      <c r="K125" s="21"/>
      <c r="L125" s="7"/>
      <c r="M125" s="7"/>
      <c r="N125" s="7"/>
      <c r="O125" s="21">
        <v>2.0528149999999998</v>
      </c>
      <c r="P125" s="43"/>
      <c r="Q125" s="21">
        <v>10.976255999999999</v>
      </c>
      <c r="R125" s="43"/>
      <c r="S125" s="44">
        <v>26.091322000000002</v>
      </c>
      <c r="T125" s="21">
        <v>10.976255999999999</v>
      </c>
      <c r="U125" s="43"/>
      <c r="V125" s="21">
        <v>1.170329</v>
      </c>
      <c r="W125" s="21"/>
      <c r="X125" s="21">
        <v>11.6424</v>
      </c>
      <c r="Y125" s="21">
        <v>7.6315160000000004</v>
      </c>
      <c r="Z125" s="21"/>
      <c r="AA125" s="21"/>
      <c r="AB125" s="21">
        <v>7.267252</v>
      </c>
      <c r="AC125" s="21"/>
      <c r="AD125" s="21"/>
      <c r="AE125" s="21"/>
      <c r="AF125" s="21"/>
      <c r="AG125" s="21"/>
      <c r="AH125" s="21"/>
      <c r="AI125" s="21"/>
      <c r="AJ125" s="21"/>
      <c r="AK125" s="21"/>
      <c r="AL125" s="21">
        <f t="shared" si="6"/>
        <v>64.779075000000006</v>
      </c>
      <c r="AM125" s="21">
        <f t="shared" si="7"/>
        <v>53.802819000000007</v>
      </c>
      <c r="AN125" s="26">
        <f t="shared" si="8"/>
        <v>0</v>
      </c>
      <c r="AO125" s="8"/>
    </row>
    <row r="126" spans="1:41">
      <c r="A126" s="15">
        <v>1816</v>
      </c>
      <c r="B126" s="21">
        <v>65.492720000000006</v>
      </c>
      <c r="C126" s="21">
        <f t="shared" si="9"/>
        <v>55.391594000000005</v>
      </c>
      <c r="D126" s="7"/>
      <c r="E126" s="7"/>
      <c r="F126" s="7"/>
      <c r="G126" s="42">
        <v>11.6868</v>
      </c>
      <c r="H126" s="42">
        <v>14.847087</v>
      </c>
      <c r="I126" s="7"/>
      <c r="J126" s="21">
        <v>24.188822999999999</v>
      </c>
      <c r="K126" s="21"/>
      <c r="L126" s="7"/>
      <c r="M126" s="7"/>
      <c r="N126" s="7"/>
      <c r="O126" s="21">
        <v>4.6688840000000003</v>
      </c>
      <c r="P126" s="43"/>
      <c r="Q126" s="21">
        <v>10.101126000000001</v>
      </c>
      <c r="R126" s="43"/>
      <c r="S126" s="44">
        <v>25.69623</v>
      </c>
      <c r="T126" s="21">
        <v>10.101126000000001</v>
      </c>
      <c r="U126" s="43"/>
      <c r="V126" s="21">
        <v>1.317396</v>
      </c>
      <c r="W126" s="21"/>
      <c r="X126" s="21">
        <v>11.6424</v>
      </c>
      <c r="Y126" s="21">
        <v>8.6396789999999992</v>
      </c>
      <c r="Z126" s="21"/>
      <c r="AA126" s="21"/>
      <c r="AB126" s="21">
        <v>8.0958889999999997</v>
      </c>
      <c r="AC126" s="21"/>
      <c r="AD126" s="21"/>
      <c r="AE126" s="21"/>
      <c r="AF126" s="21"/>
      <c r="AG126" s="21"/>
      <c r="AH126" s="21"/>
      <c r="AI126" s="21"/>
      <c r="AJ126" s="21"/>
      <c r="AK126" s="21"/>
      <c r="AL126" s="21">
        <f t="shared" si="6"/>
        <v>65.492720000000006</v>
      </c>
      <c r="AM126" s="21">
        <f t="shared" si="7"/>
        <v>55.391594000000005</v>
      </c>
      <c r="AN126" s="26">
        <f t="shared" si="8"/>
        <v>0</v>
      </c>
      <c r="AO126" s="8"/>
    </row>
    <row r="127" spans="1:41">
      <c r="A127" s="15">
        <v>1817</v>
      </c>
      <c r="B127" s="21">
        <v>82.515704999999997</v>
      </c>
      <c r="C127" s="21">
        <f t="shared" si="9"/>
        <v>54.280602999999999</v>
      </c>
      <c r="D127" s="7"/>
      <c r="E127" s="7"/>
      <c r="F127" s="7"/>
      <c r="G127" s="42">
        <v>14.6868</v>
      </c>
      <c r="H127" s="42">
        <v>21.302790999999999</v>
      </c>
      <c r="I127" s="7"/>
      <c r="J127" s="21">
        <v>8.6043409999999998</v>
      </c>
      <c r="K127" s="21"/>
      <c r="L127" s="7"/>
      <c r="M127" s="7"/>
      <c r="N127" s="7"/>
      <c r="O127" s="21">
        <v>9.6866710000000005</v>
      </c>
      <c r="P127" s="43"/>
      <c r="Q127" s="21">
        <v>28.235102000000001</v>
      </c>
      <c r="R127" s="43"/>
      <c r="S127" s="44">
        <v>26.017721999999999</v>
      </c>
      <c r="T127" s="21">
        <v>28.235102000000001</v>
      </c>
      <c r="U127" s="43"/>
      <c r="V127" s="21">
        <v>1.3801840000000001</v>
      </c>
      <c r="W127" s="21"/>
      <c r="X127" s="21">
        <v>14.553000000000001</v>
      </c>
      <c r="Y127" s="21">
        <v>5.7360930000000003</v>
      </c>
      <c r="Z127" s="21"/>
      <c r="AA127" s="21"/>
      <c r="AB127" s="21">
        <v>6.593604</v>
      </c>
      <c r="AC127" s="21"/>
      <c r="AD127" s="21"/>
      <c r="AE127" s="21"/>
      <c r="AF127" s="21"/>
      <c r="AG127" s="21"/>
      <c r="AH127" s="21"/>
      <c r="AI127" s="21"/>
      <c r="AJ127" s="21"/>
      <c r="AK127" s="21"/>
      <c r="AL127" s="21">
        <f t="shared" si="6"/>
        <v>82.515704999999997</v>
      </c>
      <c r="AM127" s="21">
        <f t="shared" si="7"/>
        <v>54.280602999999999</v>
      </c>
      <c r="AN127" s="26">
        <f t="shared" si="8"/>
        <v>0</v>
      </c>
      <c r="AO127" s="8"/>
    </row>
    <row r="128" spans="1:41">
      <c r="A128" s="15">
        <v>1818</v>
      </c>
      <c r="B128" s="21">
        <v>64.384850999999998</v>
      </c>
      <c r="C128" s="21">
        <f t="shared" si="9"/>
        <v>53.023801999999996</v>
      </c>
      <c r="D128" s="7"/>
      <c r="E128" s="7"/>
      <c r="F128" s="7"/>
      <c r="G128" s="42">
        <v>14.6868</v>
      </c>
      <c r="H128" s="42">
        <v>24.423359000000001</v>
      </c>
      <c r="I128" s="7"/>
      <c r="J128" s="21">
        <v>3.858174</v>
      </c>
      <c r="K128" s="21"/>
      <c r="L128" s="7"/>
      <c r="M128" s="7"/>
      <c r="N128" s="7"/>
      <c r="O128" s="21">
        <v>10.055469</v>
      </c>
      <c r="P128" s="43"/>
      <c r="Q128" s="21">
        <v>11.361049</v>
      </c>
      <c r="R128" s="43"/>
      <c r="S128" s="44">
        <v>25.933446</v>
      </c>
      <c r="T128" s="21">
        <v>11.361049</v>
      </c>
      <c r="U128" s="43"/>
      <c r="V128" s="21">
        <v>1.8375330000000001</v>
      </c>
      <c r="W128" s="21"/>
      <c r="X128" s="21">
        <v>14.553000000000001</v>
      </c>
      <c r="Y128" s="21">
        <v>5.1922730000000001</v>
      </c>
      <c r="Z128" s="21"/>
      <c r="AA128" s="21"/>
      <c r="AB128" s="21">
        <v>5.5075500000000002</v>
      </c>
      <c r="AC128" s="21"/>
      <c r="AD128" s="21"/>
      <c r="AE128" s="21"/>
      <c r="AF128" s="21"/>
      <c r="AG128" s="21"/>
      <c r="AH128" s="21"/>
      <c r="AI128" s="21"/>
      <c r="AJ128" s="21"/>
      <c r="AK128" s="21"/>
      <c r="AL128" s="21">
        <f t="shared" si="6"/>
        <v>64.384850999999998</v>
      </c>
      <c r="AM128" s="21">
        <f t="shared" si="7"/>
        <v>53.023801999999996</v>
      </c>
      <c r="AN128" s="26">
        <f t="shared" si="8"/>
        <v>0</v>
      </c>
      <c r="AO128" s="8"/>
    </row>
    <row r="129" spans="1:41">
      <c r="A129" s="15">
        <v>1819</v>
      </c>
      <c r="B129" s="21">
        <v>59.054470000000002</v>
      </c>
      <c r="C129" s="21">
        <f t="shared" si="9"/>
        <v>47.930635000000002</v>
      </c>
      <c r="D129" s="7"/>
      <c r="E129" s="7"/>
      <c r="F129" s="7"/>
      <c r="G129" s="42">
        <v>14.6868</v>
      </c>
      <c r="H129" s="42">
        <v>20.087990000000001</v>
      </c>
      <c r="I129" s="7"/>
      <c r="J129" s="21">
        <v>8.9712169999999993</v>
      </c>
      <c r="K129" s="21"/>
      <c r="L129" s="7"/>
      <c r="M129" s="7"/>
      <c r="N129" s="7"/>
      <c r="O129" s="21">
        <v>4.184628</v>
      </c>
      <c r="P129" s="43"/>
      <c r="Q129" s="21">
        <v>11.123835</v>
      </c>
      <c r="R129" s="43"/>
      <c r="S129" s="44">
        <v>23.518943</v>
      </c>
      <c r="T129" s="21">
        <v>11.123835</v>
      </c>
      <c r="U129" s="43"/>
      <c r="V129" s="21">
        <v>1.607756</v>
      </c>
      <c r="W129" s="21"/>
      <c r="X129" s="21">
        <v>14.553000000000001</v>
      </c>
      <c r="Y129" s="21">
        <v>4.099558</v>
      </c>
      <c r="Z129" s="21"/>
      <c r="AA129" s="21"/>
      <c r="AB129" s="21">
        <v>4.1513780000000002</v>
      </c>
      <c r="AC129" s="21"/>
      <c r="AD129" s="21"/>
      <c r="AE129" s="21"/>
      <c r="AF129" s="21"/>
      <c r="AG129" s="21"/>
      <c r="AH129" s="21"/>
      <c r="AI129" s="21"/>
      <c r="AJ129" s="21"/>
      <c r="AK129" s="21"/>
      <c r="AL129" s="21">
        <f t="shared" si="6"/>
        <v>59.054470000000002</v>
      </c>
      <c r="AM129" s="21">
        <f t="shared" si="7"/>
        <v>47.930635000000002</v>
      </c>
      <c r="AN129" s="26">
        <f t="shared" si="8"/>
        <v>0</v>
      </c>
      <c r="AO129" s="8"/>
    </row>
    <row r="130" spans="1:41">
      <c r="A130" s="15">
        <v>1820</v>
      </c>
      <c r="B130" s="21">
        <v>54.957197000000001</v>
      </c>
      <c r="C130" s="21">
        <f t="shared" si="9"/>
        <v>44.905549999999998</v>
      </c>
      <c r="D130" s="7"/>
      <c r="E130" s="7"/>
      <c r="F130" s="7"/>
      <c r="G130" s="42">
        <v>14.6868</v>
      </c>
      <c r="H130" s="42">
        <v>20.965990000000001</v>
      </c>
      <c r="I130" s="7"/>
      <c r="J130" s="21">
        <v>4.2895019999999997</v>
      </c>
      <c r="K130" s="21"/>
      <c r="L130" s="7"/>
      <c r="M130" s="7"/>
      <c r="N130" s="7"/>
      <c r="O130" s="21">
        <v>4.9632579999999997</v>
      </c>
      <c r="P130" s="43"/>
      <c r="Q130" s="21">
        <v>10.051647000000001</v>
      </c>
      <c r="R130" s="43"/>
      <c r="S130" s="44">
        <v>22.082909000000001</v>
      </c>
      <c r="T130" s="21">
        <v>10.051647000000001</v>
      </c>
      <c r="U130" s="43"/>
      <c r="V130" s="21">
        <v>1.4012070000000001</v>
      </c>
      <c r="W130" s="21"/>
      <c r="X130" s="21">
        <v>14.553000000000001</v>
      </c>
      <c r="Y130" s="21">
        <v>3.5208789999999999</v>
      </c>
      <c r="Z130" s="21"/>
      <c r="AA130" s="21"/>
      <c r="AB130" s="21">
        <v>3.3475549999999998</v>
      </c>
      <c r="AC130" s="21"/>
      <c r="AD130" s="21"/>
      <c r="AE130" s="21"/>
      <c r="AF130" s="21"/>
      <c r="AG130" s="21"/>
      <c r="AH130" s="21"/>
      <c r="AI130" s="21"/>
      <c r="AJ130" s="21"/>
      <c r="AK130" s="21"/>
      <c r="AL130" s="21">
        <f t="shared" si="6"/>
        <v>54.957197000000001</v>
      </c>
      <c r="AM130" s="21">
        <f t="shared" si="7"/>
        <v>44.905549999999998</v>
      </c>
      <c r="AN130" s="26">
        <f t="shared" si="8"/>
        <v>0</v>
      </c>
      <c r="AO130" s="8"/>
    </row>
    <row r="131" spans="1:41">
      <c r="A131" s="15">
        <v>1821</v>
      </c>
      <c r="B131" s="21">
        <v>57.086078999999998</v>
      </c>
      <c r="C131" s="21">
        <f t="shared" si="9"/>
        <v>47.219177999999999</v>
      </c>
      <c r="D131" s="7"/>
      <c r="E131" s="7"/>
      <c r="F131" s="7"/>
      <c r="G131" s="42">
        <v>14.6868</v>
      </c>
      <c r="H131" s="42">
        <v>16.01099</v>
      </c>
      <c r="I131" s="7"/>
      <c r="J131" s="21">
        <v>4.5097379999999996</v>
      </c>
      <c r="K131" s="21"/>
      <c r="L131" s="7"/>
      <c r="M131" s="7"/>
      <c r="N131" s="7"/>
      <c r="O131" s="21">
        <v>12.011649999999999</v>
      </c>
      <c r="P131" s="43"/>
      <c r="Q131" s="21">
        <v>9.8669010000000004</v>
      </c>
      <c r="R131" s="43"/>
      <c r="S131" s="44">
        <v>22.281707000000001</v>
      </c>
      <c r="T131" s="21">
        <v>9.8669010000000004</v>
      </c>
      <c r="U131" s="43"/>
      <c r="V131" s="21">
        <v>1.6032090000000001</v>
      </c>
      <c r="W131" s="21"/>
      <c r="X131" s="21">
        <v>14.553000000000001</v>
      </c>
      <c r="Y131" s="21">
        <v>3.158366</v>
      </c>
      <c r="Z131" s="21"/>
      <c r="AA131" s="21"/>
      <c r="AB131" s="21">
        <v>5.6228959999999999</v>
      </c>
      <c r="AC131" s="21"/>
      <c r="AD131" s="21"/>
      <c r="AE131" s="21"/>
      <c r="AF131" s="21"/>
      <c r="AG131" s="21"/>
      <c r="AH131" s="21"/>
      <c r="AI131" s="21"/>
      <c r="AJ131" s="21"/>
      <c r="AK131" s="21"/>
      <c r="AL131" s="21">
        <f t="shared" si="6"/>
        <v>57.086078999999998</v>
      </c>
      <c r="AM131" s="21">
        <f t="shared" si="7"/>
        <v>47.219177999999999</v>
      </c>
      <c r="AN131" s="26">
        <f t="shared" si="8"/>
        <v>0</v>
      </c>
      <c r="AO131" s="8"/>
    </row>
    <row r="132" spans="1:41">
      <c r="A132" s="15">
        <v>1822</v>
      </c>
      <c r="B132" s="21">
        <v>51.316420000000001</v>
      </c>
      <c r="C132" s="21">
        <f t="shared" si="9"/>
        <v>41.583235000000002</v>
      </c>
      <c r="D132" s="7"/>
      <c r="E132" s="7"/>
      <c r="F132" s="7"/>
      <c r="G132" s="42">
        <v>14.6868</v>
      </c>
      <c r="H132" s="42">
        <v>12.476900000000001</v>
      </c>
      <c r="I132" s="7"/>
      <c r="J132" s="21">
        <v>3.2923939999999998</v>
      </c>
      <c r="K132" s="21"/>
      <c r="L132" s="7"/>
      <c r="M132" s="7"/>
      <c r="N132" s="7"/>
      <c r="O132" s="21">
        <v>11.127141</v>
      </c>
      <c r="P132" s="43"/>
      <c r="Q132" s="21">
        <v>9.7331850000000006</v>
      </c>
      <c r="R132" s="43"/>
      <c r="S132" s="44">
        <v>17.068145000000001</v>
      </c>
      <c r="T132" s="21">
        <v>9.7331850000000006</v>
      </c>
      <c r="U132" s="43"/>
      <c r="V132" s="21">
        <v>1.597205</v>
      </c>
      <c r="W132" s="21"/>
      <c r="X132" s="21">
        <v>14.553000000000001</v>
      </c>
      <c r="Y132" s="21">
        <v>3.674944</v>
      </c>
      <c r="Z132" s="21"/>
      <c r="AA132" s="21"/>
      <c r="AB132" s="21">
        <v>4.6899410000000001</v>
      </c>
      <c r="AC132" s="21"/>
      <c r="AD132" s="21"/>
      <c r="AE132" s="21"/>
      <c r="AF132" s="21"/>
      <c r="AG132" s="21"/>
      <c r="AH132" s="21"/>
      <c r="AI132" s="21"/>
      <c r="AJ132" s="21"/>
      <c r="AK132" s="21"/>
      <c r="AL132" s="21">
        <f t="shared" si="6"/>
        <v>51.316420000000001</v>
      </c>
      <c r="AM132" s="21">
        <f t="shared" si="7"/>
        <v>41.583235000000002</v>
      </c>
      <c r="AN132" s="26">
        <f t="shared" si="8"/>
        <v>0</v>
      </c>
      <c r="AO132" s="8"/>
    </row>
    <row r="133" spans="1:41">
      <c r="A133" s="15">
        <v>1823</v>
      </c>
      <c r="B133" s="21">
        <v>52.898145</v>
      </c>
      <c r="C133" s="21">
        <f t="shared" si="9"/>
        <v>43.256965000000001</v>
      </c>
      <c r="D133" s="7"/>
      <c r="E133" s="7"/>
      <c r="F133" s="7"/>
      <c r="G133" s="42">
        <v>14.6868</v>
      </c>
      <c r="H133" s="42">
        <v>13.65883</v>
      </c>
      <c r="I133" s="7"/>
      <c r="J133" s="21">
        <v>4.4301149999999998</v>
      </c>
      <c r="K133" s="21"/>
      <c r="L133" s="7"/>
      <c r="M133" s="7"/>
      <c r="N133" s="7"/>
      <c r="O133" s="21">
        <v>10.48122</v>
      </c>
      <c r="P133" s="43"/>
      <c r="Q133" s="21">
        <v>9.6411800000000003</v>
      </c>
      <c r="R133" s="43"/>
      <c r="S133" s="44">
        <v>16.655795000000001</v>
      </c>
      <c r="T133" s="21">
        <v>9.6411800000000003</v>
      </c>
      <c r="U133" s="43"/>
      <c r="V133" s="21">
        <v>1.736451</v>
      </c>
      <c r="W133" s="21"/>
      <c r="X133" s="21">
        <v>14.553000000000001</v>
      </c>
      <c r="Y133" s="21">
        <v>3.1306210000000001</v>
      </c>
      <c r="Z133" s="21"/>
      <c r="AA133" s="21"/>
      <c r="AB133" s="21">
        <v>7.1810980000000004</v>
      </c>
      <c r="AC133" s="21"/>
      <c r="AD133" s="21"/>
      <c r="AE133" s="21"/>
      <c r="AF133" s="21"/>
      <c r="AG133" s="21"/>
      <c r="AH133" s="21"/>
      <c r="AI133" s="21"/>
      <c r="AJ133" s="21"/>
      <c r="AK133" s="21"/>
      <c r="AL133" s="21">
        <f t="shared" si="6"/>
        <v>52.898145</v>
      </c>
      <c r="AM133" s="21">
        <f t="shared" si="7"/>
        <v>43.256965000000001</v>
      </c>
      <c r="AN133" s="26">
        <f t="shared" si="8"/>
        <v>0</v>
      </c>
      <c r="AO133" s="8"/>
    </row>
    <row r="134" spans="1:41">
      <c r="A134" s="15">
        <v>1824</v>
      </c>
      <c r="B134" s="21">
        <v>54.600394999999999</v>
      </c>
      <c r="C134" s="21">
        <f t="shared" ref="C134:C165" si="10">B134-Q134</f>
        <v>47.235064999999999</v>
      </c>
      <c r="D134" s="7"/>
      <c r="E134" s="7"/>
      <c r="F134" s="7"/>
      <c r="G134" s="42">
        <v>14.6868</v>
      </c>
      <c r="H134" s="42">
        <v>14.341127999999999</v>
      </c>
      <c r="I134" s="7"/>
      <c r="J134" s="21">
        <v>4.3475849999999996</v>
      </c>
      <c r="K134" s="21"/>
      <c r="L134" s="7"/>
      <c r="M134" s="7"/>
      <c r="N134" s="7"/>
      <c r="O134" s="21">
        <v>13.859552000000001</v>
      </c>
      <c r="P134" s="43"/>
      <c r="Q134" s="21">
        <v>7.3653300000000002</v>
      </c>
      <c r="R134" s="43"/>
      <c r="S134" s="44">
        <v>17.567495999999998</v>
      </c>
      <c r="T134" s="21">
        <v>7.3653300000000002</v>
      </c>
      <c r="U134" s="43"/>
      <c r="V134" s="21">
        <v>2.1694909999999998</v>
      </c>
      <c r="W134" s="21"/>
      <c r="X134" s="21">
        <v>14.553000000000001</v>
      </c>
      <c r="Y134" s="21">
        <v>2.8472270000000002</v>
      </c>
      <c r="Z134" s="21"/>
      <c r="AA134" s="21"/>
      <c r="AB134" s="21">
        <v>10.097851</v>
      </c>
      <c r="AC134" s="21"/>
      <c r="AD134" s="21"/>
      <c r="AE134" s="21"/>
      <c r="AF134" s="21"/>
      <c r="AG134" s="21"/>
      <c r="AH134" s="21"/>
      <c r="AI134" s="21"/>
      <c r="AJ134" s="21"/>
      <c r="AK134" s="21"/>
      <c r="AL134" s="21">
        <f t="shared" ref="AL134:AL197" si="11">SUM(S134:AB134)-AA134</f>
        <v>54.600394999999999</v>
      </c>
      <c r="AM134" s="21">
        <f t="shared" ref="AM134:AM197" si="12">AL134-AH134-T134</f>
        <v>47.235064999999999</v>
      </c>
      <c r="AN134" s="26">
        <f t="shared" ref="AN134:AN154" si="13">AL134-SUM(G134:Q134)</f>
        <v>0</v>
      </c>
      <c r="AO134" s="8"/>
    </row>
    <row r="135" spans="1:41">
      <c r="A135" s="15">
        <v>1825</v>
      </c>
      <c r="B135" s="21">
        <v>55.645775999999998</v>
      </c>
      <c r="C135" s="21">
        <f t="shared" si="10"/>
        <v>48.283431</v>
      </c>
      <c r="D135" s="7"/>
      <c r="E135" s="7"/>
      <c r="F135" s="7"/>
      <c r="G135" s="42">
        <v>14.6868</v>
      </c>
      <c r="H135" s="42">
        <v>19.447588</v>
      </c>
      <c r="I135" s="7"/>
      <c r="J135" s="21">
        <v>5.3699430000000001</v>
      </c>
      <c r="K135" s="21"/>
      <c r="L135" s="7"/>
      <c r="M135" s="7"/>
      <c r="N135" s="7"/>
      <c r="O135" s="21">
        <v>8.7790999999999997</v>
      </c>
      <c r="P135" s="43"/>
      <c r="Q135" s="21">
        <v>7.3623450000000004</v>
      </c>
      <c r="R135" s="43"/>
      <c r="S135" s="44">
        <v>18.435880999999998</v>
      </c>
      <c r="T135" s="21">
        <v>7.3623450000000004</v>
      </c>
      <c r="U135" s="43"/>
      <c r="V135" s="21">
        <v>2.3178779999999999</v>
      </c>
      <c r="W135" s="21"/>
      <c r="X135" s="21">
        <v>14.553000000000001</v>
      </c>
      <c r="Y135" s="21">
        <v>2.8078880000000002</v>
      </c>
      <c r="Z135" s="21"/>
      <c r="AA135" s="21"/>
      <c r="AB135" s="21">
        <v>10.168784</v>
      </c>
      <c r="AC135" s="21"/>
      <c r="AD135" s="21"/>
      <c r="AE135" s="21"/>
      <c r="AF135" s="21"/>
      <c r="AG135" s="21"/>
      <c r="AH135" s="21"/>
      <c r="AI135" s="21"/>
      <c r="AJ135" s="21"/>
      <c r="AK135" s="21"/>
      <c r="AL135" s="21">
        <f t="shared" si="11"/>
        <v>55.645776000000005</v>
      </c>
      <c r="AM135" s="21">
        <f t="shared" si="12"/>
        <v>48.283431000000007</v>
      </c>
      <c r="AN135" s="26">
        <f t="shared" si="13"/>
        <v>0</v>
      </c>
      <c r="AO135" s="8"/>
    </row>
    <row r="136" spans="1:41">
      <c r="A136" s="15">
        <v>1826</v>
      </c>
      <c r="B136" s="21">
        <v>60.362490000000001</v>
      </c>
      <c r="C136" s="21">
        <f t="shared" si="10"/>
        <v>49.931094999999999</v>
      </c>
      <c r="D136" s="7"/>
      <c r="E136" s="7"/>
      <c r="F136" s="7"/>
      <c r="G136" s="42">
        <v>14.6868</v>
      </c>
      <c r="H136" s="42">
        <v>20.573257999999999</v>
      </c>
      <c r="I136" s="7"/>
      <c r="J136" s="21">
        <v>12.088464</v>
      </c>
      <c r="K136" s="21"/>
      <c r="L136" s="7"/>
      <c r="M136" s="7"/>
      <c r="N136" s="7"/>
      <c r="O136" s="21">
        <v>2.582573</v>
      </c>
      <c r="P136" s="43"/>
      <c r="Q136" s="21">
        <v>10.431395</v>
      </c>
      <c r="R136" s="43"/>
      <c r="S136" s="44">
        <v>22.996897000000001</v>
      </c>
      <c r="T136" s="21">
        <v>10.431395</v>
      </c>
      <c r="U136" s="43"/>
      <c r="V136" s="21">
        <v>2.4710139999999998</v>
      </c>
      <c r="W136" s="21"/>
      <c r="X136" s="21">
        <v>14.553000000000001</v>
      </c>
      <c r="Y136" s="21">
        <v>2.9742410000000001</v>
      </c>
      <c r="Z136" s="21"/>
      <c r="AA136" s="21"/>
      <c r="AB136" s="21">
        <v>6.935943</v>
      </c>
      <c r="AC136" s="21"/>
      <c r="AD136" s="21"/>
      <c r="AE136" s="21"/>
      <c r="AF136" s="21"/>
      <c r="AG136" s="21"/>
      <c r="AH136" s="21"/>
      <c r="AI136" s="21"/>
      <c r="AJ136" s="21"/>
      <c r="AK136" s="21"/>
      <c r="AL136" s="21">
        <f t="shared" si="11"/>
        <v>60.362489999999994</v>
      </c>
      <c r="AM136" s="21">
        <f t="shared" si="12"/>
        <v>49.931094999999992</v>
      </c>
      <c r="AN136" s="26">
        <f t="shared" si="13"/>
        <v>0</v>
      </c>
      <c r="AO136" s="8"/>
    </row>
    <row r="137" spans="1:41">
      <c r="A137" s="15">
        <v>1827</v>
      </c>
      <c r="B137" s="21">
        <v>65.132721000000004</v>
      </c>
      <c r="C137" s="21">
        <f t="shared" si="10"/>
        <v>48.241684000000006</v>
      </c>
      <c r="D137" s="7"/>
      <c r="E137" s="7"/>
      <c r="F137" s="7"/>
      <c r="G137" s="42">
        <v>14.6868</v>
      </c>
      <c r="H137" s="42">
        <v>18.685015</v>
      </c>
      <c r="I137" s="7"/>
      <c r="J137" s="21">
        <v>4.7053989999999999</v>
      </c>
      <c r="K137" s="21"/>
      <c r="L137" s="7"/>
      <c r="M137" s="7"/>
      <c r="N137" s="7"/>
      <c r="O137" s="21">
        <v>10.16447</v>
      </c>
      <c r="P137" s="43"/>
      <c r="Q137" s="21">
        <v>16.891037000000001</v>
      </c>
      <c r="R137" s="43"/>
      <c r="S137" s="44">
        <v>19.838570000000001</v>
      </c>
      <c r="T137" s="21">
        <v>16.891037000000001</v>
      </c>
      <c r="U137" s="43"/>
      <c r="V137" s="21">
        <v>2.0520399999999999</v>
      </c>
      <c r="W137" s="21"/>
      <c r="X137" s="21">
        <v>14.553000000000001</v>
      </c>
      <c r="Y137" s="21">
        <v>2.9964140000000001</v>
      </c>
      <c r="Z137" s="21"/>
      <c r="AA137" s="21"/>
      <c r="AB137" s="21">
        <v>8.80166</v>
      </c>
      <c r="AC137" s="21"/>
      <c r="AD137" s="21"/>
      <c r="AE137" s="21"/>
      <c r="AF137" s="21"/>
      <c r="AG137" s="21"/>
      <c r="AH137" s="21"/>
      <c r="AI137" s="21"/>
      <c r="AJ137" s="21"/>
      <c r="AK137" s="21"/>
      <c r="AL137" s="21">
        <f t="shared" si="11"/>
        <v>65.132721000000004</v>
      </c>
      <c r="AM137" s="21">
        <f t="shared" si="12"/>
        <v>48.241684000000006</v>
      </c>
      <c r="AN137" s="26">
        <f t="shared" si="13"/>
        <v>0</v>
      </c>
      <c r="AO137" s="8"/>
    </row>
    <row r="138" spans="1:41">
      <c r="A138" s="15">
        <v>1828</v>
      </c>
      <c r="B138" s="21">
        <v>67.043791999999996</v>
      </c>
      <c r="C138" s="21">
        <f t="shared" si="10"/>
        <v>48.525252999999992</v>
      </c>
      <c r="D138" s="7"/>
      <c r="E138" s="7"/>
      <c r="F138" s="7"/>
      <c r="G138" s="42">
        <v>14.6868</v>
      </c>
      <c r="H138" s="42">
        <v>19.818028000000002</v>
      </c>
      <c r="I138" s="7"/>
      <c r="J138" s="21">
        <v>3.6634350000000002</v>
      </c>
      <c r="K138" s="21"/>
      <c r="L138" s="7"/>
      <c r="M138" s="7"/>
      <c r="N138" s="7"/>
      <c r="O138" s="21">
        <v>10.35699</v>
      </c>
      <c r="P138" s="43"/>
      <c r="Q138" s="21">
        <v>18.518539000000001</v>
      </c>
      <c r="R138" s="43"/>
      <c r="S138" s="44">
        <v>19.646249999999998</v>
      </c>
      <c r="T138" s="21">
        <v>18.518539000000001</v>
      </c>
      <c r="U138" s="43"/>
      <c r="V138" s="21">
        <v>2.33446</v>
      </c>
      <c r="W138" s="21"/>
      <c r="X138" s="21">
        <v>14.553000000000001</v>
      </c>
      <c r="Y138" s="21">
        <v>2.7934030000000001</v>
      </c>
      <c r="Z138" s="21"/>
      <c r="AA138" s="21"/>
      <c r="AB138" s="21">
        <v>9.1981400000000004</v>
      </c>
      <c r="AC138" s="21"/>
      <c r="AD138" s="21"/>
      <c r="AE138" s="21"/>
      <c r="AF138" s="21"/>
      <c r="AG138" s="21"/>
      <c r="AH138" s="21"/>
      <c r="AI138" s="21"/>
      <c r="AJ138" s="21"/>
      <c r="AK138" s="21"/>
      <c r="AL138" s="21">
        <f t="shared" si="11"/>
        <v>67.043791999999996</v>
      </c>
      <c r="AM138" s="21">
        <f t="shared" si="12"/>
        <v>48.525252999999992</v>
      </c>
      <c r="AN138" s="26">
        <f t="shared" si="13"/>
        <v>0</v>
      </c>
      <c r="AO138" s="8"/>
    </row>
    <row r="139" spans="1:41">
      <c r="A139" s="15">
        <v>1829</v>
      </c>
      <c r="B139" s="21">
        <v>64.675414000000004</v>
      </c>
      <c r="C139" s="21">
        <f t="shared" si="10"/>
        <v>46.827635999999998</v>
      </c>
      <c r="D139" s="7"/>
      <c r="E139" s="7"/>
      <c r="F139" s="7"/>
      <c r="G139" s="42">
        <v>14.6868</v>
      </c>
      <c r="H139" s="42">
        <v>19.736664999999999</v>
      </c>
      <c r="I139" s="7"/>
      <c r="J139" s="21">
        <v>5.5487320000000002</v>
      </c>
      <c r="K139" s="21"/>
      <c r="L139" s="7"/>
      <c r="M139" s="7"/>
      <c r="N139" s="7"/>
      <c r="O139" s="21">
        <v>6.8554389999999996</v>
      </c>
      <c r="P139" s="43"/>
      <c r="Q139" s="21">
        <v>17.847778000000002</v>
      </c>
      <c r="R139" s="43"/>
      <c r="S139" s="44">
        <v>17.39715</v>
      </c>
      <c r="T139" s="21">
        <v>17.847778000000002</v>
      </c>
      <c r="U139" s="43"/>
      <c r="V139" s="21">
        <v>2.4737</v>
      </c>
      <c r="W139" s="21"/>
      <c r="X139" s="21">
        <v>14.553000000000001</v>
      </c>
      <c r="Y139" s="21">
        <v>2.8498320000000001</v>
      </c>
      <c r="Z139" s="21"/>
      <c r="AA139" s="21"/>
      <c r="AB139" s="21">
        <v>9.5539539999999992</v>
      </c>
      <c r="AC139" s="21"/>
      <c r="AD139" s="21"/>
      <c r="AE139" s="21">
        <v>1.105</v>
      </c>
      <c r="AF139" s="21"/>
      <c r="AG139" s="21"/>
      <c r="AH139" s="21"/>
      <c r="AI139" s="21"/>
      <c r="AJ139" s="21"/>
      <c r="AK139" s="21"/>
      <c r="AL139" s="21">
        <f t="shared" si="11"/>
        <v>64.675414000000004</v>
      </c>
      <c r="AM139" s="21">
        <f t="shared" si="12"/>
        <v>46.827635999999998</v>
      </c>
      <c r="AN139" s="26">
        <f t="shared" si="13"/>
        <v>0</v>
      </c>
      <c r="AO139" s="8"/>
    </row>
    <row r="140" spans="1:41">
      <c r="A140" s="15">
        <v>1830</v>
      </c>
      <c r="B140" s="21">
        <v>69.897335999999996</v>
      </c>
      <c r="C140" s="21">
        <f t="shared" si="10"/>
        <v>47.946130999999994</v>
      </c>
      <c r="D140" s="7"/>
      <c r="E140" s="7"/>
      <c r="F140" s="7"/>
      <c r="G140" s="42">
        <v>14.6868</v>
      </c>
      <c r="H140" s="42">
        <v>20.038889999999999</v>
      </c>
      <c r="I140" s="7"/>
      <c r="J140" s="21">
        <v>3.9984609999999998</v>
      </c>
      <c r="K140" s="21"/>
      <c r="L140" s="7"/>
      <c r="M140" s="7"/>
      <c r="N140" s="7"/>
      <c r="O140" s="21">
        <v>9.2219800000000003</v>
      </c>
      <c r="P140" s="43"/>
      <c r="Q140" s="21">
        <v>21.951205000000002</v>
      </c>
      <c r="R140" s="43"/>
      <c r="S140" s="44">
        <v>17.757290000000001</v>
      </c>
      <c r="T140" s="21">
        <v>21.951205000000002</v>
      </c>
      <c r="U140" s="43"/>
      <c r="V140" s="21">
        <v>2.2934399999999999</v>
      </c>
      <c r="W140" s="21"/>
      <c r="X140" s="21">
        <v>14.553000000000001</v>
      </c>
      <c r="Y140" s="21">
        <v>2.5793910000000002</v>
      </c>
      <c r="Z140" s="21"/>
      <c r="AA140" s="21"/>
      <c r="AB140" s="21">
        <v>10.76301</v>
      </c>
      <c r="AC140" s="21"/>
      <c r="AD140" s="21"/>
      <c r="AE140" s="21">
        <v>2.052</v>
      </c>
      <c r="AF140" s="21"/>
      <c r="AG140" s="21"/>
      <c r="AH140" s="21"/>
      <c r="AI140" s="21"/>
      <c r="AJ140" s="21"/>
      <c r="AK140" s="21"/>
      <c r="AL140" s="21">
        <f t="shared" si="11"/>
        <v>69.897335999999996</v>
      </c>
      <c r="AM140" s="21">
        <f t="shared" si="12"/>
        <v>47.946130999999994</v>
      </c>
      <c r="AN140" s="26">
        <f t="shared" si="13"/>
        <v>0</v>
      </c>
      <c r="AO140" s="8"/>
    </row>
    <row r="141" spans="1:41">
      <c r="A141" s="15">
        <v>1831</v>
      </c>
      <c r="B141" s="21">
        <v>70.220040999999995</v>
      </c>
      <c r="C141" s="21">
        <f t="shared" si="10"/>
        <v>47.979035999999994</v>
      </c>
      <c r="D141" s="7"/>
      <c r="E141" s="7"/>
      <c r="F141" s="7"/>
      <c r="G141" s="42">
        <v>14.6868</v>
      </c>
      <c r="H141" s="42">
        <v>19.927574</v>
      </c>
      <c r="I141" s="7"/>
      <c r="J141" s="21">
        <v>5.1476059999999997</v>
      </c>
      <c r="K141" s="21"/>
      <c r="L141" s="7"/>
      <c r="M141" s="7"/>
      <c r="N141" s="7"/>
      <c r="O141" s="21">
        <v>8.2170559999999995</v>
      </c>
      <c r="P141" s="43"/>
      <c r="Q141" s="21">
        <v>22.241005000000001</v>
      </c>
      <c r="R141" s="43"/>
      <c r="S141" s="44">
        <v>17.862197999999999</v>
      </c>
      <c r="T141" s="21">
        <v>22.241005000000001</v>
      </c>
      <c r="U141" s="43"/>
      <c r="V141" s="21">
        <v>1.73794</v>
      </c>
      <c r="W141" s="21"/>
      <c r="X141" s="21">
        <v>14.553000000000001</v>
      </c>
      <c r="Y141" s="21">
        <v>2.6123690000000002</v>
      </c>
      <c r="Z141" s="21"/>
      <c r="AA141" s="21"/>
      <c r="AB141" s="21">
        <v>11.213528999999999</v>
      </c>
      <c r="AC141" s="21"/>
      <c r="AD141" s="21"/>
      <c r="AE141" s="21">
        <v>1.7310000000000001</v>
      </c>
      <c r="AF141" s="21"/>
      <c r="AG141" s="21"/>
      <c r="AH141" s="21"/>
      <c r="AI141" s="21"/>
      <c r="AJ141" s="21"/>
      <c r="AK141" s="21"/>
      <c r="AL141" s="21">
        <f t="shared" si="11"/>
        <v>70.220040999999995</v>
      </c>
      <c r="AM141" s="21">
        <f t="shared" si="12"/>
        <v>47.979035999999994</v>
      </c>
      <c r="AN141" s="26">
        <f t="shared" si="13"/>
        <v>0</v>
      </c>
      <c r="AO141" s="8"/>
    </row>
    <row r="142" spans="1:41">
      <c r="A142" s="15">
        <v>1832</v>
      </c>
      <c r="B142" s="21">
        <v>70.356983</v>
      </c>
      <c r="C142" s="21">
        <f t="shared" si="10"/>
        <v>44.179641000000004</v>
      </c>
      <c r="D142" s="7"/>
      <c r="E142" s="7"/>
      <c r="F142" s="7"/>
      <c r="G142" s="42">
        <v>14.6868</v>
      </c>
      <c r="H142" s="42">
        <v>18.497450000000001</v>
      </c>
      <c r="I142" s="7"/>
      <c r="J142" s="21">
        <v>5.6885430000000001</v>
      </c>
      <c r="K142" s="21"/>
      <c r="L142" s="7"/>
      <c r="M142" s="7"/>
      <c r="N142" s="7"/>
      <c r="O142" s="21">
        <v>5.3068479999999996</v>
      </c>
      <c r="P142" s="43"/>
      <c r="Q142" s="21">
        <v>26.177341999999999</v>
      </c>
      <c r="R142" s="43"/>
      <c r="S142" s="44">
        <v>16.400618000000001</v>
      </c>
      <c r="T142" s="21">
        <v>26.177341999999999</v>
      </c>
      <c r="U142" s="43"/>
      <c r="V142" s="21">
        <v>1.6510899999999999</v>
      </c>
      <c r="W142" s="21"/>
      <c r="X142" s="21">
        <v>14.553000000000001</v>
      </c>
      <c r="Y142" s="21">
        <v>2.6377619999999999</v>
      </c>
      <c r="Z142" s="21"/>
      <c r="AA142" s="21"/>
      <c r="AB142" s="21">
        <v>8.9371709999999993</v>
      </c>
      <c r="AC142" s="21"/>
      <c r="AD142" s="21"/>
      <c r="AE142" s="21">
        <v>0.99299999999999999</v>
      </c>
      <c r="AF142" s="21"/>
      <c r="AG142" s="21"/>
      <c r="AH142" s="21"/>
      <c r="AI142" s="21"/>
      <c r="AJ142" s="21"/>
      <c r="AK142" s="21"/>
      <c r="AL142" s="21">
        <f t="shared" si="11"/>
        <v>70.356983</v>
      </c>
      <c r="AM142" s="21">
        <f t="shared" si="12"/>
        <v>44.179641000000004</v>
      </c>
      <c r="AN142" s="26">
        <f t="shared" si="13"/>
        <v>0</v>
      </c>
      <c r="AO142" s="8"/>
    </row>
    <row r="143" spans="1:41">
      <c r="A143" s="15">
        <v>1833</v>
      </c>
      <c r="B143" s="21">
        <v>75.513345999999999</v>
      </c>
      <c r="C143" s="21">
        <f t="shared" si="10"/>
        <v>48.877806999999997</v>
      </c>
      <c r="D143" s="7"/>
      <c r="E143" s="7"/>
      <c r="F143" s="7"/>
      <c r="G143" s="42">
        <v>14.6868</v>
      </c>
      <c r="H143" s="42">
        <v>19.373574000000001</v>
      </c>
      <c r="I143" s="7"/>
      <c r="J143" s="21">
        <v>5.3171629999999999</v>
      </c>
      <c r="K143" s="21"/>
      <c r="L143" s="7"/>
      <c r="M143" s="7"/>
      <c r="N143" s="7"/>
      <c r="O143" s="21">
        <v>9.5002700000000004</v>
      </c>
      <c r="P143" s="43"/>
      <c r="Q143" s="21">
        <v>26.635539000000001</v>
      </c>
      <c r="R143" s="43"/>
      <c r="S143" s="44">
        <v>17.726088000000001</v>
      </c>
      <c r="T143" s="21">
        <v>26.635539000000001</v>
      </c>
      <c r="U143" s="43"/>
      <c r="V143" s="21">
        <v>1.6443950000000001</v>
      </c>
      <c r="W143" s="21"/>
      <c r="X143" s="21">
        <v>14.553000000000001</v>
      </c>
      <c r="Y143" s="21">
        <v>2.558881</v>
      </c>
      <c r="Z143" s="21"/>
      <c r="AA143" s="21"/>
      <c r="AB143" s="21">
        <v>12.395443</v>
      </c>
      <c r="AC143" s="21"/>
      <c r="AD143" s="21"/>
      <c r="AE143" s="21">
        <v>2.085</v>
      </c>
      <c r="AF143" s="21"/>
      <c r="AG143" s="21"/>
      <c r="AH143" s="21"/>
      <c r="AI143" s="21"/>
      <c r="AJ143" s="21"/>
      <c r="AK143" s="21"/>
      <c r="AL143" s="21">
        <f t="shared" si="11"/>
        <v>75.513345999999999</v>
      </c>
      <c r="AM143" s="21">
        <f t="shared" si="12"/>
        <v>48.877806999999997</v>
      </c>
      <c r="AN143" s="26">
        <f t="shared" si="13"/>
        <v>0</v>
      </c>
      <c r="AO143" s="8"/>
    </row>
    <row r="144" spans="1:41">
      <c r="A144" s="15">
        <v>1834</v>
      </c>
      <c r="B144" s="21">
        <v>74.079419000000001</v>
      </c>
      <c r="C144" s="21">
        <f t="shared" si="10"/>
        <v>49.739063999999999</v>
      </c>
      <c r="D144" s="7"/>
      <c r="E144" s="7"/>
      <c r="F144" s="7"/>
      <c r="G144" s="42">
        <v>14.6868</v>
      </c>
      <c r="H144" s="42">
        <v>18.123799999999999</v>
      </c>
      <c r="I144" s="7"/>
      <c r="J144" s="21">
        <v>8.3910710000000002</v>
      </c>
      <c r="K144" s="21"/>
      <c r="L144" s="7"/>
      <c r="M144" s="7"/>
      <c r="N144" s="7"/>
      <c r="O144" s="21">
        <v>8.5373929999999998</v>
      </c>
      <c r="P144" s="43"/>
      <c r="Q144" s="21">
        <v>24.340354999999999</v>
      </c>
      <c r="R144" s="43"/>
      <c r="S144" s="44">
        <v>17.688316</v>
      </c>
      <c r="T144" s="21">
        <v>24.340354999999999</v>
      </c>
      <c r="U144" s="43"/>
      <c r="V144" s="21">
        <v>1.564595</v>
      </c>
      <c r="W144" s="21"/>
      <c r="X144" s="21">
        <v>14.553000000000001</v>
      </c>
      <c r="Y144" s="21">
        <v>2.576759</v>
      </c>
      <c r="Z144" s="21"/>
      <c r="AA144" s="21"/>
      <c r="AB144" s="21">
        <v>13.356394</v>
      </c>
      <c r="AC144" s="21"/>
      <c r="AD144" s="21"/>
      <c r="AE144" s="21">
        <v>1.4570000000000001</v>
      </c>
      <c r="AF144" s="21"/>
      <c r="AG144" s="21"/>
      <c r="AH144" s="21"/>
      <c r="AI144" s="21"/>
      <c r="AJ144" s="21"/>
      <c r="AK144" s="21"/>
      <c r="AL144" s="21">
        <f t="shared" si="11"/>
        <v>74.079419000000001</v>
      </c>
      <c r="AM144" s="21">
        <f t="shared" si="12"/>
        <v>49.739063999999999</v>
      </c>
      <c r="AN144" s="26">
        <f t="shared" si="13"/>
        <v>0</v>
      </c>
      <c r="AO144" s="8"/>
    </row>
    <row r="145" spans="1:43">
      <c r="A145" s="15">
        <v>1835</v>
      </c>
      <c r="B145" s="21">
        <v>73.712766999999999</v>
      </c>
      <c r="C145" s="21">
        <f t="shared" si="10"/>
        <v>46.453619000000003</v>
      </c>
      <c r="D145" s="7"/>
      <c r="E145" s="7"/>
      <c r="F145" s="7"/>
      <c r="G145" s="42">
        <v>11.0151</v>
      </c>
      <c r="H145" s="42">
        <v>21.308405</v>
      </c>
      <c r="I145" s="7"/>
      <c r="J145" s="21">
        <v>7.8706699999999996</v>
      </c>
      <c r="K145" s="21"/>
      <c r="L145" s="7"/>
      <c r="M145" s="7"/>
      <c r="N145" s="7"/>
      <c r="O145" s="21">
        <v>6.2594440000000002</v>
      </c>
      <c r="P145" s="43"/>
      <c r="Q145" s="21">
        <v>27.259148</v>
      </c>
      <c r="R145" s="43"/>
      <c r="S145" s="44">
        <v>16.826703999999999</v>
      </c>
      <c r="T145" s="21">
        <v>27.259148</v>
      </c>
      <c r="U145" s="43"/>
      <c r="V145" s="21">
        <v>1.5019750000000001</v>
      </c>
      <c r="W145" s="21"/>
      <c r="X145" s="21">
        <v>14.553000000000001</v>
      </c>
      <c r="Y145" s="21">
        <v>2.7489170000000001</v>
      </c>
      <c r="Z145" s="21"/>
      <c r="AA145" s="21"/>
      <c r="AB145" s="21">
        <v>10.823022999999999</v>
      </c>
      <c r="AC145" s="21"/>
      <c r="AD145" s="21"/>
      <c r="AE145" s="21">
        <v>0.745</v>
      </c>
      <c r="AF145" s="21"/>
      <c r="AG145" s="21"/>
      <c r="AH145" s="21"/>
      <c r="AI145" s="21"/>
      <c r="AJ145" s="21"/>
      <c r="AK145" s="21"/>
      <c r="AL145" s="21">
        <f t="shared" si="11"/>
        <v>73.712766999999999</v>
      </c>
      <c r="AM145" s="21">
        <f t="shared" si="12"/>
        <v>46.453619000000003</v>
      </c>
      <c r="AN145" s="26">
        <f t="shared" si="13"/>
        <v>0</v>
      </c>
      <c r="AO145" s="8"/>
    </row>
    <row r="146" spans="1:43">
      <c r="A146" s="15">
        <v>1836</v>
      </c>
      <c r="B146" s="21">
        <v>76.006493000000006</v>
      </c>
      <c r="C146" s="21">
        <f t="shared" si="10"/>
        <v>49.776262000000003</v>
      </c>
      <c r="D146" s="7"/>
      <c r="E146" s="7"/>
      <c r="F146" s="7"/>
      <c r="G146" s="42">
        <v>11.0151</v>
      </c>
      <c r="H146" s="42">
        <v>19.647299</v>
      </c>
      <c r="I146" s="7"/>
      <c r="J146" s="21">
        <v>11.225156</v>
      </c>
      <c r="K146" s="21"/>
      <c r="L146" s="7"/>
      <c r="M146" s="7"/>
      <c r="N146" s="7"/>
      <c r="O146" s="21">
        <v>7.8887070000000001</v>
      </c>
      <c r="P146" s="43"/>
      <c r="Q146" s="21">
        <v>26.230231</v>
      </c>
      <c r="R146" s="43"/>
      <c r="S146" s="44">
        <v>16.848026999999998</v>
      </c>
      <c r="T146" s="21">
        <v>26.230231</v>
      </c>
      <c r="U146" s="43"/>
      <c r="V146" s="21">
        <v>1.254205</v>
      </c>
      <c r="W146" s="21"/>
      <c r="X146" s="21">
        <v>14.553000000000001</v>
      </c>
      <c r="Y146" s="21">
        <v>2.798492</v>
      </c>
      <c r="Z146" s="21"/>
      <c r="AA146" s="21"/>
      <c r="AB146" s="21">
        <v>14.322538</v>
      </c>
      <c r="AC146" s="21"/>
      <c r="AD146" s="21"/>
      <c r="AE146" s="21">
        <v>1.0049999999999999</v>
      </c>
      <c r="AF146" s="21"/>
      <c r="AG146" s="21"/>
      <c r="AH146" s="21"/>
      <c r="AI146" s="21"/>
      <c r="AJ146" s="21"/>
      <c r="AK146" s="21"/>
      <c r="AL146" s="21">
        <f t="shared" si="11"/>
        <v>76.006493000000006</v>
      </c>
      <c r="AM146" s="21">
        <f t="shared" si="12"/>
        <v>49.776262000000003</v>
      </c>
      <c r="AN146" s="26">
        <f t="shared" si="13"/>
        <v>0</v>
      </c>
      <c r="AO146" s="8"/>
    </row>
    <row r="147" spans="1:43">
      <c r="A147" s="15">
        <v>1837</v>
      </c>
      <c r="B147" s="21">
        <v>73.670385999999993</v>
      </c>
      <c r="C147" s="21">
        <f t="shared" si="10"/>
        <v>46.341819999999998</v>
      </c>
      <c r="D147" s="7"/>
      <c r="E147" s="7"/>
      <c r="F147" s="7"/>
      <c r="G147" s="42">
        <v>11.0151</v>
      </c>
      <c r="H147" s="42">
        <v>16.180761</v>
      </c>
      <c r="I147" s="7"/>
      <c r="J147" s="21">
        <v>15.056353</v>
      </c>
      <c r="K147" s="21"/>
      <c r="L147" s="7"/>
      <c r="M147" s="7"/>
      <c r="N147" s="7"/>
      <c r="O147" s="21">
        <v>4.0896059999999999</v>
      </c>
      <c r="P147" s="43"/>
      <c r="Q147" s="21">
        <v>27.328565999999999</v>
      </c>
      <c r="R147" s="43"/>
      <c r="S147" s="44">
        <v>17.128582000000002</v>
      </c>
      <c r="T147" s="21">
        <v>27.328565999999999</v>
      </c>
      <c r="U147" s="43"/>
      <c r="V147" s="21">
        <v>1.1041000000000001</v>
      </c>
      <c r="W147" s="21"/>
      <c r="X147" s="21">
        <v>14.553000000000001</v>
      </c>
      <c r="Y147" s="21">
        <v>2.9623300000000001</v>
      </c>
      <c r="Z147" s="21"/>
      <c r="AA147" s="21"/>
      <c r="AB147" s="21">
        <v>10.593807999999999</v>
      </c>
      <c r="AC147" s="21"/>
      <c r="AD147" s="21"/>
      <c r="AE147" s="21">
        <v>0.84899999999999998</v>
      </c>
      <c r="AF147" s="21"/>
      <c r="AG147" s="21"/>
      <c r="AH147" s="21"/>
      <c r="AI147" s="21"/>
      <c r="AJ147" s="21"/>
      <c r="AK147" s="21"/>
      <c r="AL147" s="21">
        <f t="shared" si="11"/>
        <v>73.670386000000008</v>
      </c>
      <c r="AM147" s="21">
        <f t="shared" si="12"/>
        <v>46.341820000000013</v>
      </c>
      <c r="AN147" s="26">
        <f t="shared" si="13"/>
        <v>0</v>
      </c>
      <c r="AO147" s="8"/>
    </row>
    <row r="148" spans="1:43">
      <c r="A148" s="15">
        <v>1838</v>
      </c>
      <c r="B148" s="21">
        <v>78.384910000000005</v>
      </c>
      <c r="C148" s="21">
        <f t="shared" si="10"/>
        <v>47.178238000000007</v>
      </c>
      <c r="D148" s="7"/>
      <c r="E148" s="7"/>
      <c r="F148" s="7"/>
      <c r="G148" s="42">
        <v>11.0151</v>
      </c>
      <c r="H148" s="42">
        <v>17.137395999999999</v>
      </c>
      <c r="I148" s="7"/>
      <c r="J148" s="21">
        <v>8.50122</v>
      </c>
      <c r="K148" s="21"/>
      <c r="L148" s="7"/>
      <c r="M148" s="7"/>
      <c r="N148" s="7"/>
      <c r="O148" s="21">
        <v>10.524521999999999</v>
      </c>
      <c r="P148" s="43"/>
      <c r="Q148" s="21">
        <v>31.206672000000001</v>
      </c>
      <c r="R148" s="43"/>
      <c r="S148" s="44">
        <v>17.692070000000001</v>
      </c>
      <c r="T148" s="21">
        <v>31.206672000000001</v>
      </c>
      <c r="U148" s="43"/>
      <c r="V148" s="21">
        <v>1.09392</v>
      </c>
      <c r="W148" s="21"/>
      <c r="X148" s="21">
        <v>14.553000000000001</v>
      </c>
      <c r="Y148" s="21">
        <v>2.8171240000000002</v>
      </c>
      <c r="Z148" s="21"/>
      <c r="AA148" s="21"/>
      <c r="AB148" s="21">
        <v>11.022124</v>
      </c>
      <c r="AC148" s="21"/>
      <c r="AD148" s="21"/>
      <c r="AE148" s="21">
        <v>1.8120000000000001</v>
      </c>
      <c r="AF148" s="21"/>
      <c r="AG148" s="21"/>
      <c r="AH148" s="21"/>
      <c r="AI148" s="21"/>
      <c r="AJ148" s="21"/>
      <c r="AK148" s="21"/>
      <c r="AL148" s="21">
        <f t="shared" si="11"/>
        <v>78.384910000000005</v>
      </c>
      <c r="AM148" s="21">
        <f t="shared" si="12"/>
        <v>47.178238000000007</v>
      </c>
      <c r="AN148" s="26">
        <f t="shared" si="13"/>
        <v>0</v>
      </c>
      <c r="AO148" s="8"/>
    </row>
    <row r="149" spans="1:43">
      <c r="A149" s="15">
        <v>1839</v>
      </c>
      <c r="B149" s="21">
        <v>76.075277</v>
      </c>
      <c r="C149" s="21">
        <f t="shared" si="10"/>
        <v>43.503535999999997</v>
      </c>
      <c r="D149" s="7"/>
      <c r="E149" s="7"/>
      <c r="F149" s="7"/>
      <c r="G149" s="42">
        <v>11.0151</v>
      </c>
      <c r="H149" s="42">
        <v>17.088441</v>
      </c>
      <c r="I149" s="7"/>
      <c r="J149" s="21">
        <v>8.5676229999999993</v>
      </c>
      <c r="K149" s="21"/>
      <c r="L149" s="7"/>
      <c r="M149" s="7"/>
      <c r="N149" s="7"/>
      <c r="O149" s="21">
        <v>6.8323720000000003</v>
      </c>
      <c r="P149" s="43"/>
      <c r="Q149" s="21">
        <v>32.571741000000003</v>
      </c>
      <c r="R149" s="43"/>
      <c r="S149" s="44">
        <v>17.052917999999998</v>
      </c>
      <c r="T149" s="21">
        <v>32.571741000000003</v>
      </c>
      <c r="U149" s="43"/>
      <c r="V149" s="21">
        <v>1.0348299999999999</v>
      </c>
      <c r="W149" s="21"/>
      <c r="X149" s="21">
        <v>14.553000000000001</v>
      </c>
      <c r="Y149" s="21">
        <v>2.7093989999999999</v>
      </c>
      <c r="Z149" s="21"/>
      <c r="AA149" s="21"/>
      <c r="AB149" s="21">
        <v>8.1533890000000007</v>
      </c>
      <c r="AC149" s="21"/>
      <c r="AD149" s="21"/>
      <c r="AE149" s="21">
        <v>0.73799999999999999</v>
      </c>
      <c r="AF149" s="21"/>
      <c r="AG149" s="21"/>
      <c r="AH149" s="21"/>
      <c r="AI149" s="21"/>
      <c r="AJ149" s="21"/>
      <c r="AK149" s="21"/>
      <c r="AL149" s="21">
        <f t="shared" si="11"/>
        <v>76.075277000000014</v>
      </c>
      <c r="AM149" s="21">
        <f t="shared" si="12"/>
        <v>43.503536000000011</v>
      </c>
      <c r="AN149" s="26">
        <f t="shared" si="13"/>
        <v>0</v>
      </c>
      <c r="AO149" s="8"/>
    </row>
    <row r="150" spans="1:43">
      <c r="A150" s="15">
        <v>1840</v>
      </c>
      <c r="B150" s="21">
        <v>71.930353999999994</v>
      </c>
      <c r="C150" s="21">
        <f t="shared" si="10"/>
        <v>41.781330999999994</v>
      </c>
      <c r="D150" s="7"/>
      <c r="E150" s="7"/>
      <c r="F150" s="7"/>
      <c r="G150" s="42">
        <v>11.0151</v>
      </c>
      <c r="H150" s="42">
        <v>17.325586000000001</v>
      </c>
      <c r="I150" s="7"/>
      <c r="J150" s="21">
        <v>9.0451359999999994</v>
      </c>
      <c r="K150" s="21"/>
      <c r="L150" s="7"/>
      <c r="M150" s="7"/>
      <c r="N150" s="7"/>
      <c r="O150" s="21">
        <v>4.3955089999999997</v>
      </c>
      <c r="P150" s="43"/>
      <c r="Q150" s="21">
        <v>30.149023</v>
      </c>
      <c r="R150" s="43"/>
      <c r="S150" s="44">
        <v>15.720413000000001</v>
      </c>
      <c r="T150" s="21">
        <v>30.149023</v>
      </c>
      <c r="U150" s="43"/>
      <c r="V150" s="21">
        <v>0.82852499999999996</v>
      </c>
      <c r="W150" s="21"/>
      <c r="X150" s="21">
        <v>14.553000000000001</v>
      </c>
      <c r="Y150" s="21">
        <v>2.8780730000000001</v>
      </c>
      <c r="Z150" s="21"/>
      <c r="AA150" s="21"/>
      <c r="AB150" s="21">
        <v>7.8013199999999996</v>
      </c>
      <c r="AC150" s="21"/>
      <c r="AD150" s="21"/>
      <c r="AE150" s="21">
        <v>0.69299999999999995</v>
      </c>
      <c r="AF150" s="21"/>
      <c r="AG150" s="21"/>
      <c r="AH150" s="21"/>
      <c r="AI150" s="21"/>
      <c r="AJ150" s="21"/>
      <c r="AK150" s="21"/>
      <c r="AL150" s="21">
        <f t="shared" si="11"/>
        <v>71.930354000000008</v>
      </c>
      <c r="AM150" s="21">
        <f t="shared" si="12"/>
        <v>41.781331000000009</v>
      </c>
      <c r="AN150" s="26">
        <f t="shared" si="13"/>
        <v>0</v>
      </c>
      <c r="AO150" s="8"/>
    </row>
    <row r="151" spans="1:43">
      <c r="A151" s="15">
        <v>1841</v>
      </c>
      <c r="B151" s="21">
        <v>74.582384000000005</v>
      </c>
      <c r="C151" s="21">
        <f t="shared" si="10"/>
        <v>40.697031000000003</v>
      </c>
      <c r="D151" s="7"/>
      <c r="E151" s="7"/>
      <c r="F151" s="7"/>
      <c r="G151" s="42">
        <v>11.0151</v>
      </c>
      <c r="H151" s="42">
        <v>17.032741999999999</v>
      </c>
      <c r="I151" s="7"/>
      <c r="J151" s="21">
        <v>8.1845400000000001</v>
      </c>
      <c r="K151" s="21"/>
      <c r="L151" s="7"/>
      <c r="M151" s="7"/>
      <c r="N151" s="7"/>
      <c r="O151" s="21">
        <v>4.4646489999999996</v>
      </c>
      <c r="P151" s="43"/>
      <c r="Q151" s="21">
        <v>33.885353000000002</v>
      </c>
      <c r="R151" s="43"/>
      <c r="S151" s="44">
        <v>15.533268</v>
      </c>
      <c r="T151" s="21">
        <v>33.885353000000002</v>
      </c>
      <c r="U151" s="43"/>
      <c r="V151" s="21">
        <v>0.87773000000000001</v>
      </c>
      <c r="W151" s="21"/>
      <c r="X151" s="21">
        <v>14.553000000000001</v>
      </c>
      <c r="Y151" s="21">
        <v>2.8027350000000002</v>
      </c>
      <c r="Z151" s="21"/>
      <c r="AA151" s="21"/>
      <c r="AB151" s="21">
        <v>6.9302979999999996</v>
      </c>
      <c r="AC151" s="21"/>
      <c r="AD151" s="21"/>
      <c r="AE151" s="21">
        <v>0.58099999999999996</v>
      </c>
      <c r="AF151" s="21"/>
      <c r="AG151" s="21"/>
      <c r="AH151" s="21"/>
      <c r="AI151" s="21"/>
      <c r="AJ151" s="21"/>
      <c r="AK151" s="21"/>
      <c r="AL151" s="21">
        <f t="shared" si="11"/>
        <v>74.58238399999999</v>
      </c>
      <c r="AM151" s="21">
        <f t="shared" si="12"/>
        <v>40.697030999999988</v>
      </c>
      <c r="AN151" s="26">
        <f t="shared" si="13"/>
        <v>0</v>
      </c>
      <c r="AO151" s="8"/>
    </row>
    <row r="152" spans="1:43">
      <c r="A152" s="15">
        <v>1842</v>
      </c>
      <c r="B152" s="21">
        <v>76.547246999999999</v>
      </c>
      <c r="C152" s="21">
        <f t="shared" si="10"/>
        <v>42.941415999999997</v>
      </c>
      <c r="D152" s="7"/>
      <c r="E152" s="7"/>
      <c r="F152" s="7"/>
      <c r="G152" s="42">
        <v>11.0151</v>
      </c>
      <c r="H152" s="42">
        <v>17.301352999999999</v>
      </c>
      <c r="I152" s="7"/>
      <c r="J152" s="21">
        <v>8.2642360000000004</v>
      </c>
      <c r="K152" s="21"/>
      <c r="L152" s="7"/>
      <c r="M152" s="7"/>
      <c r="N152" s="7"/>
      <c r="O152" s="21">
        <v>6.3607269999999998</v>
      </c>
      <c r="P152" s="43"/>
      <c r="Q152" s="21">
        <v>33.605831000000002</v>
      </c>
      <c r="R152" s="43"/>
      <c r="S152" s="44">
        <v>16.161607</v>
      </c>
      <c r="T152" s="21">
        <v>33.605831000000002</v>
      </c>
      <c r="U152" s="43"/>
      <c r="V152" s="21">
        <v>0.85205500000000001</v>
      </c>
      <c r="W152" s="21"/>
      <c r="X152" s="21">
        <v>14.553000000000001</v>
      </c>
      <c r="Y152" s="21">
        <v>2.8180100000000001</v>
      </c>
      <c r="Z152" s="21"/>
      <c r="AA152" s="21"/>
      <c r="AB152" s="21">
        <v>8.5567440000000001</v>
      </c>
      <c r="AC152" s="21"/>
      <c r="AD152" s="21"/>
      <c r="AE152" s="21">
        <v>1.0089999999999999</v>
      </c>
      <c r="AF152" s="21"/>
      <c r="AG152" s="21"/>
      <c r="AH152" s="21"/>
      <c r="AI152" s="21"/>
      <c r="AJ152" s="21"/>
      <c r="AK152" s="21"/>
      <c r="AL152" s="21">
        <f t="shared" si="11"/>
        <v>76.547246999999999</v>
      </c>
      <c r="AM152" s="21">
        <f t="shared" si="12"/>
        <v>42.941415999999997</v>
      </c>
      <c r="AN152" s="26">
        <f t="shared" si="13"/>
        <v>0</v>
      </c>
      <c r="AO152" s="8"/>
    </row>
    <row r="153" spans="1:43">
      <c r="A153" s="15">
        <v>1843</v>
      </c>
      <c r="B153" s="21">
        <v>82.766332000000006</v>
      </c>
      <c r="C153" s="21">
        <f t="shared" si="10"/>
        <v>48.837161000000009</v>
      </c>
      <c r="D153" s="7"/>
      <c r="E153" s="7"/>
      <c r="F153" s="7"/>
      <c r="G153" s="42">
        <v>11.0151</v>
      </c>
      <c r="H153" s="42">
        <v>20.516292</v>
      </c>
      <c r="I153" s="7"/>
      <c r="J153" s="21">
        <v>6.1559799999999996</v>
      </c>
      <c r="K153" s="21"/>
      <c r="L153" s="7"/>
      <c r="M153" s="7"/>
      <c r="N153" s="7"/>
      <c r="O153" s="21">
        <v>11.149789</v>
      </c>
      <c r="P153" s="43"/>
      <c r="Q153" s="21">
        <v>33.929170999999997</v>
      </c>
      <c r="R153" s="43"/>
      <c r="S153" s="44">
        <v>19.297028999999998</v>
      </c>
      <c r="T153" s="21">
        <v>33.929170999999997</v>
      </c>
      <c r="U153" s="43"/>
      <c r="V153" s="21">
        <v>0.98734</v>
      </c>
      <c r="W153" s="21"/>
      <c r="X153" s="21">
        <v>14.553000000000001</v>
      </c>
      <c r="Y153" s="21">
        <v>2.737228</v>
      </c>
      <c r="Z153" s="21"/>
      <c r="AA153" s="21"/>
      <c r="AB153" s="21">
        <v>11.262563999999999</v>
      </c>
      <c r="AC153" s="21"/>
      <c r="AD153" s="21"/>
      <c r="AE153" s="21">
        <v>2.5310000000000001</v>
      </c>
      <c r="AF153" s="21"/>
      <c r="AG153" s="21"/>
      <c r="AH153" s="21"/>
      <c r="AI153" s="21"/>
      <c r="AJ153" s="21"/>
      <c r="AK153" s="21"/>
      <c r="AL153" s="21">
        <f t="shared" si="11"/>
        <v>82.766331999999991</v>
      </c>
      <c r="AM153" s="21">
        <f t="shared" si="12"/>
        <v>48.837160999999995</v>
      </c>
      <c r="AN153" s="26">
        <f t="shared" si="13"/>
        <v>0</v>
      </c>
      <c r="AO153" s="8"/>
    </row>
    <row r="154" spans="1:43">
      <c r="A154" s="15">
        <v>1844</v>
      </c>
      <c r="B154" s="21">
        <v>82.918536000000003</v>
      </c>
      <c r="C154" s="21">
        <f t="shared" si="10"/>
        <v>51.415407000000002</v>
      </c>
      <c r="D154" s="7"/>
      <c r="E154" s="7"/>
      <c r="F154" s="7"/>
      <c r="G154" s="42">
        <v>11.0151</v>
      </c>
      <c r="H154" s="42">
        <v>18.348420000000001</v>
      </c>
      <c r="I154" s="7"/>
      <c r="J154" s="21">
        <v>5.837936</v>
      </c>
      <c r="K154" s="21"/>
      <c r="L154" s="7"/>
      <c r="M154" s="7"/>
      <c r="N154" s="7"/>
      <c r="O154" s="21">
        <v>16.213951000000002</v>
      </c>
      <c r="P154" s="43"/>
      <c r="Q154" s="21">
        <v>31.503129000000001</v>
      </c>
      <c r="R154" s="43"/>
      <c r="S154" s="44">
        <v>20.108508</v>
      </c>
      <c r="T154" s="21">
        <v>31.503129000000001</v>
      </c>
      <c r="U154" s="43"/>
      <c r="V154" s="21">
        <v>1.03986</v>
      </c>
      <c r="W154" s="21"/>
      <c r="X154" s="21">
        <v>14.553000000000001</v>
      </c>
      <c r="Y154" s="21">
        <v>3.1848740000000002</v>
      </c>
      <c r="Z154" s="21"/>
      <c r="AA154" s="21"/>
      <c r="AB154" s="21">
        <v>12.529165000000001</v>
      </c>
      <c r="AC154" s="21"/>
      <c r="AD154" s="21"/>
      <c r="AE154" s="21">
        <v>1.722</v>
      </c>
      <c r="AF154" s="21"/>
      <c r="AG154" s="21"/>
      <c r="AH154" s="21"/>
      <c r="AI154" s="21"/>
      <c r="AJ154" s="21"/>
      <c r="AK154" s="21"/>
      <c r="AL154" s="21">
        <f t="shared" si="11"/>
        <v>82.918536000000003</v>
      </c>
      <c r="AM154" s="21">
        <f t="shared" si="12"/>
        <v>51.415407000000002</v>
      </c>
      <c r="AN154" s="26">
        <f t="shared" si="13"/>
        <v>0</v>
      </c>
      <c r="AO154" s="8"/>
    </row>
    <row r="155" spans="1:43">
      <c r="A155" s="15">
        <v>1845</v>
      </c>
      <c r="B155" s="21">
        <v>62.649391000000001</v>
      </c>
      <c r="C155" s="21">
        <f t="shared" si="10"/>
        <v>53.760176000000001</v>
      </c>
      <c r="D155" s="108">
        <f t="shared" ref="D155:D186" si="14">B155-S155-T155</f>
        <v>33.969871000000005</v>
      </c>
      <c r="E155" s="109">
        <f t="shared" ref="E155:E186" si="15">B155-D155</f>
        <v>28.679519999999997</v>
      </c>
      <c r="F155" s="92"/>
      <c r="G155" s="42">
        <v>11.0151</v>
      </c>
      <c r="H155" s="42">
        <v>16.507279</v>
      </c>
      <c r="I155" s="7"/>
      <c r="J155" s="21">
        <v>10.784494</v>
      </c>
      <c r="K155" s="21">
        <v>5.3410000000000002</v>
      </c>
      <c r="L155" s="7"/>
      <c r="M155" s="7"/>
      <c r="N155" s="25"/>
      <c r="O155" s="21">
        <v>15.453303</v>
      </c>
      <c r="P155" s="43"/>
      <c r="Q155" s="21">
        <v>8.8892150000000001</v>
      </c>
      <c r="R155" s="43"/>
      <c r="S155" s="44">
        <v>19.790305</v>
      </c>
      <c r="T155" s="21">
        <v>8.8892150000000001</v>
      </c>
      <c r="U155" s="43"/>
      <c r="V155" s="21">
        <v>0.98503499999999999</v>
      </c>
      <c r="W155" s="21"/>
      <c r="X155" s="21">
        <v>14.553000000000001</v>
      </c>
      <c r="Y155" s="21">
        <v>3.252281</v>
      </c>
      <c r="Z155" s="21"/>
      <c r="AA155" s="21"/>
      <c r="AB155" s="21">
        <v>15.179555000000001</v>
      </c>
      <c r="AC155" s="21">
        <v>5.2379990000000003</v>
      </c>
      <c r="AD155" s="21"/>
      <c r="AE155" s="21">
        <v>1.0760000000000001</v>
      </c>
      <c r="AF155" s="21"/>
      <c r="AG155" s="21"/>
      <c r="AH155" s="21"/>
      <c r="AI155" s="21"/>
      <c r="AJ155" s="21">
        <v>8.8655559999999998</v>
      </c>
      <c r="AK155" s="21"/>
      <c r="AL155" s="21">
        <f t="shared" si="11"/>
        <v>62.649391000000001</v>
      </c>
      <c r="AM155" s="21">
        <f t="shared" si="12"/>
        <v>53.760176000000001</v>
      </c>
      <c r="AN155" s="26">
        <f t="shared" ref="AN155:AN218" si="16">AL155-SUM(G155:Q155)+K155</f>
        <v>0</v>
      </c>
      <c r="AO155" s="8"/>
      <c r="AQ155" s="7"/>
    </row>
    <row r="156" spans="1:43">
      <c r="A156" s="15">
        <v>1846</v>
      </c>
      <c r="B156" s="21">
        <v>71.148759999999996</v>
      </c>
      <c r="C156" s="21">
        <f t="shared" si="10"/>
        <v>64.154274999999998</v>
      </c>
      <c r="D156" s="108">
        <f t="shared" si="14"/>
        <v>44.133465000000001</v>
      </c>
      <c r="E156" s="109">
        <f t="shared" si="15"/>
        <v>27.015294999999995</v>
      </c>
      <c r="F156" s="92"/>
      <c r="G156" s="42">
        <v>11.0151</v>
      </c>
      <c r="H156" s="42">
        <v>16.12134</v>
      </c>
      <c r="I156" s="7"/>
      <c r="J156" s="21">
        <v>23.242035000000001</v>
      </c>
      <c r="K156" s="21">
        <v>17.279</v>
      </c>
      <c r="L156" s="7"/>
      <c r="M156" s="7"/>
      <c r="N156" s="25"/>
      <c r="O156" s="21">
        <v>13.7758</v>
      </c>
      <c r="P156" s="43"/>
      <c r="Q156" s="21">
        <v>6.9944850000000001</v>
      </c>
      <c r="R156" s="43"/>
      <c r="S156" s="44">
        <v>20.020810000000001</v>
      </c>
      <c r="T156" s="21">
        <v>6.9944850000000001</v>
      </c>
      <c r="U156" s="43"/>
      <c r="V156" s="21">
        <v>0.94743200000000005</v>
      </c>
      <c r="W156" s="21"/>
      <c r="X156" s="21">
        <v>14.553000000000001</v>
      </c>
      <c r="Y156" s="21">
        <v>3.6894300000000002</v>
      </c>
      <c r="Z156" s="21"/>
      <c r="AA156" s="21"/>
      <c r="AB156" s="21">
        <v>24.943603</v>
      </c>
      <c r="AC156" s="21">
        <v>6.2965350000000004</v>
      </c>
      <c r="AD156" s="21"/>
      <c r="AE156" s="21">
        <v>1.9490000000000001</v>
      </c>
      <c r="AF156" s="21"/>
      <c r="AG156" s="21"/>
      <c r="AH156" s="21"/>
      <c r="AI156" s="21"/>
      <c r="AJ156" s="21">
        <v>16.698067999999999</v>
      </c>
      <c r="AK156" s="21"/>
      <c r="AL156" s="21">
        <f t="shared" si="11"/>
        <v>71.148759999999996</v>
      </c>
      <c r="AM156" s="21">
        <f t="shared" si="12"/>
        <v>64.154274999999998</v>
      </c>
      <c r="AN156" s="26">
        <f t="shared" si="16"/>
        <v>0</v>
      </c>
      <c r="AO156" s="8"/>
      <c r="AQ156" s="7"/>
    </row>
    <row r="157" spans="1:43">
      <c r="A157" s="15">
        <v>1847</v>
      </c>
      <c r="B157" s="21">
        <v>59.870856000000003</v>
      </c>
      <c r="C157" s="21">
        <f t="shared" si="10"/>
        <v>53.854161000000005</v>
      </c>
      <c r="D157" s="108">
        <f t="shared" si="14"/>
        <v>34.521036000000009</v>
      </c>
      <c r="E157" s="109">
        <f t="shared" si="15"/>
        <v>25.349819999999994</v>
      </c>
      <c r="F157" s="92"/>
      <c r="G157" s="42">
        <v>11.0151</v>
      </c>
      <c r="H157" s="42">
        <v>14.974978999999999</v>
      </c>
      <c r="I157" s="7"/>
      <c r="J157" s="21">
        <v>15.819148</v>
      </c>
      <c r="K157" s="21">
        <v>9.7779999999999987</v>
      </c>
      <c r="L157" s="7"/>
      <c r="M157" s="7"/>
      <c r="N157" s="25"/>
      <c r="O157" s="21">
        <v>12.044934</v>
      </c>
      <c r="P157" s="43"/>
      <c r="Q157" s="21">
        <v>6.0166950000000003</v>
      </c>
      <c r="R157" s="43"/>
      <c r="S157" s="44">
        <v>19.333124999999999</v>
      </c>
      <c r="T157" s="21">
        <v>6.0166950000000003</v>
      </c>
      <c r="U157" s="43"/>
      <c r="V157" s="21">
        <v>0.81863399999999997</v>
      </c>
      <c r="W157" s="21"/>
      <c r="X157" s="21">
        <v>14.553000000000001</v>
      </c>
      <c r="Y157" s="21">
        <v>3.8992200000000001</v>
      </c>
      <c r="Z157" s="21"/>
      <c r="AA157" s="21"/>
      <c r="AB157" s="21">
        <v>15.250182000000001</v>
      </c>
      <c r="AC157" s="21">
        <v>5.9284869999999996</v>
      </c>
      <c r="AD157" s="21"/>
      <c r="AE157" s="21">
        <v>1.288</v>
      </c>
      <c r="AF157" s="21"/>
      <c r="AG157" s="21"/>
      <c r="AH157" s="21"/>
      <c r="AI157" s="21"/>
      <c r="AJ157" s="21">
        <v>8.0336949999999998</v>
      </c>
      <c r="AK157" s="21"/>
      <c r="AL157" s="21">
        <f t="shared" si="11"/>
        <v>59.870856000000003</v>
      </c>
      <c r="AM157" s="21">
        <f t="shared" si="12"/>
        <v>53.854161000000005</v>
      </c>
      <c r="AN157" s="26">
        <f t="shared" si="16"/>
        <v>0</v>
      </c>
      <c r="AO157" s="8"/>
      <c r="AQ157" s="7"/>
    </row>
    <row r="158" spans="1:43">
      <c r="A158" s="15">
        <v>1848</v>
      </c>
      <c r="B158" s="21">
        <v>63.191161999999998</v>
      </c>
      <c r="C158" s="21">
        <f t="shared" si="10"/>
        <v>53.268977</v>
      </c>
      <c r="D158" s="108">
        <f t="shared" si="14"/>
        <v>35.089221999999999</v>
      </c>
      <c r="E158" s="109">
        <f t="shared" si="15"/>
        <v>28.101939999999999</v>
      </c>
      <c r="F158" s="92"/>
      <c r="G158" s="42">
        <v>11.0151</v>
      </c>
      <c r="H158" s="42">
        <v>14.559820999999999</v>
      </c>
      <c r="I158" s="7"/>
      <c r="J158" s="21">
        <v>12.933241000000001</v>
      </c>
      <c r="K158" s="21">
        <v>7.03</v>
      </c>
      <c r="L158" s="7"/>
      <c r="M158" s="7"/>
      <c r="N158" s="25"/>
      <c r="O158" s="21">
        <v>14.760814999999999</v>
      </c>
      <c r="P158" s="43"/>
      <c r="Q158" s="21">
        <v>9.9221850000000007</v>
      </c>
      <c r="R158" s="43"/>
      <c r="S158" s="44">
        <v>18.179755</v>
      </c>
      <c r="T158" s="21">
        <v>9.9221850000000007</v>
      </c>
      <c r="U158" s="43"/>
      <c r="V158" s="21">
        <v>0.82893300000000003</v>
      </c>
      <c r="W158" s="21"/>
      <c r="X158" s="21">
        <v>14.553000000000001</v>
      </c>
      <c r="Y158" s="21">
        <v>3.7393890000000001</v>
      </c>
      <c r="Z158" s="21"/>
      <c r="AA158" s="21"/>
      <c r="AB158" s="21">
        <v>15.9679</v>
      </c>
      <c r="AC158" s="21">
        <v>6.4170109999999996</v>
      </c>
      <c r="AD158" s="21"/>
      <c r="AE158" s="21">
        <v>2.25</v>
      </c>
      <c r="AF158" s="21"/>
      <c r="AG158" s="21"/>
      <c r="AH158" s="21"/>
      <c r="AI158" s="21"/>
      <c r="AJ158" s="21">
        <v>7.3008889999999997</v>
      </c>
      <c r="AK158" s="21"/>
      <c r="AL158" s="21">
        <f t="shared" si="11"/>
        <v>63.191162000000006</v>
      </c>
      <c r="AM158" s="21">
        <f t="shared" si="12"/>
        <v>53.268977000000007</v>
      </c>
      <c r="AN158" s="26">
        <f t="shared" si="16"/>
        <v>0</v>
      </c>
      <c r="AO158" s="8"/>
      <c r="AQ158" s="7"/>
    </row>
    <row r="159" spans="1:43">
      <c r="A159" s="15">
        <v>1849</v>
      </c>
      <c r="B159" s="21">
        <v>63.548951000000002</v>
      </c>
      <c r="C159" s="21">
        <f t="shared" si="10"/>
        <v>53.276011000000004</v>
      </c>
      <c r="D159" s="108">
        <f t="shared" si="14"/>
        <v>35.143566</v>
      </c>
      <c r="E159" s="109">
        <f t="shared" si="15"/>
        <v>28.405385000000003</v>
      </c>
      <c r="F159" s="92"/>
      <c r="G159" s="42">
        <v>11.0151</v>
      </c>
      <c r="H159" s="42">
        <v>17.059083000000001</v>
      </c>
      <c r="I159" s="7"/>
      <c r="J159" s="21">
        <v>9.8722960000000004</v>
      </c>
      <c r="K159" s="21">
        <v>3.742</v>
      </c>
      <c r="L159" s="7"/>
      <c r="M159" s="7"/>
      <c r="N159" s="25"/>
      <c r="O159" s="21">
        <v>15.329532</v>
      </c>
      <c r="P159" s="43"/>
      <c r="Q159" s="21">
        <v>10.27294</v>
      </c>
      <c r="R159" s="43"/>
      <c r="S159" s="44">
        <v>18.132445000000001</v>
      </c>
      <c r="T159" s="21">
        <v>10.27294</v>
      </c>
      <c r="U159" s="43"/>
      <c r="V159" s="21">
        <v>1.1173299999999999</v>
      </c>
      <c r="W159" s="21"/>
      <c r="X159" s="21">
        <v>14.553000000000001</v>
      </c>
      <c r="Y159" s="21">
        <v>3.5145650000000002</v>
      </c>
      <c r="Z159" s="21"/>
      <c r="AA159" s="21"/>
      <c r="AB159" s="21">
        <v>15.958671000000001</v>
      </c>
      <c r="AC159" s="21">
        <v>5.8159289999999997</v>
      </c>
      <c r="AD159" s="21"/>
      <c r="AE159" s="21">
        <v>1.929</v>
      </c>
      <c r="AF159" s="21"/>
      <c r="AG159" s="21"/>
      <c r="AH159" s="21"/>
      <c r="AI159" s="21"/>
      <c r="AJ159" s="21">
        <v>8.2137419999999999</v>
      </c>
      <c r="AK159" s="21"/>
      <c r="AL159" s="21">
        <f t="shared" si="11"/>
        <v>63.548951000000002</v>
      </c>
      <c r="AM159" s="21">
        <f t="shared" si="12"/>
        <v>53.276011000000004</v>
      </c>
      <c r="AN159" s="26">
        <f t="shared" si="16"/>
        <v>-4.4408920985006262E-15</v>
      </c>
      <c r="AO159" s="8"/>
      <c r="AQ159" s="7"/>
    </row>
    <row r="160" spans="1:43">
      <c r="A160" s="15">
        <v>1850</v>
      </c>
      <c r="B160" s="21">
        <v>66.647024000000002</v>
      </c>
      <c r="C160" s="21">
        <f t="shared" si="10"/>
        <v>55.209423999999999</v>
      </c>
      <c r="D160" s="108">
        <f t="shared" si="14"/>
        <v>36.320869000000002</v>
      </c>
      <c r="E160" s="109">
        <f t="shared" si="15"/>
        <v>30.326155</v>
      </c>
      <c r="F160" s="92"/>
      <c r="G160" s="42">
        <v>11.0151</v>
      </c>
      <c r="H160" s="42">
        <v>17.384267999999999</v>
      </c>
      <c r="I160" s="7"/>
      <c r="J160" s="21">
        <v>9.6878349999999998</v>
      </c>
      <c r="K160" s="21">
        <v>2.9630000000000001</v>
      </c>
      <c r="L160" s="7"/>
      <c r="M160" s="7"/>
      <c r="N160" s="25"/>
      <c r="O160" s="21">
        <v>17.122221</v>
      </c>
      <c r="P160" s="43"/>
      <c r="Q160" s="21">
        <v>11.4376</v>
      </c>
      <c r="R160" s="43"/>
      <c r="S160" s="44">
        <v>18.888555</v>
      </c>
      <c r="T160" s="21">
        <v>11.4376</v>
      </c>
      <c r="U160" s="43"/>
      <c r="V160" s="21">
        <v>1.111658</v>
      </c>
      <c r="W160" s="21"/>
      <c r="X160" s="21">
        <v>14.553000000000001</v>
      </c>
      <c r="Y160" s="21">
        <v>3.2681450000000001</v>
      </c>
      <c r="Z160" s="21"/>
      <c r="AA160" s="21"/>
      <c r="AB160" s="21">
        <v>17.388065999999998</v>
      </c>
      <c r="AC160" s="21">
        <v>7.6390310000000001</v>
      </c>
      <c r="AD160" s="21"/>
      <c r="AE160" s="21">
        <v>1.526</v>
      </c>
      <c r="AF160" s="21"/>
      <c r="AG160" s="21"/>
      <c r="AH160" s="21"/>
      <c r="AI160" s="21"/>
      <c r="AJ160" s="21">
        <v>8.2230349999999994</v>
      </c>
      <c r="AK160" s="21"/>
      <c r="AL160" s="21">
        <f t="shared" si="11"/>
        <v>66.647024000000002</v>
      </c>
      <c r="AM160" s="21">
        <f t="shared" si="12"/>
        <v>55.209423999999999</v>
      </c>
      <c r="AN160" s="26">
        <f t="shared" si="16"/>
        <v>-7.9936057773011271E-15</v>
      </c>
      <c r="AO160" s="8"/>
      <c r="AQ160" s="7"/>
    </row>
    <row r="161" spans="1:43">
      <c r="A161" s="15">
        <v>1851</v>
      </c>
      <c r="B161" s="21">
        <v>63.765926</v>
      </c>
      <c r="C161" s="21">
        <f t="shared" si="10"/>
        <v>54.716850999999998</v>
      </c>
      <c r="D161" s="108">
        <f t="shared" si="14"/>
        <v>36.003840999999994</v>
      </c>
      <c r="E161" s="109">
        <f t="shared" si="15"/>
        <v>27.762085000000006</v>
      </c>
      <c r="F161" s="92"/>
      <c r="G161" s="42">
        <v>11.0151</v>
      </c>
      <c r="H161" s="42">
        <v>17.130596000000001</v>
      </c>
      <c r="I161" s="7"/>
      <c r="J161" s="21">
        <v>12.135617999999999</v>
      </c>
      <c r="K161" s="21">
        <v>5.0220000000000002</v>
      </c>
      <c r="L161" s="7"/>
      <c r="M161" s="7"/>
      <c r="N161" s="25"/>
      <c r="O161" s="21">
        <v>14.435537</v>
      </c>
      <c r="P161" s="43"/>
      <c r="Q161" s="21">
        <v>9.0490750000000002</v>
      </c>
      <c r="R161" s="43"/>
      <c r="S161" s="44">
        <v>18.713010000000001</v>
      </c>
      <c r="T161" s="21">
        <v>9.0490750000000002</v>
      </c>
      <c r="U161" s="43"/>
      <c r="V161" s="21">
        <v>1.0624359999999999</v>
      </c>
      <c r="W161" s="21"/>
      <c r="X161" s="21">
        <v>14.553000000000001</v>
      </c>
      <c r="Y161" s="21">
        <v>3.2738719999999999</v>
      </c>
      <c r="Z161" s="21"/>
      <c r="AA161" s="21"/>
      <c r="AB161" s="21">
        <v>17.114533000000002</v>
      </c>
      <c r="AC161" s="21">
        <v>7.6170140000000002</v>
      </c>
      <c r="AD161" s="21"/>
      <c r="AE161" s="21">
        <v>1.651</v>
      </c>
      <c r="AF161" s="21"/>
      <c r="AG161" s="21"/>
      <c r="AH161" s="21"/>
      <c r="AI161" s="21"/>
      <c r="AJ161" s="21">
        <v>7.8465189999999998</v>
      </c>
      <c r="AK161" s="21"/>
      <c r="AL161" s="21">
        <f t="shared" si="11"/>
        <v>63.765926</v>
      </c>
      <c r="AM161" s="21">
        <f t="shared" si="12"/>
        <v>54.716850999999998</v>
      </c>
      <c r="AN161" s="26">
        <f t="shared" si="16"/>
        <v>0</v>
      </c>
      <c r="AO161" s="8"/>
      <c r="AQ161" s="7"/>
    </row>
    <row r="162" spans="1:43">
      <c r="A162" s="15">
        <v>1852</v>
      </c>
      <c r="B162" s="21">
        <v>70.392661000000004</v>
      </c>
      <c r="C162" s="21">
        <f t="shared" si="10"/>
        <v>58.184006000000004</v>
      </c>
      <c r="D162" s="108">
        <f t="shared" si="14"/>
        <v>37.660536</v>
      </c>
      <c r="E162" s="109">
        <f t="shared" si="15"/>
        <v>32.732125000000003</v>
      </c>
      <c r="F162" s="92"/>
      <c r="G162" s="42">
        <v>11.0151</v>
      </c>
      <c r="H162" s="42">
        <v>16.542998999999998</v>
      </c>
      <c r="I162" s="7"/>
      <c r="J162" s="21">
        <v>11.386983000000001</v>
      </c>
      <c r="K162" s="21">
        <v>3.4910000000000001</v>
      </c>
      <c r="L162" s="7"/>
      <c r="M162" s="7"/>
      <c r="N162" s="25"/>
      <c r="O162" s="21">
        <v>19.238924000000001</v>
      </c>
      <c r="P162" s="43"/>
      <c r="Q162" s="21">
        <v>12.208655</v>
      </c>
      <c r="R162" s="43"/>
      <c r="S162" s="44">
        <v>20.52347</v>
      </c>
      <c r="T162" s="21">
        <v>12.208655</v>
      </c>
      <c r="U162" s="43"/>
      <c r="V162" s="21">
        <v>1.1217919999999999</v>
      </c>
      <c r="W162" s="21"/>
      <c r="X162" s="21">
        <v>14.553000000000001</v>
      </c>
      <c r="Y162" s="21">
        <v>3.6041859999999999</v>
      </c>
      <c r="Z162" s="21"/>
      <c r="AA162" s="21"/>
      <c r="AB162" s="21">
        <v>18.381557999999998</v>
      </c>
      <c r="AC162" s="21">
        <v>6.7231059999999996</v>
      </c>
      <c r="AD162" s="21"/>
      <c r="AE162" s="21">
        <v>2.887</v>
      </c>
      <c r="AF162" s="21"/>
      <c r="AG162" s="21"/>
      <c r="AH162" s="21"/>
      <c r="AI162" s="21"/>
      <c r="AJ162" s="21">
        <v>8.771452</v>
      </c>
      <c r="AK162" s="21"/>
      <c r="AL162" s="21">
        <f t="shared" si="11"/>
        <v>70.39266099999999</v>
      </c>
      <c r="AM162" s="21">
        <f t="shared" si="12"/>
        <v>58.184005999999989</v>
      </c>
      <c r="AN162" s="26">
        <f t="shared" si="16"/>
        <v>0</v>
      </c>
      <c r="AO162" s="8"/>
      <c r="AQ162" s="7"/>
    </row>
    <row r="163" spans="1:43">
      <c r="A163" s="15">
        <v>1853</v>
      </c>
      <c r="B163" s="21">
        <v>70.268141999999997</v>
      </c>
      <c r="C163" s="21">
        <f t="shared" si="10"/>
        <v>60.605871999999998</v>
      </c>
      <c r="D163" s="108">
        <f t="shared" si="14"/>
        <v>38.615822000000001</v>
      </c>
      <c r="E163" s="109">
        <f t="shared" si="15"/>
        <v>31.652319999999996</v>
      </c>
      <c r="F163" s="92"/>
      <c r="G163" s="42">
        <v>11.0151</v>
      </c>
      <c r="H163" s="42">
        <v>16.473752999999999</v>
      </c>
      <c r="I163" s="7"/>
      <c r="J163" s="21">
        <v>14.926214</v>
      </c>
      <c r="K163" s="21">
        <v>6.8339999999999996</v>
      </c>
      <c r="L163" s="7"/>
      <c r="M163" s="7"/>
      <c r="N163" s="25"/>
      <c r="O163" s="21">
        <v>18.190805000000001</v>
      </c>
      <c r="P163" s="43"/>
      <c r="Q163" s="21">
        <v>9.6622699999999995</v>
      </c>
      <c r="R163" s="43"/>
      <c r="S163" s="44">
        <v>21.99005</v>
      </c>
      <c r="T163" s="21">
        <v>9.6622699999999995</v>
      </c>
      <c r="U163" s="43"/>
      <c r="V163" s="21">
        <v>1.3558140000000001</v>
      </c>
      <c r="W163" s="21"/>
      <c r="X163" s="21">
        <v>14.553000000000001</v>
      </c>
      <c r="Y163" s="21">
        <v>3.2473359999999998</v>
      </c>
      <c r="Z163" s="21"/>
      <c r="AA163" s="21"/>
      <c r="AB163" s="21">
        <v>19.459672000000001</v>
      </c>
      <c r="AC163" s="21">
        <v>7.0621289999999997</v>
      </c>
      <c r="AD163" s="21"/>
      <c r="AE163" s="21">
        <v>1.9079999999999999</v>
      </c>
      <c r="AF163" s="21"/>
      <c r="AG163" s="21"/>
      <c r="AH163" s="21"/>
      <c r="AI163" s="21"/>
      <c r="AJ163" s="21">
        <v>10.489542999999999</v>
      </c>
      <c r="AK163" s="21"/>
      <c r="AL163" s="21">
        <f t="shared" si="11"/>
        <v>70.268141999999997</v>
      </c>
      <c r="AM163" s="21">
        <f t="shared" si="12"/>
        <v>60.605871999999998</v>
      </c>
      <c r="AN163" s="26">
        <f t="shared" si="16"/>
        <v>1.0658141036401503E-14</v>
      </c>
      <c r="AO163" s="8"/>
      <c r="AQ163" s="7"/>
    </row>
    <row r="164" spans="1:43">
      <c r="A164" s="15">
        <v>1854</v>
      </c>
      <c r="B164" s="21">
        <v>63.107266000000003</v>
      </c>
      <c r="C164" s="21">
        <f t="shared" si="10"/>
        <v>55.291311</v>
      </c>
      <c r="D164" s="108">
        <f t="shared" si="14"/>
        <v>33.591806000000005</v>
      </c>
      <c r="E164" s="109">
        <f t="shared" si="15"/>
        <v>29.515459999999997</v>
      </c>
      <c r="F164" s="92"/>
      <c r="G164" s="42">
        <v>11.0151</v>
      </c>
      <c r="H164" s="42">
        <v>14.742604</v>
      </c>
      <c r="I164" s="7"/>
      <c r="J164" s="21">
        <v>13.247441999999999</v>
      </c>
      <c r="K164" s="21">
        <v>5.2170000000000005</v>
      </c>
      <c r="L164" s="7"/>
      <c r="M164" s="7"/>
      <c r="N164" s="25"/>
      <c r="O164" s="21">
        <v>16.286165</v>
      </c>
      <c r="P164" s="43"/>
      <c r="Q164" s="21">
        <v>7.8159549999999998</v>
      </c>
      <c r="R164" s="43"/>
      <c r="S164" s="44">
        <v>21.699504999999998</v>
      </c>
      <c r="T164" s="21">
        <v>7.8159549999999998</v>
      </c>
      <c r="U164" s="43"/>
      <c r="V164" s="21">
        <v>1.102638</v>
      </c>
      <c r="W164" s="21"/>
      <c r="X164" s="21">
        <v>14.553000000000001</v>
      </c>
      <c r="Y164" s="21">
        <v>3.3832490000000002</v>
      </c>
      <c r="Z164" s="21"/>
      <c r="AA164" s="21"/>
      <c r="AB164" s="21">
        <v>14.552918999999999</v>
      </c>
      <c r="AC164" s="21">
        <v>2.7223449999999998</v>
      </c>
      <c r="AD164" s="21"/>
      <c r="AE164" s="21">
        <v>2.82</v>
      </c>
      <c r="AF164" s="21"/>
      <c r="AG164" s="21"/>
      <c r="AH164" s="21"/>
      <c r="AI164" s="21"/>
      <c r="AJ164" s="21">
        <v>9.0105740000000001</v>
      </c>
      <c r="AK164" s="21"/>
      <c r="AL164" s="21">
        <f t="shared" si="11"/>
        <v>63.107265999999996</v>
      </c>
      <c r="AM164" s="21">
        <f t="shared" si="12"/>
        <v>55.291310999999993</v>
      </c>
      <c r="AN164" s="26">
        <f t="shared" si="16"/>
        <v>0</v>
      </c>
      <c r="AO164" s="8"/>
      <c r="AQ164" s="7"/>
    </row>
    <row r="165" spans="1:43">
      <c r="A165" s="15">
        <v>1855</v>
      </c>
      <c r="B165" s="21">
        <v>60.406782999999997</v>
      </c>
      <c r="C165" s="21">
        <f t="shared" si="10"/>
        <v>53.106597999999998</v>
      </c>
      <c r="D165" s="108">
        <f t="shared" si="14"/>
        <v>34.044727999999999</v>
      </c>
      <c r="E165" s="109">
        <f t="shared" si="15"/>
        <v>26.362054999999998</v>
      </c>
      <c r="F165" s="92"/>
      <c r="G165" s="42">
        <v>11.0151</v>
      </c>
      <c r="H165" s="42">
        <v>14.52444</v>
      </c>
      <c r="I165" s="7"/>
      <c r="J165" s="21">
        <v>14.522432</v>
      </c>
      <c r="K165" s="21">
        <v>6.298</v>
      </c>
      <c r="L165" s="7"/>
      <c r="M165" s="7"/>
      <c r="N165" s="25"/>
      <c r="O165" s="21">
        <v>13.044625999999999</v>
      </c>
      <c r="P165" s="43"/>
      <c r="Q165" s="21">
        <v>7.3001849999999999</v>
      </c>
      <c r="R165" s="43"/>
      <c r="S165" s="44">
        <v>19.061869999999999</v>
      </c>
      <c r="T165" s="21">
        <v>7.3001849999999999</v>
      </c>
      <c r="U165" s="43"/>
      <c r="V165" s="21">
        <v>0.88385000000000002</v>
      </c>
      <c r="W165" s="21"/>
      <c r="X165" s="21">
        <v>14.553000000000001</v>
      </c>
      <c r="Y165" s="21">
        <v>3.3032409999999999</v>
      </c>
      <c r="Z165" s="21"/>
      <c r="AA165" s="21"/>
      <c r="AB165" s="21">
        <v>15.304637</v>
      </c>
      <c r="AC165" s="21">
        <v>4.8554550000000001</v>
      </c>
      <c r="AD165" s="21"/>
      <c r="AE165" s="21">
        <v>2.3490000000000002</v>
      </c>
      <c r="AF165" s="21"/>
      <c r="AG165" s="21"/>
      <c r="AH165" s="21"/>
      <c r="AI165" s="21"/>
      <c r="AJ165" s="21">
        <v>8.1001820000000002</v>
      </c>
      <c r="AK165" s="21"/>
      <c r="AL165" s="21">
        <f t="shared" si="11"/>
        <v>60.406782999999997</v>
      </c>
      <c r="AM165" s="21">
        <f t="shared" si="12"/>
        <v>53.106597999999998</v>
      </c>
      <c r="AN165" s="26">
        <f t="shared" si="16"/>
        <v>-8.8817841970012523E-15</v>
      </c>
      <c r="AO165" s="8"/>
      <c r="AQ165" s="7"/>
    </row>
    <row r="166" spans="1:43">
      <c r="A166" s="15">
        <v>1856</v>
      </c>
      <c r="B166" s="21">
        <v>62.030385000000003</v>
      </c>
      <c r="C166" s="21">
        <f t="shared" ref="C166:C197" si="17">B166-Q166</f>
        <v>56.181575000000002</v>
      </c>
      <c r="D166" s="108">
        <f t="shared" si="14"/>
        <v>37.640055000000004</v>
      </c>
      <c r="E166" s="109">
        <f t="shared" si="15"/>
        <v>24.390329999999999</v>
      </c>
      <c r="F166" s="92"/>
      <c r="G166" s="42">
        <v>11.0151</v>
      </c>
      <c r="H166" s="42">
        <v>15.405906</v>
      </c>
      <c r="I166" s="7"/>
      <c r="J166" s="21">
        <v>19.185176999999999</v>
      </c>
      <c r="K166" s="21">
        <v>10.94</v>
      </c>
      <c r="L166" s="7"/>
      <c r="M166" s="7"/>
      <c r="N166" s="25"/>
      <c r="O166" s="21">
        <v>10.575392000000001</v>
      </c>
      <c r="P166" s="43"/>
      <c r="Q166" s="21">
        <v>5.8488100000000003</v>
      </c>
      <c r="R166" s="43"/>
      <c r="S166" s="44">
        <v>18.541519999999998</v>
      </c>
      <c r="T166" s="21">
        <v>5.8488100000000003</v>
      </c>
      <c r="U166" s="43"/>
      <c r="V166" s="21">
        <v>0.71309400000000001</v>
      </c>
      <c r="W166" s="21"/>
      <c r="X166" s="21">
        <v>14.553000000000001</v>
      </c>
      <c r="Y166" s="21">
        <v>3.470046</v>
      </c>
      <c r="Z166" s="21"/>
      <c r="AA166" s="21"/>
      <c r="AB166" s="21">
        <v>18.903915000000001</v>
      </c>
      <c r="AC166" s="21">
        <v>4.1415509999999998</v>
      </c>
      <c r="AD166" s="21"/>
      <c r="AE166" s="21">
        <v>4.593</v>
      </c>
      <c r="AF166" s="21"/>
      <c r="AG166" s="21"/>
      <c r="AH166" s="21"/>
      <c r="AI166" s="21"/>
      <c r="AJ166" s="21">
        <v>10.169364</v>
      </c>
      <c r="AK166" s="21"/>
      <c r="AL166" s="21">
        <f t="shared" si="11"/>
        <v>62.030384999999995</v>
      </c>
      <c r="AM166" s="21">
        <f t="shared" si="12"/>
        <v>56.181574999999995</v>
      </c>
      <c r="AN166" s="26">
        <f t="shared" si="16"/>
        <v>0</v>
      </c>
      <c r="AO166" s="8"/>
      <c r="AQ166" s="7"/>
    </row>
    <row r="167" spans="1:43">
      <c r="A167" s="15">
        <v>1857</v>
      </c>
      <c r="B167" s="21">
        <v>61.529857</v>
      </c>
      <c r="C167" s="21">
        <f t="shared" si="17"/>
        <v>56.012946999999997</v>
      </c>
      <c r="D167" s="108">
        <f t="shared" si="14"/>
        <v>37.416216999999996</v>
      </c>
      <c r="E167" s="109">
        <f t="shared" si="15"/>
        <v>24.113640000000004</v>
      </c>
      <c r="F167" s="92"/>
      <c r="G167" s="42">
        <v>11.0151</v>
      </c>
      <c r="H167" s="42">
        <v>15.033789000000001</v>
      </c>
      <c r="I167" s="7"/>
      <c r="J167" s="21">
        <v>19.620342999999998</v>
      </c>
      <c r="K167" s="21">
        <v>10.698</v>
      </c>
      <c r="L167" s="7"/>
      <c r="M167" s="7"/>
      <c r="N167" s="25"/>
      <c r="O167" s="21">
        <v>10.343715</v>
      </c>
      <c r="P167" s="43"/>
      <c r="Q167" s="21">
        <v>5.5169100000000002</v>
      </c>
      <c r="R167" s="43"/>
      <c r="S167" s="44">
        <v>18.596730000000001</v>
      </c>
      <c r="T167" s="21">
        <v>5.5169100000000002</v>
      </c>
      <c r="U167" s="43"/>
      <c r="V167" s="21">
        <v>0.74356299999999997</v>
      </c>
      <c r="W167" s="21"/>
      <c r="X167" s="21">
        <v>14.553000000000001</v>
      </c>
      <c r="Y167" s="21">
        <v>3.7198540000000002</v>
      </c>
      <c r="Z167" s="21"/>
      <c r="AA167" s="21"/>
      <c r="AB167" s="21">
        <v>18.399799999999999</v>
      </c>
      <c r="AC167" s="21">
        <v>7.6841889999999999</v>
      </c>
      <c r="AD167" s="21"/>
      <c r="AE167" s="21">
        <v>3.024</v>
      </c>
      <c r="AF167" s="21"/>
      <c r="AG167" s="21"/>
      <c r="AH167" s="21"/>
      <c r="AI167" s="21"/>
      <c r="AJ167" s="21">
        <v>7.691611</v>
      </c>
      <c r="AK167" s="21"/>
      <c r="AL167" s="21">
        <f t="shared" si="11"/>
        <v>61.529856999999993</v>
      </c>
      <c r="AM167" s="21">
        <f t="shared" si="12"/>
        <v>56.01294699999999</v>
      </c>
      <c r="AN167" s="26">
        <f t="shared" si="16"/>
        <v>0</v>
      </c>
      <c r="AO167" s="8"/>
      <c r="AQ167" s="7"/>
    </row>
    <row r="168" spans="1:43">
      <c r="A168" s="15">
        <v>1858</v>
      </c>
      <c r="B168" s="21">
        <v>71.010193999999998</v>
      </c>
      <c r="C168" s="21">
        <f t="shared" si="17"/>
        <v>59.168799</v>
      </c>
      <c r="D168" s="108">
        <f t="shared" si="14"/>
        <v>39.715284000000004</v>
      </c>
      <c r="E168" s="109">
        <f t="shared" si="15"/>
        <v>31.294909999999994</v>
      </c>
      <c r="F168" s="92"/>
      <c r="G168" s="42">
        <v>11.0151</v>
      </c>
      <c r="H168" s="42">
        <v>13.366305000000001</v>
      </c>
      <c r="I168" s="7"/>
      <c r="J168" s="21">
        <v>17.164142999999999</v>
      </c>
      <c r="K168" s="21">
        <v>6.7939999999999996</v>
      </c>
      <c r="L168" s="7"/>
      <c r="M168" s="7"/>
      <c r="N168" s="25"/>
      <c r="O168" s="21">
        <v>17.623251</v>
      </c>
      <c r="P168" s="43"/>
      <c r="Q168" s="21">
        <v>11.841395</v>
      </c>
      <c r="R168" s="43"/>
      <c r="S168" s="44">
        <v>19.453514999999999</v>
      </c>
      <c r="T168" s="21">
        <v>11.841395</v>
      </c>
      <c r="U168" s="43"/>
      <c r="V168" s="21">
        <v>0.877108</v>
      </c>
      <c r="W168" s="21"/>
      <c r="X168" s="21">
        <v>14.553000000000001</v>
      </c>
      <c r="Y168" s="21">
        <v>3.6857030000000002</v>
      </c>
      <c r="Z168" s="21"/>
      <c r="AA168" s="21"/>
      <c r="AB168" s="21">
        <v>20.599473</v>
      </c>
      <c r="AC168" s="21">
        <v>5.1026559999999996</v>
      </c>
      <c r="AD168" s="21"/>
      <c r="AE168" s="21">
        <v>6.5620000000000003</v>
      </c>
      <c r="AF168" s="21"/>
      <c r="AG168" s="21"/>
      <c r="AH168" s="21"/>
      <c r="AI168" s="21"/>
      <c r="AJ168" s="21">
        <v>8.9348170000000007</v>
      </c>
      <c r="AK168" s="21"/>
      <c r="AL168" s="21">
        <f t="shared" si="11"/>
        <v>71.010194000000013</v>
      </c>
      <c r="AM168" s="21">
        <f t="shared" si="12"/>
        <v>59.168799000000014</v>
      </c>
      <c r="AN168" s="26">
        <f t="shared" si="16"/>
        <v>1.6875389974302379E-14</v>
      </c>
      <c r="AO168" s="8"/>
      <c r="AQ168" s="7"/>
    </row>
    <row r="169" spans="1:43">
      <c r="A169" s="15">
        <v>1859</v>
      </c>
      <c r="B169" s="21">
        <v>74.607282999999995</v>
      </c>
      <c r="C169" s="21">
        <f t="shared" si="17"/>
        <v>61.380452999999996</v>
      </c>
      <c r="D169" s="108">
        <f t="shared" si="14"/>
        <v>41.041967999999997</v>
      </c>
      <c r="E169" s="109">
        <f t="shared" si="15"/>
        <v>33.565314999999998</v>
      </c>
      <c r="F169" s="92"/>
      <c r="G169" s="42">
        <v>11.0151</v>
      </c>
      <c r="H169" s="42">
        <v>14.156046999999999</v>
      </c>
      <c r="I169" s="7"/>
      <c r="J169" s="21">
        <v>16.256758000000001</v>
      </c>
      <c r="K169" s="21">
        <v>4.4990000000000006</v>
      </c>
      <c r="L169" s="7"/>
      <c r="M169" s="7"/>
      <c r="N169" s="25"/>
      <c r="O169" s="21">
        <v>19.952548</v>
      </c>
      <c r="P169" s="43"/>
      <c r="Q169" s="21">
        <v>13.22683</v>
      </c>
      <c r="R169" s="43"/>
      <c r="S169" s="44">
        <v>20.338484999999999</v>
      </c>
      <c r="T169" s="21">
        <v>13.22683</v>
      </c>
      <c r="U169" s="43"/>
      <c r="V169" s="21">
        <v>0.74978800000000001</v>
      </c>
      <c r="W169" s="21"/>
      <c r="X169" s="21">
        <v>14.553000000000001</v>
      </c>
      <c r="Y169" s="21">
        <v>3.3022239999999998</v>
      </c>
      <c r="Z169" s="21"/>
      <c r="AA169" s="21"/>
      <c r="AB169" s="21">
        <v>22.436955999999999</v>
      </c>
      <c r="AC169" s="21">
        <v>7.8197840000000003</v>
      </c>
      <c r="AD169" s="21"/>
      <c r="AE169" s="21">
        <v>4.45</v>
      </c>
      <c r="AF169" s="21"/>
      <c r="AG169" s="21"/>
      <c r="AH169" s="21"/>
      <c r="AI169" s="21"/>
      <c r="AJ169" s="21">
        <v>10.167172000000001</v>
      </c>
      <c r="AK169" s="21"/>
      <c r="AL169" s="21">
        <f t="shared" si="11"/>
        <v>74.60728300000001</v>
      </c>
      <c r="AM169" s="21">
        <f t="shared" si="12"/>
        <v>61.38045300000001</v>
      </c>
      <c r="AN169" s="26">
        <f t="shared" si="16"/>
        <v>1.9539925233402755E-14</v>
      </c>
      <c r="AO169" s="8"/>
      <c r="AQ169" s="7"/>
    </row>
    <row r="170" spans="1:43">
      <c r="A170" s="15">
        <v>1860</v>
      </c>
      <c r="B170" s="21">
        <v>69.289440999999997</v>
      </c>
      <c r="C170" s="21">
        <f t="shared" si="17"/>
        <v>60.982050999999998</v>
      </c>
      <c r="D170" s="108">
        <f t="shared" si="14"/>
        <v>40.336741000000004</v>
      </c>
      <c r="E170" s="109">
        <f t="shared" si="15"/>
        <v>28.952699999999993</v>
      </c>
      <c r="F170" s="92"/>
      <c r="G170" s="42">
        <v>11.0151</v>
      </c>
      <c r="H170" s="42">
        <v>13.63109</v>
      </c>
      <c r="I170" s="7"/>
      <c r="J170" s="21">
        <v>21.164840000000002</v>
      </c>
      <c r="K170" s="21">
        <v>9.59</v>
      </c>
      <c r="L170" s="7"/>
      <c r="M170" s="7"/>
      <c r="N170" s="25"/>
      <c r="O170" s="21">
        <v>15.171021</v>
      </c>
      <c r="P170" s="43"/>
      <c r="Q170" s="21">
        <v>8.3073899999999998</v>
      </c>
      <c r="R170" s="43"/>
      <c r="S170" s="44">
        <v>20.645309999999998</v>
      </c>
      <c r="T170" s="21">
        <v>8.3073899999999998</v>
      </c>
      <c r="U170" s="43"/>
      <c r="V170" s="21">
        <v>0.70154000000000005</v>
      </c>
      <c r="W170" s="21"/>
      <c r="X170" s="21">
        <v>14.553000000000001</v>
      </c>
      <c r="Y170" s="21">
        <v>3.680876</v>
      </c>
      <c r="Z170" s="21"/>
      <c r="AA170" s="21"/>
      <c r="AB170" s="21">
        <v>21.401325</v>
      </c>
      <c r="AC170" s="21">
        <v>7.613442</v>
      </c>
      <c r="AD170" s="21"/>
      <c r="AE170" s="21">
        <v>4.0019999999999998</v>
      </c>
      <c r="AF170" s="21"/>
      <c r="AG170" s="21"/>
      <c r="AH170" s="21"/>
      <c r="AI170" s="21"/>
      <c r="AJ170" s="21">
        <v>9.7858830000000001</v>
      </c>
      <c r="AK170" s="21"/>
      <c r="AL170" s="21">
        <f t="shared" si="11"/>
        <v>69.289440999999997</v>
      </c>
      <c r="AM170" s="21">
        <f t="shared" si="12"/>
        <v>60.982050999999998</v>
      </c>
      <c r="AN170" s="26">
        <f t="shared" si="16"/>
        <v>0</v>
      </c>
      <c r="AO170" s="8"/>
      <c r="AQ170" s="7"/>
    </row>
    <row r="171" spans="1:43">
      <c r="A171" s="15">
        <v>1861</v>
      </c>
      <c r="B171" s="21">
        <v>62.351089999999999</v>
      </c>
      <c r="C171" s="21">
        <f t="shared" si="17"/>
        <v>56.024455000000003</v>
      </c>
      <c r="D171" s="108">
        <f t="shared" si="14"/>
        <v>36.506344999999996</v>
      </c>
      <c r="E171" s="109">
        <f t="shared" si="15"/>
        <v>25.844745000000003</v>
      </c>
      <c r="F171" s="92"/>
      <c r="G171" s="42">
        <v>11.0151</v>
      </c>
      <c r="H171" s="42">
        <v>12.230676000000001</v>
      </c>
      <c r="I171" s="7"/>
      <c r="J171" s="21">
        <v>20.569958</v>
      </c>
      <c r="K171" s="21">
        <v>9.1310000000000002</v>
      </c>
      <c r="L171" s="7"/>
      <c r="M171" s="7"/>
      <c r="N171" s="25"/>
      <c r="O171" s="21">
        <v>12.208721000000001</v>
      </c>
      <c r="P171" s="43"/>
      <c r="Q171" s="21">
        <v>6.3266349999999996</v>
      </c>
      <c r="R171" s="43"/>
      <c r="S171" s="44">
        <v>19.51811</v>
      </c>
      <c r="T171" s="21">
        <v>6.3266349999999996</v>
      </c>
      <c r="U171" s="43"/>
      <c r="V171" s="21">
        <v>0.58647899999999997</v>
      </c>
      <c r="W171" s="21"/>
      <c r="X171" s="21">
        <v>14.553000000000001</v>
      </c>
      <c r="Y171" s="21">
        <v>3.4362149999999998</v>
      </c>
      <c r="Z171" s="21"/>
      <c r="AA171" s="21"/>
      <c r="AB171" s="21">
        <v>17.930651000000001</v>
      </c>
      <c r="AC171" s="21">
        <v>5.8208700000000002</v>
      </c>
      <c r="AD171" s="21"/>
      <c r="AE171" s="21">
        <v>4.0510000000000002</v>
      </c>
      <c r="AF171" s="21"/>
      <c r="AG171" s="21"/>
      <c r="AH171" s="21"/>
      <c r="AI171" s="21"/>
      <c r="AJ171" s="21">
        <v>8.0587809999999998</v>
      </c>
      <c r="AK171" s="21"/>
      <c r="AL171" s="21">
        <f t="shared" si="11"/>
        <v>62.351089999999999</v>
      </c>
      <c r="AM171" s="21">
        <f t="shared" si="12"/>
        <v>56.024455000000003</v>
      </c>
      <c r="AN171" s="26">
        <f t="shared" si="16"/>
        <v>0</v>
      </c>
      <c r="AO171" s="8"/>
      <c r="AQ171" s="7"/>
    </row>
    <row r="172" spans="1:43">
      <c r="A172" s="15">
        <v>1862</v>
      </c>
      <c r="B172" s="21">
        <v>68.779466999999997</v>
      </c>
      <c r="C172" s="21">
        <f t="shared" si="17"/>
        <v>59.327027000000001</v>
      </c>
      <c r="D172" s="108">
        <f t="shared" si="14"/>
        <v>39.279387</v>
      </c>
      <c r="E172" s="109">
        <f t="shared" si="15"/>
        <v>29.500079999999997</v>
      </c>
      <c r="F172" s="92"/>
      <c r="G172" s="42">
        <v>11.0151</v>
      </c>
      <c r="H172" s="42">
        <v>14.845440999999999</v>
      </c>
      <c r="I172" s="7"/>
      <c r="J172" s="21">
        <v>17.717421000000002</v>
      </c>
      <c r="K172" s="21">
        <v>6.6859999999999999</v>
      </c>
      <c r="L172" s="7"/>
      <c r="M172" s="7"/>
      <c r="N172" s="25"/>
      <c r="O172" s="21">
        <v>15.749065</v>
      </c>
      <c r="P172" s="43"/>
      <c r="Q172" s="21">
        <v>9.4524399999999993</v>
      </c>
      <c r="R172" s="43"/>
      <c r="S172" s="44">
        <v>20.047640000000001</v>
      </c>
      <c r="T172" s="21">
        <v>9.4524399999999993</v>
      </c>
      <c r="U172" s="43"/>
      <c r="V172" s="21">
        <v>0.68907499999999999</v>
      </c>
      <c r="W172" s="21"/>
      <c r="X172" s="21">
        <v>14.553000000000001</v>
      </c>
      <c r="Y172" s="21">
        <v>3.334721</v>
      </c>
      <c r="Z172" s="21"/>
      <c r="AA172" s="21"/>
      <c r="AB172" s="21">
        <v>20.702591000000002</v>
      </c>
      <c r="AC172" s="21">
        <v>5.7628490000000001</v>
      </c>
      <c r="AD172" s="21"/>
      <c r="AE172" s="21">
        <v>4.9240000000000004</v>
      </c>
      <c r="AF172" s="21"/>
      <c r="AG172" s="21"/>
      <c r="AH172" s="21"/>
      <c r="AI172" s="21"/>
      <c r="AJ172" s="21">
        <v>10.015741999999999</v>
      </c>
      <c r="AK172" s="21"/>
      <c r="AL172" s="21">
        <f t="shared" si="11"/>
        <v>68.779466999999997</v>
      </c>
      <c r="AM172" s="21">
        <f t="shared" si="12"/>
        <v>59.327027000000001</v>
      </c>
      <c r="AN172" s="26">
        <f t="shared" si="16"/>
        <v>7.1054273576010019E-15</v>
      </c>
      <c r="AO172" s="8"/>
      <c r="AQ172" s="7"/>
    </row>
    <row r="173" spans="1:43">
      <c r="A173" s="15">
        <v>1863</v>
      </c>
      <c r="B173" s="21">
        <v>68.129329999999996</v>
      </c>
      <c r="C173" s="21">
        <f t="shared" si="17"/>
        <v>58.876174999999996</v>
      </c>
      <c r="D173" s="108">
        <f t="shared" si="14"/>
        <v>39.759119999999996</v>
      </c>
      <c r="E173" s="109">
        <f t="shared" si="15"/>
        <v>28.37021</v>
      </c>
      <c r="F173" s="92"/>
      <c r="G173" s="42">
        <v>11.0151</v>
      </c>
      <c r="H173" s="42">
        <v>14.677979000000001</v>
      </c>
      <c r="I173" s="7"/>
      <c r="J173" s="21">
        <v>18.568999999999999</v>
      </c>
      <c r="K173" s="21">
        <v>8.0839999999999996</v>
      </c>
      <c r="L173" s="7"/>
      <c r="M173" s="7"/>
      <c r="N173" s="25"/>
      <c r="O173" s="21">
        <v>14.614096</v>
      </c>
      <c r="P173" s="43"/>
      <c r="Q173" s="21">
        <v>9.2531549999999996</v>
      </c>
      <c r="R173" s="43"/>
      <c r="S173" s="44">
        <v>19.117055000000001</v>
      </c>
      <c r="T173" s="21">
        <v>9.2531549999999996</v>
      </c>
      <c r="U173" s="43"/>
      <c r="V173" s="21">
        <v>0.598773</v>
      </c>
      <c r="W173" s="21"/>
      <c r="X173" s="21">
        <v>14.553000000000001</v>
      </c>
      <c r="Y173" s="21">
        <v>3.3385359999999999</v>
      </c>
      <c r="Z173" s="21"/>
      <c r="AA173" s="21"/>
      <c r="AB173" s="21">
        <v>21.268810999999999</v>
      </c>
      <c r="AC173" s="21">
        <v>7.9016580000000003</v>
      </c>
      <c r="AD173" s="21"/>
      <c r="AE173" s="21">
        <v>4.3520000000000003</v>
      </c>
      <c r="AF173" s="21"/>
      <c r="AG173" s="21"/>
      <c r="AH173" s="21"/>
      <c r="AI173" s="21"/>
      <c r="AJ173" s="21">
        <v>9.0151529999999998</v>
      </c>
      <c r="AK173" s="21"/>
      <c r="AL173" s="21">
        <f t="shared" si="11"/>
        <v>68.12933000000001</v>
      </c>
      <c r="AM173" s="21">
        <f t="shared" si="12"/>
        <v>58.876175000000011</v>
      </c>
      <c r="AN173" s="26">
        <f t="shared" si="16"/>
        <v>0</v>
      </c>
      <c r="AO173" s="8"/>
      <c r="AQ173" s="7"/>
    </row>
    <row r="174" spans="1:43">
      <c r="A174" s="15">
        <v>1864</v>
      </c>
      <c r="B174" s="21">
        <v>66.905404000000004</v>
      </c>
      <c r="C174" s="21">
        <f t="shared" si="17"/>
        <v>58.877239000000003</v>
      </c>
      <c r="D174" s="108">
        <f t="shared" si="14"/>
        <v>39.202324000000004</v>
      </c>
      <c r="E174" s="109">
        <f t="shared" si="15"/>
        <v>27.70308</v>
      </c>
      <c r="F174" s="92"/>
      <c r="G174" s="42">
        <v>11.0151</v>
      </c>
      <c r="H174" s="42">
        <v>14.809483999999999</v>
      </c>
      <c r="I174" s="7"/>
      <c r="J174" s="21">
        <v>19.233243000000002</v>
      </c>
      <c r="K174" s="21">
        <v>9.2319999999999993</v>
      </c>
      <c r="L174" s="7"/>
      <c r="M174" s="7"/>
      <c r="N174" s="25"/>
      <c r="O174" s="21">
        <v>13.819412</v>
      </c>
      <c r="P174" s="43"/>
      <c r="Q174" s="21">
        <v>8.0281649999999996</v>
      </c>
      <c r="R174" s="43"/>
      <c r="S174" s="44">
        <v>19.674914999999999</v>
      </c>
      <c r="T174" s="21">
        <v>8.0281649999999996</v>
      </c>
      <c r="U174" s="43"/>
      <c r="V174" s="21">
        <v>0.53295599999999999</v>
      </c>
      <c r="W174" s="21"/>
      <c r="X174" s="21">
        <v>14.553000000000001</v>
      </c>
      <c r="Y174" s="21">
        <v>3.5360939999999998</v>
      </c>
      <c r="Z174" s="21"/>
      <c r="AA174" s="21"/>
      <c r="AB174" s="21">
        <v>20.580273999999999</v>
      </c>
      <c r="AC174" s="21">
        <v>8.1536010000000001</v>
      </c>
      <c r="AD174" s="21"/>
      <c r="AE174" s="21">
        <v>4.1760000000000002</v>
      </c>
      <c r="AF174" s="21"/>
      <c r="AG174" s="21"/>
      <c r="AH174" s="21"/>
      <c r="AI174" s="21"/>
      <c r="AJ174" s="21">
        <v>8.2506730000000008</v>
      </c>
      <c r="AK174" s="21"/>
      <c r="AL174" s="21">
        <f t="shared" si="11"/>
        <v>66.90540399999999</v>
      </c>
      <c r="AM174" s="21">
        <f t="shared" si="12"/>
        <v>58.877238999999989</v>
      </c>
      <c r="AN174" s="26">
        <f t="shared" si="16"/>
        <v>-1.4210854715202004E-14</v>
      </c>
      <c r="AO174" s="8"/>
      <c r="AQ174" s="7"/>
    </row>
    <row r="175" spans="1:43">
      <c r="A175" s="15">
        <v>1865</v>
      </c>
      <c r="B175" s="21">
        <v>67.817389000000006</v>
      </c>
      <c r="C175" s="21">
        <f t="shared" si="17"/>
        <v>59.063724000000008</v>
      </c>
      <c r="D175" s="108">
        <f t="shared" si="14"/>
        <v>39.404204000000007</v>
      </c>
      <c r="E175" s="109">
        <f t="shared" si="15"/>
        <v>28.413184999999999</v>
      </c>
      <c r="F175" s="92"/>
      <c r="G175" s="42">
        <v>11.0151</v>
      </c>
      <c r="H175" s="42">
        <v>14.658111</v>
      </c>
      <c r="I175" s="7"/>
      <c r="J175" s="21">
        <v>18.790279999999999</v>
      </c>
      <c r="K175" s="21">
        <v>9.1460000000000008</v>
      </c>
      <c r="L175" s="7"/>
      <c r="M175" s="7"/>
      <c r="N175" s="25"/>
      <c r="O175" s="21">
        <v>14.600232999999999</v>
      </c>
      <c r="P175" s="43"/>
      <c r="Q175" s="21">
        <v>8.7536649999999998</v>
      </c>
      <c r="R175" s="43"/>
      <c r="S175" s="44">
        <v>19.659520000000001</v>
      </c>
      <c r="T175" s="21">
        <v>8.7536649999999998</v>
      </c>
      <c r="U175" s="43"/>
      <c r="V175" s="21">
        <v>0.44245800000000002</v>
      </c>
      <c r="W175" s="21"/>
      <c r="X175" s="21">
        <v>14.553000000000001</v>
      </c>
      <c r="Y175" s="21">
        <v>3.6024970000000001</v>
      </c>
      <c r="Z175" s="21"/>
      <c r="AA175" s="21"/>
      <c r="AB175" s="21">
        <v>20.806249000000001</v>
      </c>
      <c r="AC175" s="21">
        <v>6.6653640000000003</v>
      </c>
      <c r="AD175" s="21"/>
      <c r="AE175" s="21">
        <v>5.3840000000000003</v>
      </c>
      <c r="AF175" s="21"/>
      <c r="AG175" s="21"/>
      <c r="AH175" s="21"/>
      <c r="AI175" s="21"/>
      <c r="AJ175" s="21">
        <v>8.7568850000000005</v>
      </c>
      <c r="AK175" s="21"/>
      <c r="AL175" s="21">
        <f t="shared" si="11"/>
        <v>67.817388999999991</v>
      </c>
      <c r="AM175" s="21">
        <f t="shared" si="12"/>
        <v>59.063723999999993</v>
      </c>
      <c r="AN175" s="26">
        <f t="shared" si="16"/>
        <v>-1.4210854715202004E-14</v>
      </c>
      <c r="AO175" s="8"/>
      <c r="AQ175" s="7"/>
    </row>
    <row r="176" spans="1:43">
      <c r="A176" s="15">
        <v>1866</v>
      </c>
      <c r="B176" s="21">
        <v>65.039278999999993</v>
      </c>
      <c r="C176" s="21">
        <f t="shared" si="17"/>
        <v>57.69417399999999</v>
      </c>
      <c r="D176" s="108">
        <f t="shared" si="14"/>
        <v>36.926073999999986</v>
      </c>
      <c r="E176" s="109">
        <f t="shared" si="15"/>
        <v>28.113205000000008</v>
      </c>
      <c r="F176" s="92"/>
      <c r="G176" s="42">
        <v>11.0151</v>
      </c>
      <c r="H176" s="42">
        <v>13.900383</v>
      </c>
      <c r="I176" s="7"/>
      <c r="J176" s="21">
        <v>18.812117000000001</v>
      </c>
      <c r="K176" s="21">
        <v>9.2469999999999999</v>
      </c>
      <c r="L176" s="7"/>
      <c r="M176" s="7"/>
      <c r="N176" s="25"/>
      <c r="O176" s="21">
        <v>13.966574</v>
      </c>
      <c r="P176" s="43"/>
      <c r="Q176" s="21">
        <v>7.3451050000000002</v>
      </c>
      <c r="R176" s="43"/>
      <c r="S176" s="44">
        <v>20.7681</v>
      </c>
      <c r="T176" s="21">
        <v>7.3451050000000002</v>
      </c>
      <c r="U176" s="43"/>
      <c r="V176" s="21">
        <v>0.40618599999999999</v>
      </c>
      <c r="W176" s="21"/>
      <c r="X176" s="21">
        <v>14.553000000000001</v>
      </c>
      <c r="Y176" s="21">
        <v>3.7757939999999999</v>
      </c>
      <c r="Z176" s="21"/>
      <c r="AA176" s="21"/>
      <c r="AB176" s="21">
        <v>18.191094</v>
      </c>
      <c r="AC176" s="21">
        <v>5.4487810000000003</v>
      </c>
      <c r="AD176" s="21"/>
      <c r="AE176" s="21">
        <v>4.5119999999999996</v>
      </c>
      <c r="AF176" s="21"/>
      <c r="AG176" s="21"/>
      <c r="AH176" s="21"/>
      <c r="AI176" s="21"/>
      <c r="AJ176" s="21">
        <v>8.2303130000000007</v>
      </c>
      <c r="AK176" s="21"/>
      <c r="AL176" s="21">
        <f t="shared" si="11"/>
        <v>65.039278999999993</v>
      </c>
      <c r="AM176" s="21">
        <f t="shared" si="12"/>
        <v>57.69417399999999</v>
      </c>
      <c r="AN176" s="26">
        <f t="shared" si="16"/>
        <v>-1.4210854715202004E-14</v>
      </c>
      <c r="AO176" s="8"/>
      <c r="AQ176" s="7"/>
    </row>
    <row r="177" spans="1:43">
      <c r="A177" s="15">
        <v>1867</v>
      </c>
      <c r="B177" s="21">
        <v>76.577648999999994</v>
      </c>
      <c r="C177" s="21">
        <f t="shared" si="17"/>
        <v>65.547198999999992</v>
      </c>
      <c r="D177" s="108">
        <f t="shared" si="14"/>
        <v>43.171363999999997</v>
      </c>
      <c r="E177" s="109">
        <f t="shared" si="15"/>
        <v>33.406284999999997</v>
      </c>
      <c r="F177" s="92"/>
      <c r="G177" s="42">
        <v>11.0151</v>
      </c>
      <c r="H177" s="42">
        <v>17.095967999999999</v>
      </c>
      <c r="I177" s="7"/>
      <c r="J177" s="21">
        <v>18.045819000000002</v>
      </c>
      <c r="K177" s="21">
        <v>7.8389999999999986</v>
      </c>
      <c r="L177" s="7"/>
      <c r="M177" s="7"/>
      <c r="N177" s="25"/>
      <c r="O177" s="21">
        <v>19.390312000000002</v>
      </c>
      <c r="P177" s="43"/>
      <c r="Q177" s="21">
        <v>11.03045</v>
      </c>
      <c r="R177" s="43"/>
      <c r="S177" s="44">
        <v>22.375834999999999</v>
      </c>
      <c r="T177" s="21">
        <v>11.03045</v>
      </c>
      <c r="U177" s="43"/>
      <c r="V177" s="21">
        <v>0.49046299999999998</v>
      </c>
      <c r="W177" s="21"/>
      <c r="X177" s="21">
        <v>14.553000000000001</v>
      </c>
      <c r="Y177" s="21">
        <v>3.5459209999999999</v>
      </c>
      <c r="Z177" s="21"/>
      <c r="AA177" s="21"/>
      <c r="AB177" s="21">
        <v>24.581980000000001</v>
      </c>
      <c r="AC177" s="21">
        <v>6.7349589999999999</v>
      </c>
      <c r="AD177" s="21"/>
      <c r="AE177" s="21">
        <v>6.1289999999999996</v>
      </c>
      <c r="AF177" s="21"/>
      <c r="AG177" s="21"/>
      <c r="AH177" s="21"/>
      <c r="AI177" s="21"/>
      <c r="AJ177" s="21">
        <v>11.718021</v>
      </c>
      <c r="AK177" s="21"/>
      <c r="AL177" s="21">
        <f t="shared" si="11"/>
        <v>76.577649000000008</v>
      </c>
      <c r="AM177" s="21">
        <f t="shared" si="12"/>
        <v>65.547199000000006</v>
      </c>
      <c r="AN177" s="26">
        <f t="shared" si="16"/>
        <v>0</v>
      </c>
      <c r="AO177" s="8"/>
      <c r="AQ177" s="7"/>
    </row>
    <row r="178" spans="1:43">
      <c r="A178" s="15">
        <v>1868</v>
      </c>
      <c r="B178" s="21">
        <v>77.828023000000002</v>
      </c>
      <c r="C178" s="21">
        <f t="shared" si="17"/>
        <v>65.823383000000007</v>
      </c>
      <c r="D178" s="108">
        <f t="shared" si="14"/>
        <v>42.705532999999996</v>
      </c>
      <c r="E178" s="109">
        <f t="shared" si="15"/>
        <v>35.122490000000006</v>
      </c>
      <c r="F178" s="92"/>
      <c r="G178" s="42">
        <v>11.0151</v>
      </c>
      <c r="H178" s="42">
        <v>17.252979</v>
      </c>
      <c r="I178" s="7"/>
      <c r="J178" s="21">
        <v>16.205514999999998</v>
      </c>
      <c r="K178" s="21">
        <v>5.4489999999999998</v>
      </c>
      <c r="L178" s="7"/>
      <c r="M178" s="7"/>
      <c r="N178" s="25"/>
      <c r="O178" s="21">
        <v>21.349789000000001</v>
      </c>
      <c r="P178" s="43"/>
      <c r="Q178" s="21">
        <v>12.00464</v>
      </c>
      <c r="R178" s="43"/>
      <c r="S178" s="44">
        <v>23.117850000000001</v>
      </c>
      <c r="T178" s="21">
        <v>12.00464</v>
      </c>
      <c r="U178" s="43"/>
      <c r="V178" s="21">
        <v>0.54839400000000005</v>
      </c>
      <c r="W178" s="21"/>
      <c r="X178" s="21">
        <v>14.553000000000001</v>
      </c>
      <c r="Y178" s="21">
        <v>3.3290299999999999</v>
      </c>
      <c r="Z178" s="21"/>
      <c r="AA178" s="21"/>
      <c r="AB178" s="21">
        <v>24.275109</v>
      </c>
      <c r="AC178" s="21">
        <v>4.4597129999999998</v>
      </c>
      <c r="AD178" s="21"/>
      <c r="AE178" s="21">
        <v>6.7779999999999996</v>
      </c>
      <c r="AF178" s="21"/>
      <c r="AG178" s="21"/>
      <c r="AH178" s="21"/>
      <c r="AI178" s="21"/>
      <c r="AJ178" s="21">
        <v>13.037395999999999</v>
      </c>
      <c r="AK178" s="21"/>
      <c r="AL178" s="21">
        <f t="shared" si="11"/>
        <v>77.828023000000002</v>
      </c>
      <c r="AM178" s="21">
        <f t="shared" si="12"/>
        <v>65.823383000000007</v>
      </c>
      <c r="AN178" s="26">
        <f t="shared" si="16"/>
        <v>1.5987211554602254E-14</v>
      </c>
      <c r="AO178" s="8"/>
      <c r="AQ178" s="7"/>
    </row>
    <row r="179" spans="1:43">
      <c r="A179" s="15">
        <v>1869</v>
      </c>
      <c r="B179" s="21">
        <v>73.044064000000006</v>
      </c>
      <c r="C179" s="21">
        <f t="shared" si="17"/>
        <v>63.655789000000006</v>
      </c>
      <c r="D179" s="108">
        <f t="shared" si="14"/>
        <v>40.860509</v>
      </c>
      <c r="E179" s="109">
        <f t="shared" si="15"/>
        <v>32.183555000000005</v>
      </c>
      <c r="F179" s="92"/>
      <c r="G179" s="42">
        <v>11.0151</v>
      </c>
      <c r="H179" s="42">
        <v>18.061437000000002</v>
      </c>
      <c r="I179" s="7"/>
      <c r="J179" s="21">
        <v>16.308036999999999</v>
      </c>
      <c r="K179" s="21">
        <v>6.6879999999999997</v>
      </c>
      <c r="L179" s="7"/>
      <c r="M179" s="7"/>
      <c r="N179" s="25"/>
      <c r="O179" s="21">
        <v>18.271215000000002</v>
      </c>
      <c r="P179" s="43"/>
      <c r="Q179" s="21">
        <v>9.3882750000000001</v>
      </c>
      <c r="R179" s="43"/>
      <c r="S179" s="44">
        <v>22.795280000000002</v>
      </c>
      <c r="T179" s="21">
        <v>9.3882750000000001</v>
      </c>
      <c r="U179" s="43"/>
      <c r="V179" s="21">
        <v>0.45706599999999997</v>
      </c>
      <c r="W179" s="21"/>
      <c r="X179" s="21">
        <v>14.553000000000001</v>
      </c>
      <c r="Y179" s="21">
        <v>3.3503959999999999</v>
      </c>
      <c r="Z179" s="21"/>
      <c r="AA179" s="21"/>
      <c r="AB179" s="21">
        <v>22.500046999999999</v>
      </c>
      <c r="AC179" s="21">
        <v>5.0308929999999998</v>
      </c>
      <c r="AD179" s="21"/>
      <c r="AE179" s="21">
        <v>5.819</v>
      </c>
      <c r="AF179" s="21"/>
      <c r="AG179" s="21"/>
      <c r="AH179" s="21"/>
      <c r="AI179" s="21"/>
      <c r="AJ179" s="21">
        <v>11.650154000000001</v>
      </c>
      <c r="AK179" s="21"/>
      <c r="AL179" s="21">
        <f t="shared" si="11"/>
        <v>73.044063999999992</v>
      </c>
      <c r="AM179" s="21">
        <f t="shared" si="12"/>
        <v>63.655788999999992</v>
      </c>
      <c r="AN179" s="26">
        <f t="shared" si="16"/>
        <v>-1.6875389974302379E-14</v>
      </c>
      <c r="AO179" s="8"/>
      <c r="AQ179" s="7"/>
    </row>
    <row r="180" spans="1:43">
      <c r="A180" s="15">
        <v>1870</v>
      </c>
      <c r="B180" s="21">
        <v>78.868021999999996</v>
      </c>
      <c r="C180" s="21">
        <f t="shared" si="17"/>
        <v>67.22455699999999</v>
      </c>
      <c r="D180" s="108">
        <f t="shared" si="14"/>
        <v>44.941071999999998</v>
      </c>
      <c r="E180" s="109">
        <f t="shared" si="15"/>
        <v>33.926949999999998</v>
      </c>
      <c r="F180" s="92"/>
      <c r="G180" s="42">
        <v>11.0151</v>
      </c>
      <c r="H180" s="42">
        <v>17.816213999999999</v>
      </c>
      <c r="I180" s="7"/>
      <c r="J180" s="21">
        <v>18.503247000000002</v>
      </c>
      <c r="K180" s="21">
        <v>10.076000000000001</v>
      </c>
      <c r="L180" s="7"/>
      <c r="M180" s="7"/>
      <c r="N180" s="25"/>
      <c r="O180" s="21">
        <v>19.889996</v>
      </c>
      <c r="P180" s="43"/>
      <c r="Q180" s="21">
        <v>11.643465000000001</v>
      </c>
      <c r="R180" s="43"/>
      <c r="S180" s="44">
        <v>22.283484999999999</v>
      </c>
      <c r="T180" s="21">
        <v>11.643465000000001</v>
      </c>
      <c r="U180" s="43"/>
      <c r="V180" s="21">
        <v>0.45048899999999997</v>
      </c>
      <c r="W180" s="21"/>
      <c r="X180" s="21">
        <v>14.553000000000001</v>
      </c>
      <c r="Y180" s="21">
        <v>3.3677760000000001</v>
      </c>
      <c r="Z180" s="21"/>
      <c r="AA180" s="21"/>
      <c r="AB180" s="21">
        <v>26.569807000000001</v>
      </c>
      <c r="AC180" s="21">
        <v>9.2741179999999996</v>
      </c>
      <c r="AD180" s="21"/>
      <c r="AE180" s="21">
        <v>5.9429999999999996</v>
      </c>
      <c r="AF180" s="21"/>
      <c r="AG180" s="21"/>
      <c r="AH180" s="21"/>
      <c r="AI180" s="21"/>
      <c r="AJ180" s="21">
        <v>11.352689</v>
      </c>
      <c r="AK180" s="21"/>
      <c r="AL180" s="21">
        <f t="shared" si="11"/>
        <v>78.868021999999996</v>
      </c>
      <c r="AM180" s="21">
        <f t="shared" si="12"/>
        <v>67.22455699999999</v>
      </c>
      <c r="AN180" s="26">
        <f t="shared" si="16"/>
        <v>0</v>
      </c>
      <c r="AO180" s="8"/>
      <c r="AQ180" s="7"/>
    </row>
    <row r="181" spans="1:43">
      <c r="A181" s="15">
        <v>1871</v>
      </c>
      <c r="B181" s="21">
        <v>83.055899999999994</v>
      </c>
      <c r="C181" s="21">
        <f t="shared" si="17"/>
        <v>70.037949999999995</v>
      </c>
      <c r="D181" s="108">
        <f t="shared" si="14"/>
        <v>46.954899999999995</v>
      </c>
      <c r="E181" s="109">
        <f t="shared" si="15"/>
        <v>36.100999999999999</v>
      </c>
      <c r="F181" s="92"/>
      <c r="G181" s="42">
        <v>11.0151</v>
      </c>
      <c r="H181" s="42">
        <v>16.899910999999999</v>
      </c>
      <c r="I181" s="7"/>
      <c r="J181" s="21">
        <v>20.261146</v>
      </c>
      <c r="K181" s="21">
        <v>11.574000000000002</v>
      </c>
      <c r="L181" s="7"/>
      <c r="M181" s="7"/>
      <c r="N181" s="25"/>
      <c r="O181" s="21">
        <v>21.861792999999999</v>
      </c>
      <c r="P181" s="43"/>
      <c r="Q181" s="21">
        <v>13.017950000000001</v>
      </c>
      <c r="R181" s="43"/>
      <c r="S181" s="44">
        <v>23.08305</v>
      </c>
      <c r="T181" s="21">
        <v>13.017950000000001</v>
      </c>
      <c r="U181" s="43"/>
      <c r="V181" s="21">
        <v>0.69920099999999996</v>
      </c>
      <c r="W181" s="21"/>
      <c r="X181" s="21">
        <v>14.553000000000001</v>
      </c>
      <c r="Y181" s="21">
        <v>3.3837269999999999</v>
      </c>
      <c r="Z181" s="21"/>
      <c r="AA181" s="21"/>
      <c r="AB181" s="21">
        <v>28.318971999999999</v>
      </c>
      <c r="AC181" s="21">
        <v>8.5775210000000008</v>
      </c>
      <c r="AD181" s="21"/>
      <c r="AE181" s="21">
        <v>7.0540000000000003</v>
      </c>
      <c r="AF181" s="21"/>
      <c r="AG181" s="21"/>
      <c r="AH181" s="21"/>
      <c r="AI181" s="21"/>
      <c r="AJ181" s="21">
        <v>12.687450999999999</v>
      </c>
      <c r="AK181" s="21"/>
      <c r="AL181" s="21">
        <f t="shared" si="11"/>
        <v>83.055899999999994</v>
      </c>
      <c r="AM181" s="21">
        <f t="shared" si="12"/>
        <v>70.037949999999995</v>
      </c>
      <c r="AN181" s="26">
        <f t="shared" si="16"/>
        <v>0</v>
      </c>
      <c r="AO181" s="8"/>
      <c r="AQ181" s="7"/>
    </row>
    <row r="182" spans="1:43">
      <c r="A182" s="15">
        <v>1872</v>
      </c>
      <c r="B182" s="21">
        <v>87.310536999999997</v>
      </c>
      <c r="C182" s="21">
        <f t="shared" si="17"/>
        <v>73.838177000000002</v>
      </c>
      <c r="D182" s="108">
        <f t="shared" si="14"/>
        <v>49.456926999999993</v>
      </c>
      <c r="E182" s="109">
        <f t="shared" si="15"/>
        <v>37.853610000000003</v>
      </c>
      <c r="F182" s="92"/>
      <c r="G182" s="42">
        <v>11.0151</v>
      </c>
      <c r="H182" s="42">
        <v>17.980343999999999</v>
      </c>
      <c r="I182" s="7"/>
      <c r="J182" s="21">
        <v>21.191417000000001</v>
      </c>
      <c r="K182" s="21">
        <v>10.84</v>
      </c>
      <c r="L182" s="7"/>
      <c r="M182" s="7"/>
      <c r="N182" s="25"/>
      <c r="O182" s="21">
        <v>23.651316000000001</v>
      </c>
      <c r="P182" s="43"/>
      <c r="Q182" s="21">
        <v>13.47236</v>
      </c>
      <c r="R182" s="43"/>
      <c r="S182" s="44">
        <v>24.381250000000001</v>
      </c>
      <c r="T182" s="21">
        <v>13.47236</v>
      </c>
      <c r="U182" s="43"/>
      <c r="V182" s="21">
        <v>0.36313000000000001</v>
      </c>
      <c r="W182" s="21"/>
      <c r="X182" s="21">
        <v>14.553000000000001</v>
      </c>
      <c r="Y182" s="21">
        <v>3.4024450000000002</v>
      </c>
      <c r="Z182" s="21"/>
      <c r="AA182" s="21"/>
      <c r="AB182" s="21">
        <v>31.138352000000001</v>
      </c>
      <c r="AC182" s="21">
        <v>11.277844</v>
      </c>
      <c r="AD182" s="21"/>
      <c r="AE182" s="21">
        <v>7.9020000000000001</v>
      </c>
      <c r="AF182" s="21"/>
      <c r="AG182" s="21"/>
      <c r="AH182" s="21"/>
      <c r="AI182" s="21"/>
      <c r="AJ182" s="21">
        <v>11.958508</v>
      </c>
      <c r="AK182" s="21"/>
      <c r="AL182" s="21">
        <f t="shared" si="11"/>
        <v>87.310536999999997</v>
      </c>
      <c r="AM182" s="21">
        <f t="shared" si="12"/>
        <v>73.838177000000002</v>
      </c>
      <c r="AN182" s="26">
        <f t="shared" si="16"/>
        <v>0</v>
      </c>
      <c r="AO182" s="8"/>
      <c r="AQ182" s="7"/>
    </row>
    <row r="183" spans="1:43">
      <c r="A183" s="15">
        <v>1873</v>
      </c>
      <c r="B183" s="21">
        <v>90.346660999999997</v>
      </c>
      <c r="C183" s="21">
        <f t="shared" si="17"/>
        <v>75.569591000000003</v>
      </c>
      <c r="D183" s="108">
        <f t="shared" si="14"/>
        <v>51.036900999999993</v>
      </c>
      <c r="E183" s="109">
        <f t="shared" si="15"/>
        <v>39.309760000000004</v>
      </c>
      <c r="F183" s="92"/>
      <c r="G183" s="42">
        <v>11.0151</v>
      </c>
      <c r="H183" s="42">
        <v>17.367203</v>
      </c>
      <c r="I183" s="7"/>
      <c r="J183" s="21">
        <v>21.962600999999999</v>
      </c>
      <c r="K183" s="21">
        <v>11.362</v>
      </c>
      <c r="L183" s="7"/>
      <c r="M183" s="7"/>
      <c r="N183" s="25"/>
      <c r="O183" s="21">
        <v>25.224686999999999</v>
      </c>
      <c r="P183" s="43"/>
      <c r="Q183" s="21">
        <v>14.77707</v>
      </c>
      <c r="R183" s="43"/>
      <c r="S183" s="44">
        <v>24.532689999999999</v>
      </c>
      <c r="T183" s="21">
        <v>14.77707</v>
      </c>
      <c r="U183" s="43"/>
      <c r="V183" s="21">
        <v>0.33876200000000001</v>
      </c>
      <c r="W183" s="21"/>
      <c r="X183" s="21">
        <v>14.553000000000001</v>
      </c>
      <c r="Y183" s="21">
        <v>3.5238849999999999</v>
      </c>
      <c r="Z183" s="21"/>
      <c r="AA183" s="21"/>
      <c r="AB183" s="21">
        <v>32.621254</v>
      </c>
      <c r="AC183" s="21">
        <v>14.64411</v>
      </c>
      <c r="AD183" s="21"/>
      <c r="AE183" s="21">
        <v>7.5629999999999997</v>
      </c>
      <c r="AF183" s="21"/>
      <c r="AG183" s="21"/>
      <c r="AH183" s="21"/>
      <c r="AI183" s="21"/>
      <c r="AJ183" s="21">
        <v>10.414144</v>
      </c>
      <c r="AK183" s="21"/>
      <c r="AL183" s="21">
        <f t="shared" si="11"/>
        <v>90.346660999999997</v>
      </c>
      <c r="AM183" s="21">
        <f t="shared" si="12"/>
        <v>75.569591000000003</v>
      </c>
      <c r="AN183" s="26">
        <f t="shared" si="16"/>
        <v>0</v>
      </c>
      <c r="AO183" s="8"/>
      <c r="AQ183" s="7"/>
    </row>
    <row r="184" spans="1:43">
      <c r="A184" s="15">
        <v>1874</v>
      </c>
      <c r="B184" s="21">
        <v>81.970123999999998</v>
      </c>
      <c r="C184" s="21">
        <f t="shared" si="17"/>
        <v>69.547118999999995</v>
      </c>
      <c r="D184" s="108">
        <f t="shared" si="14"/>
        <v>44.729328999999993</v>
      </c>
      <c r="E184" s="109">
        <f t="shared" si="15"/>
        <v>37.240795000000006</v>
      </c>
      <c r="F184" s="92"/>
      <c r="G184" s="42">
        <v>11.0151</v>
      </c>
      <c r="H184" s="42">
        <v>17.881506999999999</v>
      </c>
      <c r="I184" s="7"/>
      <c r="J184" s="21">
        <v>17.682576000000001</v>
      </c>
      <c r="K184" s="21">
        <v>6.2309999999999999</v>
      </c>
      <c r="L184" s="7"/>
      <c r="M184" s="7"/>
      <c r="N184" s="25"/>
      <c r="O184" s="21">
        <v>22.967936000000002</v>
      </c>
      <c r="P184" s="43"/>
      <c r="Q184" s="21">
        <v>12.423005</v>
      </c>
      <c r="R184" s="43"/>
      <c r="S184" s="44">
        <v>24.817789999999999</v>
      </c>
      <c r="T184" s="21">
        <v>12.423005</v>
      </c>
      <c r="U184" s="43"/>
      <c r="V184" s="21">
        <v>0.38593100000000002</v>
      </c>
      <c r="W184" s="21"/>
      <c r="X184" s="21">
        <v>14.553000000000001</v>
      </c>
      <c r="Y184" s="21">
        <v>3.4279099999999998</v>
      </c>
      <c r="Z184" s="21"/>
      <c r="AA184" s="21"/>
      <c r="AB184" s="21">
        <v>26.362487999999999</v>
      </c>
      <c r="AC184" s="21">
        <v>8.6806439999999991</v>
      </c>
      <c r="AD184" s="21"/>
      <c r="AE184" s="21">
        <v>7.4790000000000001</v>
      </c>
      <c r="AF184" s="21"/>
      <c r="AG184" s="21"/>
      <c r="AH184" s="21"/>
      <c r="AI184" s="21"/>
      <c r="AJ184" s="21">
        <v>10.202844000000001</v>
      </c>
      <c r="AK184" s="21"/>
      <c r="AL184" s="21">
        <f t="shared" si="11"/>
        <v>81.970123999999998</v>
      </c>
      <c r="AM184" s="21">
        <f t="shared" si="12"/>
        <v>69.547118999999995</v>
      </c>
      <c r="AN184" s="26">
        <f t="shared" si="16"/>
        <v>-8.8817841970012523E-15</v>
      </c>
      <c r="AO184" s="8"/>
      <c r="AQ184" s="7"/>
    </row>
    <row r="185" spans="1:43">
      <c r="A185" s="15">
        <v>1875</v>
      </c>
      <c r="B185" s="21">
        <v>77.673918999999998</v>
      </c>
      <c r="C185" s="21">
        <f t="shared" si="17"/>
        <v>67.853514000000004</v>
      </c>
      <c r="D185" s="108">
        <f t="shared" si="14"/>
        <v>42.476148999999999</v>
      </c>
      <c r="E185" s="109">
        <f t="shared" si="15"/>
        <v>35.197769999999998</v>
      </c>
      <c r="F185" s="92"/>
      <c r="G185" s="42">
        <v>11.0151</v>
      </c>
      <c r="H185" s="42">
        <v>17.588684000000001</v>
      </c>
      <c r="I185" s="7"/>
      <c r="J185" s="21">
        <v>18.185041999999999</v>
      </c>
      <c r="K185" s="21">
        <v>6.7859999999999996</v>
      </c>
      <c r="L185" s="7"/>
      <c r="M185" s="7"/>
      <c r="N185" s="25"/>
      <c r="O185" s="21">
        <v>21.064688</v>
      </c>
      <c r="P185" s="43"/>
      <c r="Q185" s="21">
        <v>9.8204049999999992</v>
      </c>
      <c r="R185" s="43"/>
      <c r="S185" s="44">
        <v>25.377365000000001</v>
      </c>
      <c r="T185" s="21">
        <v>9.8204049999999992</v>
      </c>
      <c r="U185" s="43"/>
      <c r="V185" s="21">
        <v>0.303203</v>
      </c>
      <c r="W185" s="21"/>
      <c r="X185" s="21">
        <v>14.553000000000001</v>
      </c>
      <c r="Y185" s="21">
        <v>3.3845339999999999</v>
      </c>
      <c r="Z185" s="21"/>
      <c r="AA185" s="21"/>
      <c r="AB185" s="21">
        <v>24.235412</v>
      </c>
      <c r="AC185" s="21">
        <v>6.6760830000000002</v>
      </c>
      <c r="AD185" s="21"/>
      <c r="AE185" s="21">
        <v>8.1140000000000008</v>
      </c>
      <c r="AF185" s="21"/>
      <c r="AG185" s="21"/>
      <c r="AH185" s="21"/>
      <c r="AI185" s="21"/>
      <c r="AJ185" s="21">
        <v>9.4453289999999992</v>
      </c>
      <c r="AK185" s="21"/>
      <c r="AL185" s="21">
        <f t="shared" si="11"/>
        <v>77.673918999999998</v>
      </c>
      <c r="AM185" s="21">
        <f t="shared" si="12"/>
        <v>67.853514000000004</v>
      </c>
      <c r="AN185" s="26">
        <f t="shared" si="16"/>
        <v>0</v>
      </c>
      <c r="AO185" s="8"/>
      <c r="AQ185" s="7"/>
    </row>
    <row r="186" spans="1:43">
      <c r="A186" s="15">
        <v>1876</v>
      </c>
      <c r="B186" s="21">
        <v>82.407580999999993</v>
      </c>
      <c r="C186" s="21">
        <f t="shared" si="17"/>
        <v>71.409990999999991</v>
      </c>
      <c r="D186" s="108">
        <f t="shared" si="14"/>
        <v>45.213155999999991</v>
      </c>
      <c r="E186" s="109">
        <f t="shared" si="15"/>
        <v>37.194425000000003</v>
      </c>
      <c r="F186" s="92"/>
      <c r="G186" s="42">
        <v>11.0151</v>
      </c>
      <c r="H186" s="42">
        <v>17.870813999999999</v>
      </c>
      <c r="I186" s="7"/>
      <c r="J186" s="21">
        <v>19.461497000000001</v>
      </c>
      <c r="K186" s="21">
        <v>7.5940000000000003</v>
      </c>
      <c r="L186" s="7"/>
      <c r="M186" s="7"/>
      <c r="N186" s="25"/>
      <c r="O186" s="21">
        <v>23.062580000000001</v>
      </c>
      <c r="P186" s="43"/>
      <c r="Q186" s="21">
        <v>10.997590000000001</v>
      </c>
      <c r="R186" s="43"/>
      <c r="S186" s="44">
        <v>26.196835</v>
      </c>
      <c r="T186" s="21">
        <v>10.997590000000001</v>
      </c>
      <c r="U186" s="43"/>
      <c r="V186" s="21">
        <v>0.28064499999999998</v>
      </c>
      <c r="W186" s="21"/>
      <c r="X186" s="21">
        <v>14.553000000000001</v>
      </c>
      <c r="Y186" s="21">
        <v>3.3906809999999998</v>
      </c>
      <c r="Z186" s="21"/>
      <c r="AA186" s="21"/>
      <c r="AB186" s="21">
        <v>26.98883</v>
      </c>
      <c r="AC186" s="21">
        <v>8.9404459999999997</v>
      </c>
      <c r="AD186" s="21"/>
      <c r="AE186" s="21">
        <v>7.806</v>
      </c>
      <c r="AF186" s="21"/>
      <c r="AG186" s="21"/>
      <c r="AH186" s="21"/>
      <c r="AI186" s="21"/>
      <c r="AJ186" s="21">
        <v>10.242383999999999</v>
      </c>
      <c r="AK186" s="21"/>
      <c r="AL186" s="21">
        <f t="shared" si="11"/>
        <v>82.407580999999993</v>
      </c>
      <c r="AM186" s="21">
        <f t="shared" si="12"/>
        <v>71.409990999999991</v>
      </c>
      <c r="AN186" s="26">
        <f t="shared" si="16"/>
        <v>-7.9936057773011271E-15</v>
      </c>
      <c r="AO186" s="8"/>
      <c r="AQ186" s="7"/>
    </row>
    <row r="187" spans="1:43">
      <c r="A187" s="15">
        <v>1877</v>
      </c>
      <c r="B187" s="21">
        <v>90.81259</v>
      </c>
      <c r="C187" s="21">
        <f t="shared" si="17"/>
        <v>77.018905000000004</v>
      </c>
      <c r="D187" s="108">
        <f t="shared" ref="D187:D218" si="18">B187-S187-T187</f>
        <v>49.802300000000002</v>
      </c>
      <c r="E187" s="109">
        <f t="shared" ref="E187:E218" si="19">B187-D187</f>
        <v>41.010289999999998</v>
      </c>
      <c r="F187" s="92"/>
      <c r="G187" s="42">
        <v>11.0151</v>
      </c>
      <c r="H187" s="42">
        <v>20.011075999999999</v>
      </c>
      <c r="I187" s="7"/>
      <c r="J187" s="21">
        <v>19.071301999999999</v>
      </c>
      <c r="K187" s="21">
        <v>5.5589999999999993</v>
      </c>
      <c r="L187" s="7"/>
      <c r="M187" s="7"/>
      <c r="N187" s="25"/>
      <c r="O187" s="21">
        <v>26.921427000000001</v>
      </c>
      <c r="P187" s="43"/>
      <c r="Q187" s="21">
        <v>13.793685</v>
      </c>
      <c r="R187" s="43"/>
      <c r="S187" s="44">
        <v>27.216605000000001</v>
      </c>
      <c r="T187" s="21">
        <v>13.793685</v>
      </c>
      <c r="U187" s="43"/>
      <c r="V187" s="21">
        <v>0.25879400000000002</v>
      </c>
      <c r="W187" s="21"/>
      <c r="X187" s="21">
        <v>14.553000000000001</v>
      </c>
      <c r="Y187" s="21">
        <v>3.7358039999999999</v>
      </c>
      <c r="Z187" s="21"/>
      <c r="AA187" s="21"/>
      <c r="AB187" s="21">
        <v>31.254702000000002</v>
      </c>
      <c r="AC187" s="21">
        <v>7.215293</v>
      </c>
      <c r="AD187" s="21"/>
      <c r="AE187" s="21">
        <v>9.2230000000000008</v>
      </c>
      <c r="AF187" s="21"/>
      <c r="AG187" s="21"/>
      <c r="AH187" s="21"/>
      <c r="AI187" s="21"/>
      <c r="AJ187" s="21">
        <v>14.816409</v>
      </c>
      <c r="AK187" s="21"/>
      <c r="AL187" s="21">
        <f t="shared" si="11"/>
        <v>90.81259</v>
      </c>
      <c r="AM187" s="21">
        <f t="shared" si="12"/>
        <v>77.018905000000004</v>
      </c>
      <c r="AN187" s="26">
        <f t="shared" si="16"/>
        <v>1.5987211554602254E-14</v>
      </c>
      <c r="AO187" s="8"/>
      <c r="AQ187" s="7"/>
    </row>
    <row r="188" spans="1:43">
      <c r="A188" s="15">
        <v>1878</v>
      </c>
      <c r="B188" s="21">
        <v>86.736416000000006</v>
      </c>
      <c r="C188" s="21">
        <f t="shared" si="17"/>
        <v>74.945425999999998</v>
      </c>
      <c r="D188" s="108">
        <f t="shared" si="18"/>
        <v>48.415981000000009</v>
      </c>
      <c r="E188" s="109">
        <f t="shared" si="19"/>
        <v>38.320434999999996</v>
      </c>
      <c r="F188" s="92"/>
      <c r="G188" s="42">
        <v>11.0151</v>
      </c>
      <c r="H188" s="42">
        <v>19.166512999999998</v>
      </c>
      <c r="I188" s="7"/>
      <c r="J188" s="21">
        <v>20.316466999999999</v>
      </c>
      <c r="K188" s="21">
        <v>6.4770000000000003</v>
      </c>
      <c r="L188" s="7"/>
      <c r="M188" s="7"/>
      <c r="N188" s="25"/>
      <c r="O188" s="21">
        <v>24.447346</v>
      </c>
      <c r="P188" s="43"/>
      <c r="Q188" s="21">
        <v>11.790990000000001</v>
      </c>
      <c r="R188" s="43"/>
      <c r="S188" s="44">
        <v>26.529444999999999</v>
      </c>
      <c r="T188" s="21">
        <v>11.790990000000001</v>
      </c>
      <c r="U188" s="43"/>
      <c r="V188" s="21">
        <v>0.247588</v>
      </c>
      <c r="W188" s="21"/>
      <c r="X188" s="21">
        <v>14.553000000000001</v>
      </c>
      <c r="Y188" s="21">
        <v>3.3993829999999998</v>
      </c>
      <c r="Z188" s="21"/>
      <c r="AA188" s="21"/>
      <c r="AB188" s="21">
        <v>30.216010000000001</v>
      </c>
      <c r="AC188" s="21">
        <v>6.8849109999999998</v>
      </c>
      <c r="AD188" s="21"/>
      <c r="AE188" s="21">
        <v>10.605</v>
      </c>
      <c r="AF188" s="21"/>
      <c r="AG188" s="21"/>
      <c r="AH188" s="21"/>
      <c r="AI188" s="21"/>
      <c r="AJ188" s="21">
        <v>12.726099</v>
      </c>
      <c r="AK188" s="21"/>
      <c r="AL188" s="21">
        <f t="shared" si="11"/>
        <v>86.736416000000006</v>
      </c>
      <c r="AM188" s="21">
        <f t="shared" si="12"/>
        <v>74.945425999999998</v>
      </c>
      <c r="AN188" s="26">
        <f t="shared" si="16"/>
        <v>1.0658141036401503E-14</v>
      </c>
      <c r="AO188" s="8"/>
      <c r="AQ188" s="7"/>
    </row>
    <row r="189" spans="1:43">
      <c r="A189" s="15">
        <v>1879</v>
      </c>
      <c r="B189" s="21">
        <v>101.085364</v>
      </c>
      <c r="C189" s="21">
        <f t="shared" si="17"/>
        <v>84.595934</v>
      </c>
      <c r="D189" s="108">
        <f t="shared" si="18"/>
        <v>55.211468999999994</v>
      </c>
      <c r="E189" s="109">
        <f t="shared" si="19"/>
        <v>45.873895000000005</v>
      </c>
      <c r="F189" s="92"/>
      <c r="G189" s="42">
        <v>11.0151</v>
      </c>
      <c r="H189" s="42">
        <v>18.673428000000001</v>
      </c>
      <c r="I189" s="7"/>
      <c r="J189" s="21">
        <v>22.766473999999999</v>
      </c>
      <c r="K189" s="21">
        <v>9.952</v>
      </c>
      <c r="L189" s="7"/>
      <c r="M189" s="7"/>
      <c r="N189" s="25"/>
      <c r="O189" s="21">
        <v>32.140931999999999</v>
      </c>
      <c r="P189" s="43"/>
      <c r="Q189" s="21">
        <v>16.489429999999999</v>
      </c>
      <c r="R189" s="43"/>
      <c r="S189" s="44">
        <v>29.384464999999999</v>
      </c>
      <c r="T189" s="21">
        <v>16.489429999999999</v>
      </c>
      <c r="U189" s="43"/>
      <c r="V189" s="21">
        <v>0.26433099999999998</v>
      </c>
      <c r="W189" s="21"/>
      <c r="X189" s="21">
        <v>14.553000000000001</v>
      </c>
      <c r="Y189" s="21">
        <v>3.5977519999999998</v>
      </c>
      <c r="Z189" s="21"/>
      <c r="AA189" s="21"/>
      <c r="AB189" s="21">
        <v>36.796385999999998</v>
      </c>
      <c r="AC189" s="21">
        <v>8.0863239999999994</v>
      </c>
      <c r="AD189" s="21"/>
      <c r="AE189" s="21">
        <v>12.159000000000001</v>
      </c>
      <c r="AF189" s="21"/>
      <c r="AG189" s="21"/>
      <c r="AH189" s="21"/>
      <c r="AI189" s="21"/>
      <c r="AJ189" s="21">
        <v>16.551062000000002</v>
      </c>
      <c r="AK189" s="21"/>
      <c r="AL189" s="21">
        <f t="shared" si="11"/>
        <v>101.085364</v>
      </c>
      <c r="AM189" s="21">
        <f t="shared" si="12"/>
        <v>84.595934</v>
      </c>
      <c r="AN189" s="26">
        <f t="shared" si="16"/>
        <v>0</v>
      </c>
      <c r="AO189" s="8"/>
      <c r="AQ189" s="7"/>
    </row>
    <row r="190" spans="1:43">
      <c r="A190" s="15">
        <v>1880</v>
      </c>
      <c r="B190" s="21">
        <v>94.069743000000003</v>
      </c>
      <c r="C190" s="21">
        <f t="shared" si="17"/>
        <v>78.290243000000004</v>
      </c>
      <c r="D190" s="108">
        <f t="shared" si="18"/>
        <v>51.984833000000009</v>
      </c>
      <c r="E190" s="109">
        <f t="shared" si="19"/>
        <v>42.084909999999994</v>
      </c>
      <c r="F190" s="92"/>
      <c r="G190" s="42">
        <v>11.0151</v>
      </c>
      <c r="H190" s="42">
        <v>20.467893</v>
      </c>
      <c r="I190" s="7"/>
      <c r="J190" s="21">
        <v>18.423967999999999</v>
      </c>
      <c r="K190" s="21">
        <v>5.6820000000000004</v>
      </c>
      <c r="L190" s="7"/>
      <c r="M190" s="7"/>
      <c r="N190" s="25"/>
      <c r="O190" s="21">
        <v>28.383282000000001</v>
      </c>
      <c r="P190" s="43"/>
      <c r="Q190" s="21">
        <v>15.779500000000001</v>
      </c>
      <c r="R190" s="43"/>
      <c r="S190" s="44">
        <v>26.305409999999998</v>
      </c>
      <c r="T190" s="21">
        <v>15.779500000000001</v>
      </c>
      <c r="U190" s="43"/>
      <c r="V190" s="21">
        <v>0.257299</v>
      </c>
      <c r="W190" s="21"/>
      <c r="X190" s="21">
        <v>14.553000000000001</v>
      </c>
      <c r="Y190" s="21">
        <v>3.3657710000000001</v>
      </c>
      <c r="Z190" s="21"/>
      <c r="AA190" s="21"/>
      <c r="AB190" s="21">
        <v>33.808762999999999</v>
      </c>
      <c r="AC190" s="21">
        <v>8.2327480000000008</v>
      </c>
      <c r="AD190" s="21"/>
      <c r="AE190" s="21">
        <v>10.515000000000001</v>
      </c>
      <c r="AF190" s="21"/>
      <c r="AG190" s="21"/>
      <c r="AH190" s="21"/>
      <c r="AI190" s="21"/>
      <c r="AJ190" s="21">
        <v>15.061014999999999</v>
      </c>
      <c r="AK190" s="21"/>
      <c r="AL190" s="21">
        <f t="shared" si="11"/>
        <v>94.069743000000017</v>
      </c>
      <c r="AM190" s="21">
        <f t="shared" si="12"/>
        <v>78.290243000000018</v>
      </c>
      <c r="AN190" s="26">
        <f t="shared" si="16"/>
        <v>2.6645352591003757E-14</v>
      </c>
      <c r="AO190" s="8"/>
      <c r="AQ190" s="7"/>
    </row>
    <row r="191" spans="1:43">
      <c r="A191" s="15">
        <v>1881</v>
      </c>
      <c r="B191" s="21">
        <v>94.315495999999996</v>
      </c>
      <c r="C191" s="21">
        <f t="shared" si="17"/>
        <v>78.191870999999992</v>
      </c>
      <c r="D191" s="108">
        <f t="shared" si="18"/>
        <v>52.932720999999987</v>
      </c>
      <c r="E191" s="109">
        <f t="shared" si="19"/>
        <v>41.382775000000009</v>
      </c>
      <c r="F191" s="92"/>
      <c r="G191" s="42">
        <v>11.0151</v>
      </c>
      <c r="H191" s="42">
        <v>18.816707999999998</v>
      </c>
      <c r="I191" s="7"/>
      <c r="J191" s="21">
        <v>20.681280000000001</v>
      </c>
      <c r="K191" s="21">
        <v>7.2040000000000006</v>
      </c>
      <c r="L191" s="7"/>
      <c r="M191" s="7"/>
      <c r="N191" s="25"/>
      <c r="O191" s="21">
        <v>27.678782999999999</v>
      </c>
      <c r="P191" s="43"/>
      <c r="Q191" s="21">
        <v>16.123625000000001</v>
      </c>
      <c r="R191" s="43"/>
      <c r="S191" s="44">
        <v>25.259150000000002</v>
      </c>
      <c r="T191" s="21">
        <v>16.123625000000001</v>
      </c>
      <c r="U191" s="43"/>
      <c r="V191" s="21">
        <v>0.21774499999999999</v>
      </c>
      <c r="W191" s="21"/>
      <c r="X191" s="21">
        <v>14.553000000000001</v>
      </c>
      <c r="Y191" s="21">
        <v>3.3913549999999999</v>
      </c>
      <c r="Z191" s="21"/>
      <c r="AA191" s="21"/>
      <c r="AB191" s="21">
        <v>34.770620999999998</v>
      </c>
      <c r="AC191" s="21">
        <v>10.573</v>
      </c>
      <c r="AD191" s="21"/>
      <c r="AE191" s="21">
        <v>9.4870000000000001</v>
      </c>
      <c r="AF191" s="21"/>
      <c r="AG191" s="21"/>
      <c r="AH191" s="21"/>
      <c r="AI191" s="21"/>
      <c r="AJ191" s="21">
        <v>14.71</v>
      </c>
      <c r="AK191" s="21"/>
      <c r="AL191" s="21">
        <f t="shared" si="11"/>
        <v>94.315495999999996</v>
      </c>
      <c r="AM191" s="21">
        <f t="shared" si="12"/>
        <v>78.191870999999992</v>
      </c>
      <c r="AN191" s="26">
        <f t="shared" si="16"/>
        <v>-7.1054273576010019E-15</v>
      </c>
      <c r="AO191" s="8"/>
      <c r="AQ191" s="7"/>
    </row>
    <row r="192" spans="1:43">
      <c r="A192" s="15">
        <v>1882</v>
      </c>
      <c r="B192" s="21">
        <v>86.075781000000006</v>
      </c>
      <c r="C192" s="21">
        <f t="shared" si="17"/>
        <v>74.732121000000006</v>
      </c>
      <c r="D192" s="108">
        <f t="shared" si="18"/>
        <v>50.199461000000007</v>
      </c>
      <c r="E192" s="109">
        <f t="shared" si="19"/>
        <v>35.87632</v>
      </c>
      <c r="F192" s="92"/>
      <c r="G192" s="42">
        <v>11.0151</v>
      </c>
      <c r="H192" s="42">
        <v>17.865243</v>
      </c>
      <c r="I192" s="7"/>
      <c r="J192" s="21">
        <v>24.651558000000001</v>
      </c>
      <c r="K192" s="21">
        <v>9.032</v>
      </c>
      <c r="L192" s="7"/>
      <c r="M192" s="7"/>
      <c r="N192" s="25"/>
      <c r="O192" s="21">
        <v>21.200220000000002</v>
      </c>
      <c r="P192" s="43"/>
      <c r="Q192" s="21">
        <v>11.34366</v>
      </c>
      <c r="R192" s="43"/>
      <c r="S192" s="44">
        <v>24.53266</v>
      </c>
      <c r="T192" s="21">
        <v>11.34366</v>
      </c>
      <c r="U192" s="43"/>
      <c r="V192" s="21">
        <v>0.215671</v>
      </c>
      <c r="W192" s="21"/>
      <c r="X192" s="21">
        <v>14.553000000000001</v>
      </c>
      <c r="Y192" s="21">
        <v>3.4505170000000001</v>
      </c>
      <c r="Z192" s="21"/>
      <c r="AA192" s="21"/>
      <c r="AB192" s="21">
        <v>31.980273</v>
      </c>
      <c r="AC192" s="21">
        <v>8.6649999999999991</v>
      </c>
      <c r="AD192" s="21"/>
      <c r="AE192" s="21">
        <v>10.012</v>
      </c>
      <c r="AF192" s="21"/>
      <c r="AG192" s="21"/>
      <c r="AH192" s="21"/>
      <c r="AI192" s="21"/>
      <c r="AJ192" s="21">
        <v>13.303000000000001</v>
      </c>
      <c r="AK192" s="21"/>
      <c r="AL192" s="21">
        <f t="shared" si="11"/>
        <v>86.075781000000006</v>
      </c>
      <c r="AM192" s="21">
        <f t="shared" si="12"/>
        <v>74.732121000000006</v>
      </c>
      <c r="AN192" s="26">
        <f t="shared" si="16"/>
        <v>0</v>
      </c>
      <c r="AO192" s="8"/>
      <c r="AQ192" s="7"/>
    </row>
    <row r="193" spans="1:43">
      <c r="A193" s="15">
        <v>1883</v>
      </c>
      <c r="B193" s="21">
        <v>89.011207999999996</v>
      </c>
      <c r="C193" s="21">
        <f t="shared" si="17"/>
        <v>75.839457999999993</v>
      </c>
      <c r="D193" s="108">
        <f t="shared" si="18"/>
        <v>51.003842999999989</v>
      </c>
      <c r="E193" s="109">
        <f t="shared" si="19"/>
        <v>38.007365000000007</v>
      </c>
      <c r="F193" s="92"/>
      <c r="G193" s="42">
        <v>11.0151</v>
      </c>
      <c r="H193" s="42">
        <v>17.118272000000001</v>
      </c>
      <c r="I193" s="7"/>
      <c r="J193" s="21">
        <v>24.563518999999999</v>
      </c>
      <c r="K193" s="21">
        <v>8.4420000000000002</v>
      </c>
      <c r="L193" s="7"/>
      <c r="M193" s="7"/>
      <c r="N193" s="25"/>
      <c r="O193" s="21">
        <v>23.142567</v>
      </c>
      <c r="P193" s="43"/>
      <c r="Q193" s="21">
        <v>13.171749999999999</v>
      </c>
      <c r="R193" s="43"/>
      <c r="S193" s="44">
        <v>24.835615000000001</v>
      </c>
      <c r="T193" s="21">
        <v>13.171749999999999</v>
      </c>
      <c r="U193" s="43"/>
      <c r="V193" s="21">
        <v>0.17100599999999999</v>
      </c>
      <c r="W193" s="21"/>
      <c r="X193" s="21">
        <v>14.553000000000001</v>
      </c>
      <c r="Y193" s="21">
        <v>3.7700420000000001</v>
      </c>
      <c r="Z193" s="21"/>
      <c r="AA193" s="21"/>
      <c r="AB193" s="21">
        <v>32.509794999999997</v>
      </c>
      <c r="AC193" s="21">
        <v>9.6969999999999992</v>
      </c>
      <c r="AD193" s="21"/>
      <c r="AE193" s="21">
        <v>9.4779999999999998</v>
      </c>
      <c r="AF193" s="21"/>
      <c r="AG193" s="21"/>
      <c r="AH193" s="21"/>
      <c r="AI193" s="21"/>
      <c r="AJ193" s="21">
        <v>13.334</v>
      </c>
      <c r="AK193" s="21"/>
      <c r="AL193" s="21">
        <f t="shared" si="11"/>
        <v>89.011207999999996</v>
      </c>
      <c r="AM193" s="21">
        <f t="shared" si="12"/>
        <v>75.839457999999993</v>
      </c>
      <c r="AN193" s="26">
        <f t="shared" si="16"/>
        <v>0</v>
      </c>
      <c r="AO193" s="8"/>
      <c r="AQ193" s="7"/>
    </row>
    <row r="194" spans="1:43">
      <c r="A194" s="15">
        <v>1884</v>
      </c>
      <c r="B194" s="21">
        <v>89.542069999999995</v>
      </c>
      <c r="C194" s="21">
        <f t="shared" si="17"/>
        <v>76.51160999999999</v>
      </c>
      <c r="D194" s="108">
        <f t="shared" si="18"/>
        <v>52.331009999999999</v>
      </c>
      <c r="E194" s="109">
        <f t="shared" si="19"/>
        <v>37.211059999999996</v>
      </c>
      <c r="F194" s="92"/>
      <c r="G194" s="42">
        <v>11.0151</v>
      </c>
      <c r="H194" s="42">
        <v>18.187963</v>
      </c>
      <c r="I194" s="7"/>
      <c r="J194" s="21">
        <v>24.812633999999999</v>
      </c>
      <c r="K194" s="21">
        <v>9.4469999999999992</v>
      </c>
      <c r="L194" s="7"/>
      <c r="M194" s="7"/>
      <c r="N194" s="25"/>
      <c r="O194" s="21">
        <v>22.495913000000002</v>
      </c>
      <c r="P194" s="43"/>
      <c r="Q194" s="21">
        <v>13.03046</v>
      </c>
      <c r="R194" s="43"/>
      <c r="S194" s="44">
        <v>24.180599999999998</v>
      </c>
      <c r="T194" s="21">
        <v>13.03046</v>
      </c>
      <c r="U194" s="43"/>
      <c r="V194" s="21">
        <v>0.151557</v>
      </c>
      <c r="W194" s="21"/>
      <c r="X194" s="21">
        <v>14.553000000000001</v>
      </c>
      <c r="Y194" s="21">
        <v>3.3563329999999998</v>
      </c>
      <c r="Z194" s="21"/>
      <c r="AA194" s="21"/>
      <c r="AB194" s="21">
        <v>34.270119999999999</v>
      </c>
      <c r="AC194" s="21">
        <v>11.244</v>
      </c>
      <c r="AD194" s="21"/>
      <c r="AE194" s="21">
        <v>9.6359999999999992</v>
      </c>
      <c r="AF194" s="21"/>
      <c r="AG194" s="21"/>
      <c r="AH194" s="21"/>
      <c r="AI194" s="21"/>
      <c r="AJ194" s="21">
        <v>13.39</v>
      </c>
      <c r="AK194" s="21"/>
      <c r="AL194" s="21">
        <f t="shared" si="11"/>
        <v>89.542069999999995</v>
      </c>
      <c r="AM194" s="21">
        <f t="shared" si="12"/>
        <v>76.51160999999999</v>
      </c>
      <c r="AN194" s="26">
        <f t="shared" si="16"/>
        <v>-1.7763568394002505E-14</v>
      </c>
      <c r="AO194" s="8"/>
      <c r="AQ194" s="7"/>
    </row>
    <row r="195" spans="1:43">
      <c r="A195" s="15">
        <v>1885</v>
      </c>
      <c r="B195" s="21">
        <v>92.162661999999997</v>
      </c>
      <c r="C195" s="21">
        <f t="shared" si="17"/>
        <v>76.769592000000003</v>
      </c>
      <c r="D195" s="108">
        <f t="shared" si="18"/>
        <v>53.350751999999993</v>
      </c>
      <c r="E195" s="109">
        <f t="shared" si="19"/>
        <v>38.811910000000005</v>
      </c>
      <c r="F195" s="92"/>
      <c r="G195" s="42">
        <v>11.0151</v>
      </c>
      <c r="H195" s="42">
        <v>18.786701000000001</v>
      </c>
      <c r="I195" s="7"/>
      <c r="J195" s="21">
        <v>22.749458000000001</v>
      </c>
      <c r="K195" s="21">
        <v>6.6850000000000005</v>
      </c>
      <c r="L195" s="7"/>
      <c r="M195" s="7"/>
      <c r="N195" s="25"/>
      <c r="O195" s="21">
        <v>24.218333000000001</v>
      </c>
      <c r="P195" s="43"/>
      <c r="Q195" s="21">
        <v>15.39307</v>
      </c>
      <c r="R195" s="43"/>
      <c r="S195" s="44">
        <v>23.418839999999999</v>
      </c>
      <c r="T195" s="21">
        <v>15.39307</v>
      </c>
      <c r="U195" s="43"/>
      <c r="V195" s="21">
        <v>0.15056700000000001</v>
      </c>
      <c r="W195" s="21"/>
      <c r="X195" s="21">
        <v>14.553000000000001</v>
      </c>
      <c r="Y195" s="21">
        <v>3.4587249999999998</v>
      </c>
      <c r="Z195" s="21"/>
      <c r="AA195" s="21"/>
      <c r="AB195" s="21">
        <v>35.188459999999999</v>
      </c>
      <c r="AC195" s="21">
        <v>10.784000000000001</v>
      </c>
      <c r="AD195" s="21"/>
      <c r="AE195" s="21">
        <v>9.6310000000000002</v>
      </c>
      <c r="AF195" s="21"/>
      <c r="AG195" s="21"/>
      <c r="AH195" s="21"/>
      <c r="AI195" s="21"/>
      <c r="AJ195" s="21">
        <v>14.773999999999999</v>
      </c>
      <c r="AK195" s="21"/>
      <c r="AL195" s="21">
        <f t="shared" si="11"/>
        <v>92.162662000000012</v>
      </c>
      <c r="AM195" s="21">
        <f t="shared" si="12"/>
        <v>76.769592000000017</v>
      </c>
      <c r="AN195" s="26">
        <f t="shared" si="16"/>
        <v>1.2434497875801753E-14</v>
      </c>
      <c r="AO195" s="8"/>
      <c r="AQ195" s="7"/>
    </row>
    <row r="196" spans="1:43">
      <c r="A196" s="15">
        <v>1886</v>
      </c>
      <c r="B196" s="21">
        <v>86.623619000000005</v>
      </c>
      <c r="C196" s="21">
        <f t="shared" si="17"/>
        <v>72.464099000000004</v>
      </c>
      <c r="D196" s="108">
        <f t="shared" si="18"/>
        <v>49.022539000000009</v>
      </c>
      <c r="E196" s="109">
        <f t="shared" si="19"/>
        <v>37.601079999999996</v>
      </c>
      <c r="F196" s="92"/>
      <c r="G196" s="42">
        <v>11.0151</v>
      </c>
      <c r="H196" s="42">
        <v>18.504584999999999</v>
      </c>
      <c r="I196" s="7"/>
      <c r="J196" s="21">
        <v>19.952743999999999</v>
      </c>
      <c r="K196" s="21">
        <v>3.9610000000000003</v>
      </c>
      <c r="L196" s="7"/>
      <c r="M196" s="7"/>
      <c r="N196" s="25"/>
      <c r="O196" s="21">
        <v>22.991669999999999</v>
      </c>
      <c r="P196" s="43"/>
      <c r="Q196" s="21">
        <v>14.159520000000001</v>
      </c>
      <c r="R196" s="43"/>
      <c r="S196" s="44">
        <v>23.441559999999999</v>
      </c>
      <c r="T196" s="21">
        <v>14.159520000000001</v>
      </c>
      <c r="U196" s="43"/>
      <c r="V196" s="21">
        <v>0.20908199999999999</v>
      </c>
      <c r="W196" s="21"/>
      <c r="X196" s="21">
        <v>14.553000000000001</v>
      </c>
      <c r="Y196" s="21">
        <v>3.400029</v>
      </c>
      <c r="Z196" s="21"/>
      <c r="AA196" s="21"/>
      <c r="AB196" s="21">
        <v>30.860427999999999</v>
      </c>
      <c r="AC196" s="21">
        <v>7.69</v>
      </c>
      <c r="AD196" s="21"/>
      <c r="AE196" s="21">
        <v>9.9019999999999992</v>
      </c>
      <c r="AF196" s="21"/>
      <c r="AG196" s="21"/>
      <c r="AH196" s="21"/>
      <c r="AI196" s="21"/>
      <c r="AJ196" s="21">
        <v>13.268000000000001</v>
      </c>
      <c r="AK196" s="21"/>
      <c r="AL196" s="21">
        <f t="shared" si="11"/>
        <v>86.623619000000005</v>
      </c>
      <c r="AM196" s="21">
        <f t="shared" si="12"/>
        <v>72.464099000000004</v>
      </c>
      <c r="AN196" s="26">
        <f t="shared" si="16"/>
        <v>1.5987211554602254E-14</v>
      </c>
      <c r="AO196" s="8"/>
      <c r="AQ196" s="7"/>
    </row>
    <row r="197" spans="1:43">
      <c r="A197" s="15">
        <v>1887</v>
      </c>
      <c r="B197" s="21">
        <v>86.496617000000001</v>
      </c>
      <c r="C197" s="21">
        <f t="shared" si="17"/>
        <v>72.303847000000005</v>
      </c>
      <c r="D197" s="108">
        <f t="shared" si="18"/>
        <v>49.058062000000007</v>
      </c>
      <c r="E197" s="109">
        <f t="shared" si="19"/>
        <v>37.438554999999994</v>
      </c>
      <c r="F197" s="92"/>
      <c r="G197" s="42">
        <v>11.0151</v>
      </c>
      <c r="H197" s="42">
        <v>17.864681999999998</v>
      </c>
      <c r="I197" s="7"/>
      <c r="J197" s="21">
        <v>20.347221999999999</v>
      </c>
      <c r="K197" s="21">
        <v>5.431</v>
      </c>
      <c r="L197" s="7"/>
      <c r="M197" s="7"/>
      <c r="N197" s="25"/>
      <c r="O197" s="21">
        <v>23.076843</v>
      </c>
      <c r="P197" s="43"/>
      <c r="Q197" s="21">
        <v>14.192769999999999</v>
      </c>
      <c r="R197" s="43"/>
      <c r="S197" s="44">
        <v>23.245785000000001</v>
      </c>
      <c r="T197" s="21">
        <v>14.192769999999999</v>
      </c>
      <c r="U197" s="43"/>
      <c r="V197" s="21">
        <v>0.16411300000000001</v>
      </c>
      <c r="W197" s="21"/>
      <c r="X197" s="21">
        <v>14.553000000000001</v>
      </c>
      <c r="Y197" s="21">
        <v>3.4381189999999999</v>
      </c>
      <c r="Z197" s="21"/>
      <c r="AA197" s="21"/>
      <c r="AB197" s="21">
        <v>30.902830000000002</v>
      </c>
      <c r="AC197" s="21">
        <v>7.9370000000000003</v>
      </c>
      <c r="AD197" s="21"/>
      <c r="AE197" s="21">
        <v>10.361000000000001</v>
      </c>
      <c r="AF197" s="21"/>
      <c r="AG197" s="21"/>
      <c r="AH197" s="21"/>
      <c r="AI197" s="21"/>
      <c r="AJ197" s="21">
        <v>12.605</v>
      </c>
      <c r="AK197" s="21"/>
      <c r="AL197" s="21">
        <f t="shared" si="11"/>
        <v>86.496617000000015</v>
      </c>
      <c r="AM197" s="21">
        <f t="shared" si="12"/>
        <v>72.303847000000019</v>
      </c>
      <c r="AN197" s="26">
        <f t="shared" si="16"/>
        <v>3.1086244689504383E-14</v>
      </c>
      <c r="AO197" s="8"/>
      <c r="AQ197" s="7"/>
    </row>
    <row r="198" spans="1:43">
      <c r="A198" s="15">
        <v>1888</v>
      </c>
      <c r="B198" s="21">
        <v>90.877196999999995</v>
      </c>
      <c r="C198" s="21">
        <f t="shared" ref="C198:C229" si="20">B198-Q198</f>
        <v>76.631931999999992</v>
      </c>
      <c r="D198" s="108">
        <f t="shared" si="18"/>
        <v>53.448261999999986</v>
      </c>
      <c r="E198" s="109">
        <f t="shared" si="19"/>
        <v>37.42893500000001</v>
      </c>
      <c r="F198" s="92"/>
      <c r="G198" s="42">
        <v>11.0151</v>
      </c>
      <c r="H198" s="42">
        <v>21.430132</v>
      </c>
      <c r="I198" s="7"/>
      <c r="J198" s="21">
        <v>21.415942999999999</v>
      </c>
      <c r="K198" s="21">
        <v>6.1440000000000001</v>
      </c>
      <c r="L198" s="7"/>
      <c r="M198" s="7"/>
      <c r="N198" s="25"/>
      <c r="O198" s="21">
        <v>22.770757</v>
      </c>
      <c r="P198" s="43"/>
      <c r="Q198" s="21">
        <v>14.245265</v>
      </c>
      <c r="R198" s="43"/>
      <c r="S198" s="44">
        <v>23.183669999999999</v>
      </c>
      <c r="T198" s="21">
        <v>14.245265</v>
      </c>
      <c r="U198" s="43"/>
      <c r="V198" s="21">
        <v>0.17785000000000001</v>
      </c>
      <c r="W198" s="21"/>
      <c r="X198" s="21">
        <v>14.553000000000001</v>
      </c>
      <c r="Y198" s="21">
        <v>3.7415250000000002</v>
      </c>
      <c r="Z198" s="21"/>
      <c r="AA198" s="21"/>
      <c r="AB198" s="21">
        <v>34.975887</v>
      </c>
      <c r="AC198" s="21">
        <v>11.739000000000001</v>
      </c>
      <c r="AD198" s="21"/>
      <c r="AE198" s="21">
        <v>10.372999999999999</v>
      </c>
      <c r="AF198" s="21"/>
      <c r="AG198" s="21"/>
      <c r="AH198" s="21"/>
      <c r="AI198" s="21"/>
      <c r="AJ198" s="21">
        <v>12.864000000000001</v>
      </c>
      <c r="AK198" s="21"/>
      <c r="AL198" s="21">
        <f t="shared" ref="AL198:AL261" si="21">SUM(S198:AB198)-AA198</f>
        <v>90.877196999999995</v>
      </c>
      <c r="AM198" s="21">
        <f t="shared" ref="AM198:AM261" si="22">AL198-AH198-T198</f>
        <v>76.631931999999992</v>
      </c>
      <c r="AN198" s="26">
        <f t="shared" si="16"/>
        <v>0</v>
      </c>
      <c r="AO198" s="8"/>
      <c r="AQ198" s="7"/>
    </row>
    <row r="199" spans="1:43">
      <c r="A199" s="15">
        <v>1889</v>
      </c>
      <c r="B199" s="21">
        <v>89.052942000000002</v>
      </c>
      <c r="C199" s="21">
        <f t="shared" si="20"/>
        <v>75.209941999999998</v>
      </c>
      <c r="D199" s="108">
        <f t="shared" si="18"/>
        <v>52.167477000000005</v>
      </c>
      <c r="E199" s="109">
        <f t="shared" si="19"/>
        <v>36.885464999999996</v>
      </c>
      <c r="F199" s="92"/>
      <c r="G199" s="42">
        <v>11.0151</v>
      </c>
      <c r="H199" s="42">
        <v>19.684761000000002</v>
      </c>
      <c r="I199" s="7"/>
      <c r="J199" s="21">
        <v>22.782259</v>
      </c>
      <c r="K199" s="21">
        <v>9.2920000000000016</v>
      </c>
      <c r="L199" s="7"/>
      <c r="M199" s="7"/>
      <c r="N199" s="25"/>
      <c r="O199" s="21">
        <v>21.727822</v>
      </c>
      <c r="P199" s="43"/>
      <c r="Q199" s="21">
        <v>13.843</v>
      </c>
      <c r="R199" s="43"/>
      <c r="S199" s="44">
        <v>23.042465</v>
      </c>
      <c r="T199" s="21">
        <v>13.843</v>
      </c>
      <c r="U199" s="43"/>
      <c r="V199" s="21">
        <v>0.19044</v>
      </c>
      <c r="W199" s="21"/>
      <c r="X199" s="21">
        <v>14.553000000000001</v>
      </c>
      <c r="Y199" s="21">
        <v>3.4595530000000001</v>
      </c>
      <c r="Z199" s="21"/>
      <c r="AA199" s="21"/>
      <c r="AB199" s="21">
        <v>33.964483999999999</v>
      </c>
      <c r="AC199" s="21">
        <v>10.629</v>
      </c>
      <c r="AD199" s="21"/>
      <c r="AE199" s="21">
        <v>9.9320000000000004</v>
      </c>
      <c r="AF199" s="21"/>
      <c r="AG199" s="21"/>
      <c r="AH199" s="21"/>
      <c r="AI199" s="21"/>
      <c r="AJ199" s="21">
        <v>13.403</v>
      </c>
      <c r="AK199" s="21"/>
      <c r="AL199" s="21">
        <f t="shared" si="21"/>
        <v>89.052942000000002</v>
      </c>
      <c r="AM199" s="21">
        <f t="shared" si="22"/>
        <v>75.209941999999998</v>
      </c>
      <c r="AN199" s="26">
        <f t="shared" si="16"/>
        <v>0</v>
      </c>
      <c r="AO199" s="8"/>
      <c r="AQ199" s="7"/>
    </row>
    <row r="200" spans="1:43">
      <c r="A200" s="15">
        <v>1890</v>
      </c>
      <c r="B200" s="21">
        <v>92.441806999999997</v>
      </c>
      <c r="C200" s="21">
        <f t="shared" si="20"/>
        <v>76.620576999999997</v>
      </c>
      <c r="D200" s="108">
        <f t="shared" si="18"/>
        <v>53.550717000000006</v>
      </c>
      <c r="E200" s="109">
        <f t="shared" si="19"/>
        <v>38.891089999999991</v>
      </c>
      <c r="F200" s="92"/>
      <c r="G200" s="42">
        <v>11.0151</v>
      </c>
      <c r="H200" s="42">
        <v>19.198494</v>
      </c>
      <c r="I200" s="7"/>
      <c r="J200" s="21">
        <v>22.970518999999999</v>
      </c>
      <c r="K200" s="21">
        <v>11.907</v>
      </c>
      <c r="L200" s="7"/>
      <c r="M200" s="7"/>
      <c r="N200" s="25"/>
      <c r="O200" s="21">
        <v>23.436464000000001</v>
      </c>
      <c r="P200" s="43"/>
      <c r="Q200" s="21">
        <v>15.82123</v>
      </c>
      <c r="R200" s="43"/>
      <c r="S200" s="44">
        <v>23.069859999999998</v>
      </c>
      <c r="T200" s="21">
        <v>15.82123</v>
      </c>
      <c r="U200" s="43"/>
      <c r="V200" s="21">
        <v>0.18228800000000001</v>
      </c>
      <c r="W200" s="21"/>
      <c r="X200" s="21">
        <v>14.553000000000001</v>
      </c>
      <c r="Y200" s="21">
        <v>3.4685139999999999</v>
      </c>
      <c r="AA200" s="21"/>
      <c r="AB200" s="21">
        <v>35.346915000000003</v>
      </c>
      <c r="AC200" s="21">
        <v>10.750999999999999</v>
      </c>
      <c r="AD200" s="21"/>
      <c r="AE200" s="21">
        <v>10.827999999999999</v>
      </c>
      <c r="AF200" s="21"/>
      <c r="AG200" s="21"/>
      <c r="AH200" s="21"/>
      <c r="AI200" s="21"/>
      <c r="AJ200" s="21">
        <v>13.768000000000001</v>
      </c>
      <c r="AK200" s="21"/>
      <c r="AL200" s="21">
        <f t="shared" si="21"/>
        <v>92.441807000000011</v>
      </c>
      <c r="AM200" s="21">
        <f t="shared" si="22"/>
        <v>76.620577000000011</v>
      </c>
      <c r="AN200" s="26">
        <f t="shared" si="16"/>
        <v>1.7763568394002505E-14</v>
      </c>
      <c r="AO200" s="8"/>
      <c r="AQ200" s="7"/>
    </row>
    <row r="201" spans="1:43">
      <c r="A201" s="15">
        <v>1891</v>
      </c>
      <c r="B201" s="21">
        <v>98.501643000000001</v>
      </c>
      <c r="C201" s="21">
        <f t="shared" si="20"/>
        <v>83.390073000000001</v>
      </c>
      <c r="D201" s="108">
        <f t="shared" si="18"/>
        <v>59.774772999999996</v>
      </c>
      <c r="E201" s="109">
        <f t="shared" si="19"/>
        <v>38.726870000000005</v>
      </c>
      <c r="F201" s="92"/>
      <c r="G201" s="42">
        <v>11.0151</v>
      </c>
      <c r="H201" s="42">
        <v>17.870131000000001</v>
      </c>
      <c r="I201" s="7"/>
      <c r="J201" s="21">
        <v>31.191298</v>
      </c>
      <c r="K201" s="21">
        <v>21.177999999999997</v>
      </c>
      <c r="L201" s="7"/>
      <c r="M201" s="7"/>
      <c r="N201" s="25"/>
      <c r="O201" s="21">
        <v>23.313544</v>
      </c>
      <c r="P201" s="43"/>
      <c r="Q201" s="21">
        <v>15.11157</v>
      </c>
      <c r="R201" s="43"/>
      <c r="S201" s="44">
        <v>23.615300000000001</v>
      </c>
      <c r="T201" s="21">
        <v>15.11157</v>
      </c>
      <c r="U201" s="43"/>
      <c r="V201" s="21">
        <v>0.206342</v>
      </c>
      <c r="W201" s="21"/>
      <c r="X201" s="21">
        <v>14.553000000000001</v>
      </c>
      <c r="Y201" s="21">
        <v>3.5175800000000002</v>
      </c>
      <c r="AA201" s="21"/>
      <c r="AB201" s="21">
        <v>41.497850999999997</v>
      </c>
      <c r="AC201" s="21">
        <v>13.028</v>
      </c>
      <c r="AD201" s="21"/>
      <c r="AE201" s="21">
        <v>13.069000000000001</v>
      </c>
      <c r="AF201" s="21"/>
      <c r="AG201" s="21"/>
      <c r="AH201" s="21"/>
      <c r="AI201" s="21"/>
      <c r="AJ201" s="21">
        <v>15.401</v>
      </c>
      <c r="AK201" s="21"/>
      <c r="AL201" s="21">
        <f t="shared" si="21"/>
        <v>98.501643000000001</v>
      </c>
      <c r="AM201" s="21">
        <f t="shared" si="22"/>
        <v>83.390073000000001</v>
      </c>
      <c r="AN201" s="26">
        <f t="shared" si="16"/>
        <v>0</v>
      </c>
      <c r="AO201" s="8"/>
      <c r="AQ201" s="7"/>
    </row>
    <row r="202" spans="1:43">
      <c r="A202" s="15">
        <v>1892</v>
      </c>
      <c r="B202" s="21">
        <v>96.040841</v>
      </c>
      <c r="C202" s="21">
        <f t="shared" si="20"/>
        <v>80.576325999999995</v>
      </c>
      <c r="D202" s="108">
        <f t="shared" si="18"/>
        <v>55.985771000000007</v>
      </c>
      <c r="E202" s="109">
        <f t="shared" si="19"/>
        <v>40.055069999999994</v>
      </c>
      <c r="F202" s="92"/>
      <c r="G202" s="42">
        <v>11.0151</v>
      </c>
      <c r="H202" s="42">
        <v>15.941096999999999</v>
      </c>
      <c r="I202" s="7"/>
      <c r="J202" s="21">
        <v>28.759815</v>
      </c>
      <c r="K202" s="21">
        <v>19.649000000000001</v>
      </c>
      <c r="L202" s="7"/>
      <c r="M202" s="7"/>
      <c r="N202" s="25"/>
      <c r="O202" s="21">
        <v>24.860313999999999</v>
      </c>
      <c r="P202" s="43"/>
      <c r="Q202" s="21">
        <v>15.464515</v>
      </c>
      <c r="R202" s="43"/>
      <c r="S202" s="44">
        <v>24.590554999999998</v>
      </c>
      <c r="T202" s="21">
        <v>15.464515</v>
      </c>
      <c r="U202" s="43"/>
      <c r="V202" s="21">
        <v>0.17165800000000001</v>
      </c>
      <c r="W202" s="21"/>
      <c r="X202" s="21">
        <v>14.553000000000001</v>
      </c>
      <c r="Y202" s="21">
        <v>3.4803320000000002</v>
      </c>
      <c r="AA202" s="21"/>
      <c r="AB202" s="21">
        <v>37.780780999999998</v>
      </c>
      <c r="AC202" s="21">
        <v>9.702</v>
      </c>
      <c r="AD202" s="21"/>
      <c r="AE202" s="21">
        <v>13.701000000000001</v>
      </c>
      <c r="AF202" s="21"/>
      <c r="AG202" s="21"/>
      <c r="AH202" s="21"/>
      <c r="AI202" s="21"/>
      <c r="AJ202" s="21">
        <v>14.378</v>
      </c>
      <c r="AK202" s="21"/>
      <c r="AL202" s="21">
        <f t="shared" si="21"/>
        <v>96.040841</v>
      </c>
      <c r="AM202" s="21">
        <f t="shared" si="22"/>
        <v>80.576325999999995</v>
      </c>
      <c r="AN202" s="26">
        <f t="shared" si="16"/>
        <v>0</v>
      </c>
      <c r="AO202" s="8"/>
      <c r="AQ202" s="7"/>
    </row>
    <row r="203" spans="1:43">
      <c r="A203" s="15">
        <v>1893</v>
      </c>
      <c r="B203" s="21">
        <v>97.377101999999994</v>
      </c>
      <c r="C203" s="21">
        <f t="shared" si="20"/>
        <v>79.938091999999997</v>
      </c>
      <c r="D203" s="108">
        <f t="shared" si="18"/>
        <v>55.426602000000003</v>
      </c>
      <c r="E203" s="109">
        <f t="shared" si="19"/>
        <v>41.950499999999991</v>
      </c>
      <c r="F203" s="92"/>
      <c r="G203" s="42">
        <v>11.0151</v>
      </c>
      <c r="H203" s="42">
        <v>16.662151999999999</v>
      </c>
      <c r="I203" s="7"/>
      <c r="J203" s="21">
        <v>25.023336</v>
      </c>
      <c r="K203" s="21">
        <v>15.181000000000003</v>
      </c>
      <c r="L203" s="7"/>
      <c r="M203" s="7"/>
      <c r="N203" s="25"/>
      <c r="O203" s="21">
        <v>27.237504000000001</v>
      </c>
      <c r="P203" s="43"/>
      <c r="Q203" s="21">
        <v>17.43901</v>
      </c>
      <c r="R203" s="43"/>
      <c r="S203" s="44">
        <v>24.511489999999998</v>
      </c>
      <c r="T203" s="21">
        <v>17.43901</v>
      </c>
      <c r="U203" s="43"/>
      <c r="V203" s="21">
        <v>0.194574</v>
      </c>
      <c r="W203" s="21"/>
      <c r="X203" s="21">
        <v>14.553000000000001</v>
      </c>
      <c r="Y203" s="21">
        <v>3.4975670000000001</v>
      </c>
      <c r="AA203" s="21"/>
      <c r="AB203" s="21">
        <v>37.181460999999999</v>
      </c>
      <c r="AC203" s="21">
        <v>8.2720000000000002</v>
      </c>
      <c r="AD203" s="21"/>
      <c r="AE203" s="21">
        <v>14.401999999999999</v>
      </c>
      <c r="AF203" s="21"/>
      <c r="AG203" s="21"/>
      <c r="AH203" s="21"/>
      <c r="AI203" s="21"/>
      <c r="AJ203" s="21">
        <v>14.507999999999999</v>
      </c>
      <c r="AK203" s="21"/>
      <c r="AL203" s="21">
        <f t="shared" si="21"/>
        <v>97.377102000000008</v>
      </c>
      <c r="AM203" s="21">
        <f t="shared" si="22"/>
        <v>79.938092000000012</v>
      </c>
      <c r="AN203" s="26">
        <f t="shared" si="16"/>
        <v>1.9539925233402755E-14</v>
      </c>
      <c r="AO203" s="8"/>
      <c r="AQ203" s="7"/>
    </row>
    <row r="204" spans="1:43">
      <c r="A204" s="15">
        <v>1894</v>
      </c>
      <c r="B204" s="21">
        <v>102.39625100000001</v>
      </c>
      <c r="C204" s="21">
        <f t="shared" si="20"/>
        <v>82.294986000000009</v>
      </c>
      <c r="D204" s="108">
        <f t="shared" si="18"/>
        <v>57.986586000000003</v>
      </c>
      <c r="E204" s="109">
        <f t="shared" si="19"/>
        <v>44.409665000000004</v>
      </c>
      <c r="F204" s="92"/>
      <c r="G204" s="42">
        <v>11.0151</v>
      </c>
      <c r="H204" s="42">
        <v>14.723483</v>
      </c>
      <c r="I204" s="7"/>
      <c r="J204" s="21">
        <v>26.525879</v>
      </c>
      <c r="K204" s="21">
        <v>17.677</v>
      </c>
      <c r="L204" s="7"/>
      <c r="M204" s="7"/>
      <c r="N204" s="25"/>
      <c r="O204" s="21">
        <v>30.030524</v>
      </c>
      <c r="P204" s="43"/>
      <c r="Q204" s="21">
        <v>20.101265000000001</v>
      </c>
      <c r="R204" s="43"/>
      <c r="S204" s="44">
        <v>24.308399999999999</v>
      </c>
      <c r="T204" s="21">
        <v>20.101265000000001</v>
      </c>
      <c r="U204" s="43"/>
      <c r="V204" s="21">
        <v>0.16238</v>
      </c>
      <c r="W204" s="21"/>
      <c r="X204" s="21">
        <v>14.553000000000001</v>
      </c>
      <c r="Y204" s="21">
        <v>3.6666210000000001</v>
      </c>
      <c r="AA204" s="21"/>
      <c r="AB204" s="21">
        <v>39.604585</v>
      </c>
      <c r="AC204" s="21">
        <v>10.135</v>
      </c>
      <c r="AD204" s="21"/>
      <c r="AE204" s="21">
        <v>15.195</v>
      </c>
      <c r="AF204" s="21"/>
      <c r="AG204" s="21"/>
      <c r="AH204" s="21"/>
      <c r="AI204" s="21"/>
      <c r="AJ204" s="21">
        <v>14.275</v>
      </c>
      <c r="AK204" s="21"/>
      <c r="AL204" s="21">
        <f t="shared" si="21"/>
        <v>102.39625100000001</v>
      </c>
      <c r="AM204" s="21">
        <f t="shared" si="22"/>
        <v>82.294986000000009</v>
      </c>
      <c r="AN204" s="26">
        <f t="shared" si="16"/>
        <v>0</v>
      </c>
      <c r="AO204" s="8"/>
      <c r="AQ204" s="7"/>
    </row>
    <row r="205" spans="1:43">
      <c r="A205" s="15">
        <v>1895</v>
      </c>
      <c r="B205" s="21">
        <v>111.535229</v>
      </c>
      <c r="C205" s="21">
        <f t="shared" si="20"/>
        <v>85.137693999999996</v>
      </c>
      <c r="D205" s="108">
        <f t="shared" si="18"/>
        <v>60.34352899999999</v>
      </c>
      <c r="E205" s="109">
        <f t="shared" si="19"/>
        <v>51.191700000000012</v>
      </c>
      <c r="F205" s="92"/>
      <c r="G205" s="42">
        <v>11.0151</v>
      </c>
      <c r="H205" s="42">
        <v>18.263387999999999</v>
      </c>
      <c r="I205" s="7"/>
      <c r="J205" s="21">
        <v>18.774602999999999</v>
      </c>
      <c r="K205" s="21">
        <v>9.6679999999999993</v>
      </c>
      <c r="L205" s="7"/>
      <c r="M205" s="7"/>
      <c r="N205" s="25"/>
      <c r="O205" s="21">
        <v>37.084603000000001</v>
      </c>
      <c r="P205" s="43"/>
      <c r="Q205" s="21">
        <v>26.397535000000001</v>
      </c>
      <c r="R205" s="43"/>
      <c r="S205" s="44">
        <v>24.794165</v>
      </c>
      <c r="T205" s="21">
        <v>26.397535000000001</v>
      </c>
      <c r="U205" s="43"/>
      <c r="V205" s="21">
        <v>0.12177300000000001</v>
      </c>
      <c r="W205" s="21"/>
      <c r="X205" s="21">
        <v>14.553000000000001</v>
      </c>
      <c r="Y205" s="21">
        <v>3.4172639999999999</v>
      </c>
      <c r="AA205" s="21"/>
      <c r="AB205" s="21">
        <v>42.251491999999999</v>
      </c>
      <c r="AC205" s="21">
        <v>10.194000000000001</v>
      </c>
      <c r="AD205" s="21"/>
      <c r="AE205" s="21">
        <v>15.923999999999999</v>
      </c>
      <c r="AF205" s="21"/>
      <c r="AG205" s="21"/>
      <c r="AH205" s="21"/>
      <c r="AI205" s="21"/>
      <c r="AJ205" s="21">
        <v>16.134</v>
      </c>
      <c r="AK205" s="21"/>
      <c r="AL205" s="21">
        <f t="shared" si="21"/>
        <v>111.535229</v>
      </c>
      <c r="AM205" s="21">
        <f t="shared" si="22"/>
        <v>85.137693999999996</v>
      </c>
      <c r="AN205" s="26">
        <f t="shared" si="16"/>
        <v>0</v>
      </c>
      <c r="AO205" s="8"/>
      <c r="AQ205" s="7"/>
    </row>
    <row r="206" spans="1:43">
      <c r="A206" s="15">
        <v>1896</v>
      </c>
      <c r="B206" s="21">
        <v>146.03503900000001</v>
      </c>
      <c r="C206" s="21">
        <f t="shared" ref="C206:C237" si="23">B206-Q206-R206</f>
        <v>107.54694400000001</v>
      </c>
      <c r="D206" s="108">
        <f t="shared" si="18"/>
        <v>82.627609000000007</v>
      </c>
      <c r="E206" s="109">
        <f t="shared" si="19"/>
        <v>63.407430000000005</v>
      </c>
      <c r="F206" s="92"/>
      <c r="G206" s="42">
        <v>11.0151</v>
      </c>
      <c r="H206" s="42">
        <v>20.354227999999999</v>
      </c>
      <c r="I206" s="7"/>
      <c r="J206" s="21">
        <v>27.061603000000002</v>
      </c>
      <c r="K206" s="21">
        <v>10.872</v>
      </c>
      <c r="L206" s="7"/>
      <c r="M206" s="7"/>
      <c r="N206" s="25"/>
      <c r="O206" s="21">
        <v>49.116013000000002</v>
      </c>
      <c r="P206" s="43"/>
      <c r="Q206" s="21">
        <v>38.488095000000001</v>
      </c>
      <c r="R206" s="43"/>
      <c r="S206" s="44">
        <v>24.919335</v>
      </c>
      <c r="T206" s="21">
        <v>38.488095000000001</v>
      </c>
      <c r="U206" s="43"/>
      <c r="V206" s="21">
        <v>0.154642</v>
      </c>
      <c r="W206" s="21"/>
      <c r="X206" s="21">
        <v>14.553000000000001</v>
      </c>
      <c r="Y206" s="21">
        <v>3.3970009999999999</v>
      </c>
      <c r="AA206" s="21"/>
      <c r="AB206" s="21">
        <v>64.522965999999997</v>
      </c>
      <c r="AC206" s="21">
        <v>17.010999999999999</v>
      </c>
      <c r="AD206" s="21"/>
      <c r="AE206" s="21">
        <v>17.295000000000002</v>
      </c>
      <c r="AF206" s="21"/>
      <c r="AG206" s="21"/>
      <c r="AH206" s="21"/>
      <c r="AI206" s="21"/>
      <c r="AJ206" s="21">
        <v>30.216999999999999</v>
      </c>
      <c r="AK206" s="21"/>
      <c r="AL206" s="21">
        <f t="shared" si="21"/>
        <v>146.03503900000001</v>
      </c>
      <c r="AM206" s="21">
        <f t="shared" si="22"/>
        <v>107.54694400000001</v>
      </c>
      <c r="AN206" s="26">
        <f t="shared" si="16"/>
        <v>1.4210854715202004E-14</v>
      </c>
      <c r="AO206" s="8"/>
      <c r="AQ206" s="7"/>
    </row>
    <row r="207" spans="1:43">
      <c r="A207" s="15">
        <v>1897</v>
      </c>
      <c r="B207" s="21">
        <v>128.069694</v>
      </c>
      <c r="C207" s="21">
        <f t="shared" si="23"/>
        <v>100.319489</v>
      </c>
      <c r="D207" s="108">
        <f t="shared" si="18"/>
        <v>74.755549000000002</v>
      </c>
      <c r="E207" s="109">
        <f t="shared" si="19"/>
        <v>53.314144999999996</v>
      </c>
      <c r="F207" s="92"/>
      <c r="G207" s="42">
        <v>11.0151</v>
      </c>
      <c r="H207" s="42">
        <v>20.873757999999999</v>
      </c>
      <c r="I207" s="7"/>
      <c r="J207" s="21">
        <v>29.401361000000001</v>
      </c>
      <c r="K207" s="21">
        <v>12.759</v>
      </c>
      <c r="L207" s="7"/>
      <c r="M207" s="7"/>
      <c r="N207" s="25"/>
      <c r="O207" s="21">
        <v>39.029269999999997</v>
      </c>
      <c r="P207" s="43"/>
      <c r="Q207" s="21">
        <v>27.750205000000001</v>
      </c>
      <c r="R207" s="43"/>
      <c r="S207" s="44">
        <v>25.563939999999999</v>
      </c>
      <c r="T207" s="21">
        <v>27.750205000000001</v>
      </c>
      <c r="U207" s="43"/>
      <c r="V207" s="21">
        <v>0.15245900000000001</v>
      </c>
      <c r="W207" s="21"/>
      <c r="X207" s="21">
        <v>14.553000000000001</v>
      </c>
      <c r="Y207" s="21">
        <v>3.532991</v>
      </c>
      <c r="AA207" s="21"/>
      <c r="AB207" s="21">
        <v>56.517099000000002</v>
      </c>
      <c r="AC207" s="21">
        <v>16.234000000000002</v>
      </c>
      <c r="AD207" s="21"/>
      <c r="AE207" s="21">
        <v>16.161000000000001</v>
      </c>
      <c r="AF207" s="21"/>
      <c r="AG207" s="21"/>
      <c r="AH207" s="21"/>
      <c r="AI207" s="21"/>
      <c r="AJ207" s="21">
        <v>24.122</v>
      </c>
      <c r="AK207" s="21"/>
      <c r="AL207" s="21">
        <f t="shared" si="21"/>
        <v>128.069694</v>
      </c>
      <c r="AM207" s="21">
        <f t="shared" si="22"/>
        <v>100.319489</v>
      </c>
      <c r="AN207" s="26">
        <f t="shared" si="16"/>
        <v>1.4210854715202004E-14</v>
      </c>
      <c r="AO207" s="8"/>
      <c r="AQ207" s="7"/>
    </row>
    <row r="208" spans="1:43">
      <c r="A208" s="15">
        <v>1898</v>
      </c>
      <c r="B208" s="21">
        <v>121.895471</v>
      </c>
      <c r="C208" s="21">
        <f t="shared" si="23"/>
        <v>99.877856000000008</v>
      </c>
      <c r="D208" s="108">
        <f t="shared" si="18"/>
        <v>73.524391000000008</v>
      </c>
      <c r="E208" s="109">
        <f t="shared" si="19"/>
        <v>48.371079999999992</v>
      </c>
      <c r="F208" s="92"/>
      <c r="G208" s="42">
        <v>11.0151</v>
      </c>
      <c r="H208" s="42">
        <v>19.779464999999998</v>
      </c>
      <c r="I208" s="7"/>
      <c r="J208" s="21">
        <v>35.046075999999999</v>
      </c>
      <c r="K208" s="21">
        <v>17.626000000000001</v>
      </c>
      <c r="L208" s="7"/>
      <c r="M208" s="7"/>
      <c r="N208" s="25"/>
      <c r="O208" s="21">
        <v>34.037215000000003</v>
      </c>
      <c r="P208" s="43"/>
      <c r="Q208" s="21">
        <v>22.017614999999999</v>
      </c>
      <c r="R208" s="43"/>
      <c r="S208" s="44">
        <v>26.353465</v>
      </c>
      <c r="T208" s="21">
        <v>22.017614999999999</v>
      </c>
      <c r="U208" s="43"/>
      <c r="V208" s="21">
        <v>0.13158500000000001</v>
      </c>
      <c r="W208" s="21"/>
      <c r="X208" s="21">
        <v>14.553000000000001</v>
      </c>
      <c r="Y208" s="21">
        <v>3.482523</v>
      </c>
      <c r="AA208" s="21"/>
      <c r="AB208" s="21">
        <v>55.357283000000002</v>
      </c>
      <c r="AC208" s="21">
        <v>18.594999999999999</v>
      </c>
      <c r="AD208" s="21"/>
      <c r="AE208" s="21">
        <v>18.164000000000001</v>
      </c>
      <c r="AF208" s="21"/>
      <c r="AG208" s="21"/>
      <c r="AH208" s="21"/>
      <c r="AI208" s="21"/>
      <c r="AJ208" s="21">
        <v>18.597999999999999</v>
      </c>
      <c r="AK208" s="21"/>
      <c r="AL208" s="21">
        <f t="shared" si="21"/>
        <v>121.89547100000001</v>
      </c>
      <c r="AM208" s="21">
        <f t="shared" si="22"/>
        <v>99.877856000000008</v>
      </c>
      <c r="AN208" s="26">
        <f t="shared" si="16"/>
        <v>0</v>
      </c>
      <c r="AO208" s="8"/>
      <c r="AQ208" s="7"/>
    </row>
    <row r="209" spans="1:43">
      <c r="A209" s="15">
        <v>1899</v>
      </c>
      <c r="B209" s="21">
        <v>120.392937</v>
      </c>
      <c r="C209" s="21">
        <f t="shared" si="23"/>
        <v>97.879912000000004</v>
      </c>
      <c r="D209" s="108">
        <f t="shared" si="18"/>
        <v>71.654557000000011</v>
      </c>
      <c r="E209" s="109">
        <f t="shared" si="19"/>
        <v>48.738379999999992</v>
      </c>
      <c r="F209" s="92"/>
      <c r="G209" s="42">
        <v>11.0151</v>
      </c>
      <c r="H209" s="42">
        <v>19.218074000000001</v>
      </c>
      <c r="I209" s="7"/>
      <c r="J209" s="21">
        <v>33.583886999999997</v>
      </c>
      <c r="K209" s="21">
        <v>16.867000000000001</v>
      </c>
      <c r="L209" s="7"/>
      <c r="M209" s="7"/>
      <c r="N209" s="25"/>
      <c r="O209" s="21">
        <v>34.062851000000002</v>
      </c>
      <c r="P209" s="43"/>
      <c r="Q209" s="21">
        <v>22.513024999999999</v>
      </c>
      <c r="R209" s="43"/>
      <c r="S209" s="44">
        <v>26.225355</v>
      </c>
      <c r="T209" s="21">
        <v>22.513024999999999</v>
      </c>
      <c r="U209" s="43"/>
      <c r="V209" s="21">
        <v>0.134549</v>
      </c>
      <c r="W209" s="21"/>
      <c r="X209" s="21">
        <v>14.553000000000001</v>
      </c>
      <c r="Y209" s="21">
        <v>3.5121280000000001</v>
      </c>
      <c r="AA209" s="21"/>
      <c r="AB209" s="21">
        <v>53.454880000000003</v>
      </c>
      <c r="AC209" s="21">
        <v>15.202999999999999</v>
      </c>
      <c r="AD209" s="21"/>
      <c r="AE209" s="21">
        <v>19.27</v>
      </c>
      <c r="AF209" s="21"/>
      <c r="AG209" s="21"/>
      <c r="AH209" s="21"/>
      <c r="AI209" s="21"/>
      <c r="AJ209" s="21">
        <v>18.981999999999999</v>
      </c>
      <c r="AK209" s="21"/>
      <c r="AL209" s="21">
        <f t="shared" si="21"/>
        <v>120.392937</v>
      </c>
      <c r="AM209" s="21">
        <f t="shared" si="22"/>
        <v>97.879912000000004</v>
      </c>
      <c r="AN209" s="26">
        <f t="shared" si="16"/>
        <v>0</v>
      </c>
      <c r="AO209" s="8"/>
      <c r="AQ209" s="7"/>
    </row>
    <row r="210" spans="1:43">
      <c r="A210" s="15">
        <v>1900</v>
      </c>
      <c r="B210" s="21">
        <v>125.031544</v>
      </c>
      <c r="C210" s="21">
        <f t="shared" si="23"/>
        <v>102.442814</v>
      </c>
      <c r="D210" s="108">
        <f t="shared" si="18"/>
        <v>74.004829000000001</v>
      </c>
      <c r="E210" s="109">
        <f t="shared" si="19"/>
        <v>51.026714999999996</v>
      </c>
      <c r="F210" s="92"/>
      <c r="G210" s="42">
        <v>11.0151</v>
      </c>
      <c r="H210" s="42">
        <v>23.838325000000001</v>
      </c>
      <c r="I210" s="7"/>
      <c r="J210" s="21">
        <v>31.617338</v>
      </c>
      <c r="K210" s="21">
        <v>15.327999999999999</v>
      </c>
      <c r="L210" s="7"/>
      <c r="M210" s="7"/>
      <c r="N210" s="25"/>
      <c r="O210" s="21">
        <v>35.972051</v>
      </c>
      <c r="P210" s="43"/>
      <c r="Q210" s="21">
        <v>22.588730000000002</v>
      </c>
      <c r="R210" s="43"/>
      <c r="S210" s="44">
        <v>28.437985000000001</v>
      </c>
      <c r="T210" s="21">
        <v>22.588730000000002</v>
      </c>
      <c r="U210" s="43"/>
      <c r="V210" s="21">
        <v>0.14935899999999999</v>
      </c>
      <c r="W210" s="21"/>
      <c r="X210" s="21">
        <v>14.553000000000001</v>
      </c>
      <c r="Y210" s="21">
        <v>3.7521580000000001</v>
      </c>
      <c r="AA210" s="21"/>
      <c r="AB210" s="21">
        <v>55.550311999999998</v>
      </c>
      <c r="AC210" s="21">
        <v>15.414999999999999</v>
      </c>
      <c r="AD210" s="21"/>
      <c r="AE210" s="21">
        <v>23.05</v>
      </c>
      <c r="AF210" s="21"/>
      <c r="AG210" s="21"/>
      <c r="AH210" s="21"/>
      <c r="AI210" s="21"/>
      <c r="AJ210" s="21">
        <v>17.085999999999999</v>
      </c>
      <c r="AK210" s="21"/>
      <c r="AL210" s="21">
        <f t="shared" si="21"/>
        <v>125.031544</v>
      </c>
      <c r="AM210" s="21">
        <f t="shared" si="22"/>
        <v>102.442814</v>
      </c>
      <c r="AN210" s="26">
        <f t="shared" si="16"/>
        <v>0</v>
      </c>
      <c r="AO210" s="8"/>
      <c r="AQ210" s="7"/>
    </row>
    <row r="211" spans="1:43">
      <c r="A211" s="15">
        <v>1901</v>
      </c>
      <c r="B211" s="21">
        <v>124.46528000000001</v>
      </c>
      <c r="C211" s="21">
        <f t="shared" si="23"/>
        <v>101.18730000000001</v>
      </c>
      <c r="D211" s="108">
        <f t="shared" si="18"/>
        <v>72.584175000000002</v>
      </c>
      <c r="E211" s="109">
        <f t="shared" si="19"/>
        <v>51.881105000000005</v>
      </c>
      <c r="F211" s="92"/>
      <c r="G211" s="42">
        <v>11.0151</v>
      </c>
      <c r="H211" s="42">
        <v>18.874279999999999</v>
      </c>
      <c r="I211" s="7"/>
      <c r="J211" s="21">
        <v>35.438974999999999</v>
      </c>
      <c r="K211" s="21">
        <v>20.989000000000001</v>
      </c>
      <c r="L211" s="7"/>
      <c r="M211" s="7"/>
      <c r="N211" s="25"/>
      <c r="O211" s="21">
        <v>35.858944999999999</v>
      </c>
      <c r="P211" s="43"/>
      <c r="Q211" s="21">
        <v>23.277979999999999</v>
      </c>
      <c r="R211" s="43"/>
      <c r="S211" s="44">
        <v>28.603124999999999</v>
      </c>
      <c r="T211" s="21">
        <v>23.277979999999999</v>
      </c>
      <c r="U211" s="43"/>
      <c r="V211" s="21">
        <v>0.193333</v>
      </c>
      <c r="W211" s="21"/>
      <c r="X211" s="21">
        <v>14.553000000000001</v>
      </c>
      <c r="Y211" s="21">
        <v>3.546284</v>
      </c>
      <c r="AA211" s="21"/>
      <c r="AB211" s="21">
        <v>54.291558000000002</v>
      </c>
      <c r="AC211" s="21">
        <v>12.923999999999999</v>
      </c>
      <c r="AD211" s="21"/>
      <c r="AE211" s="21">
        <v>24.405000000000001</v>
      </c>
      <c r="AF211" s="21"/>
      <c r="AG211" s="21"/>
      <c r="AH211" s="21"/>
      <c r="AI211" s="21"/>
      <c r="AJ211" s="21">
        <v>16.962</v>
      </c>
      <c r="AK211" s="21"/>
      <c r="AL211" s="21">
        <f t="shared" si="21"/>
        <v>124.46528000000001</v>
      </c>
      <c r="AM211" s="21">
        <f t="shared" si="22"/>
        <v>101.18730000000001</v>
      </c>
      <c r="AN211" s="26">
        <f t="shared" si="16"/>
        <v>0</v>
      </c>
      <c r="AO211" s="8"/>
      <c r="AQ211" s="7"/>
    </row>
    <row r="212" spans="1:43">
      <c r="A212" s="15">
        <v>1902</v>
      </c>
      <c r="B212" s="21">
        <v>131.699522</v>
      </c>
      <c r="C212" s="21">
        <f t="shared" si="23"/>
        <v>106.890277</v>
      </c>
      <c r="D212" s="108">
        <f t="shared" si="18"/>
        <v>78.402792000000005</v>
      </c>
      <c r="E212" s="109">
        <f t="shared" si="19"/>
        <v>53.296729999999997</v>
      </c>
      <c r="F212" s="92"/>
      <c r="G212" s="42">
        <v>11.0151</v>
      </c>
      <c r="H212" s="42">
        <v>24.034386000000001</v>
      </c>
      <c r="I212" s="7"/>
      <c r="J212" s="21">
        <v>33.988508000000003</v>
      </c>
      <c r="K212" s="21">
        <v>20.793999999999997</v>
      </c>
      <c r="L212" s="7"/>
      <c r="M212" s="7"/>
      <c r="N212" s="25"/>
      <c r="O212" s="21">
        <v>37.852283</v>
      </c>
      <c r="P212" s="43"/>
      <c r="Q212" s="21">
        <v>24.809245000000001</v>
      </c>
      <c r="R212" s="43"/>
      <c r="S212" s="44">
        <v>28.487485</v>
      </c>
      <c r="T212" s="21">
        <v>24.809245000000001</v>
      </c>
      <c r="U212" s="43"/>
      <c r="V212" s="21">
        <v>0.21721299999999999</v>
      </c>
      <c r="W212" s="21"/>
      <c r="X212" s="21">
        <v>14.553000000000001</v>
      </c>
      <c r="Y212" s="21">
        <v>3.6000730000000001</v>
      </c>
      <c r="AA212" s="21"/>
      <c r="AB212" s="21">
        <v>60.032505999999998</v>
      </c>
      <c r="AC212" s="21">
        <v>18.029</v>
      </c>
      <c r="AD212" s="21"/>
      <c r="AE212" s="21">
        <v>26.062000000000001</v>
      </c>
      <c r="AF212" s="21"/>
      <c r="AG212" s="21"/>
      <c r="AH212" s="21"/>
      <c r="AI212" s="21"/>
      <c r="AJ212" s="21">
        <v>15.942</v>
      </c>
      <c r="AK212" s="21"/>
      <c r="AL212" s="21">
        <f t="shared" si="21"/>
        <v>131.699522</v>
      </c>
      <c r="AM212" s="21">
        <f t="shared" si="22"/>
        <v>106.890277</v>
      </c>
      <c r="AN212" s="26">
        <f t="shared" si="16"/>
        <v>0</v>
      </c>
      <c r="AO212" s="8"/>
      <c r="AQ212" s="7"/>
    </row>
    <row r="213" spans="1:43">
      <c r="A213" s="15">
        <v>1903</v>
      </c>
      <c r="B213" s="21">
        <v>125.498667</v>
      </c>
      <c r="C213" s="21">
        <f t="shared" si="23"/>
        <v>101.41927199999999</v>
      </c>
      <c r="D213" s="108">
        <f t="shared" si="18"/>
        <v>73.312871999999999</v>
      </c>
      <c r="E213" s="109">
        <f t="shared" si="19"/>
        <v>52.185794999999999</v>
      </c>
      <c r="F213" s="92"/>
      <c r="G213" s="42">
        <v>11.0151</v>
      </c>
      <c r="H213" s="42">
        <v>21.994153000000001</v>
      </c>
      <c r="I213" s="7"/>
      <c r="J213" s="21">
        <v>32.364522999999998</v>
      </c>
      <c r="K213" s="21">
        <v>20.047999999999998</v>
      </c>
      <c r="L213" s="7"/>
      <c r="M213" s="7"/>
      <c r="N213" s="25"/>
      <c r="O213" s="21">
        <v>36.045496</v>
      </c>
      <c r="P213" s="43"/>
      <c r="Q213" s="21">
        <v>24.079395000000002</v>
      </c>
      <c r="R213" s="43"/>
      <c r="S213" s="44">
        <v>28.106400000000001</v>
      </c>
      <c r="T213" s="21">
        <v>24.079395000000002</v>
      </c>
      <c r="U213" s="43"/>
      <c r="V213" s="21">
        <v>0.133906</v>
      </c>
      <c r="W213" s="21"/>
      <c r="X213" s="21">
        <v>14.553000000000001</v>
      </c>
      <c r="Y213" s="21">
        <v>3.6236860000000002</v>
      </c>
      <c r="AA213" s="21"/>
      <c r="AB213" s="21">
        <v>55.002279999999999</v>
      </c>
      <c r="AC213" s="21">
        <v>12.368</v>
      </c>
      <c r="AD213" s="21"/>
      <c r="AE213" s="21">
        <v>25.265999999999998</v>
      </c>
      <c r="AF213" s="21"/>
      <c r="AG213" s="21"/>
      <c r="AH213" s="21"/>
      <c r="AI213" s="21"/>
      <c r="AJ213" s="21">
        <v>17.367999999999999</v>
      </c>
      <c r="AK213" s="21"/>
      <c r="AL213" s="21">
        <f t="shared" si="21"/>
        <v>125.49866700000001</v>
      </c>
      <c r="AM213" s="21">
        <f t="shared" si="22"/>
        <v>101.41927200000001</v>
      </c>
      <c r="AN213" s="26">
        <f t="shared" si="16"/>
        <v>0</v>
      </c>
      <c r="AO213" s="8"/>
      <c r="AQ213" s="7"/>
    </row>
    <row r="214" spans="1:43">
      <c r="A214" s="15">
        <v>1904</v>
      </c>
      <c r="B214" s="21">
        <v>124.03129199999999</v>
      </c>
      <c r="C214" s="21">
        <f t="shared" si="23"/>
        <v>99.691541999999998</v>
      </c>
      <c r="D214" s="108">
        <f t="shared" si="18"/>
        <v>72.062361999999993</v>
      </c>
      <c r="E214" s="109">
        <f t="shared" si="19"/>
        <v>51.96893</v>
      </c>
      <c r="F214" s="92"/>
      <c r="G214" s="42">
        <v>11.0151</v>
      </c>
      <c r="H214" s="42">
        <v>26.664733999999999</v>
      </c>
      <c r="I214" s="7"/>
      <c r="J214" s="21">
        <v>26.527685999999999</v>
      </c>
      <c r="K214" s="21">
        <v>14.551</v>
      </c>
      <c r="L214" s="7"/>
      <c r="M214" s="7"/>
      <c r="N214" s="25"/>
      <c r="O214" s="21">
        <v>35.484022000000003</v>
      </c>
      <c r="P214" s="43"/>
      <c r="Q214" s="21">
        <v>24.339749999999999</v>
      </c>
      <c r="R214" s="43"/>
      <c r="S214" s="44">
        <v>27.629180000000002</v>
      </c>
      <c r="T214" s="21">
        <v>24.339749999999999</v>
      </c>
      <c r="U214" s="43"/>
      <c r="V214" s="21">
        <v>0.20344799999999999</v>
      </c>
      <c r="W214" s="21"/>
      <c r="X214" s="21">
        <v>14.553000000000001</v>
      </c>
      <c r="Y214" s="21">
        <v>3.6355650000000002</v>
      </c>
      <c r="AA214" s="21"/>
      <c r="AB214" s="21">
        <v>53.670349000000002</v>
      </c>
      <c r="AC214" s="21">
        <v>14.066000000000001</v>
      </c>
      <c r="AD214" s="21"/>
      <c r="AE214" s="21">
        <v>24.297999999999998</v>
      </c>
      <c r="AF214" s="21"/>
      <c r="AG214" s="21"/>
      <c r="AH214" s="21"/>
      <c r="AI214" s="21"/>
      <c r="AJ214" s="21">
        <v>15.305999999999999</v>
      </c>
      <c r="AK214" s="21"/>
      <c r="AL214" s="21">
        <f t="shared" si="21"/>
        <v>124.03129200000001</v>
      </c>
      <c r="AM214" s="21">
        <f t="shared" si="22"/>
        <v>99.691542000000013</v>
      </c>
      <c r="AN214" s="26">
        <f t="shared" si="16"/>
        <v>-1.5987211554602254E-14</v>
      </c>
      <c r="AO214" s="8"/>
      <c r="AQ214" s="7"/>
    </row>
    <row r="215" spans="1:43">
      <c r="A215" s="15">
        <v>1905</v>
      </c>
      <c r="B215" s="21">
        <v>128.52530999999999</v>
      </c>
      <c r="C215" s="21">
        <f t="shared" si="23"/>
        <v>100.21559499999999</v>
      </c>
      <c r="D215" s="108">
        <f t="shared" si="18"/>
        <v>73.228724999999997</v>
      </c>
      <c r="E215" s="109">
        <f t="shared" si="19"/>
        <v>55.296584999999993</v>
      </c>
      <c r="F215" s="92"/>
      <c r="G215" s="42">
        <v>11.0151</v>
      </c>
      <c r="H215" s="42">
        <v>23.038485000000001</v>
      </c>
      <c r="I215" s="7"/>
      <c r="J215" s="21">
        <v>27.308786999999999</v>
      </c>
      <c r="K215" s="21">
        <v>14.170999999999999</v>
      </c>
      <c r="L215" s="7"/>
      <c r="M215" s="7"/>
      <c r="N215" s="25"/>
      <c r="O215" s="21">
        <v>38.853223</v>
      </c>
      <c r="P215" s="43"/>
      <c r="Q215" s="21">
        <v>28.309715000000001</v>
      </c>
      <c r="R215" s="43"/>
      <c r="S215" s="44">
        <v>26.98687</v>
      </c>
      <c r="T215" s="21">
        <v>28.309715000000001</v>
      </c>
      <c r="U215" s="43"/>
      <c r="V215" s="21">
        <v>0.102316</v>
      </c>
      <c r="W215" s="21"/>
      <c r="X215" s="21">
        <v>14.553000000000001</v>
      </c>
      <c r="Y215" s="21">
        <v>3.5307170000000001</v>
      </c>
      <c r="AA215" s="21"/>
      <c r="AB215" s="21">
        <v>55.042692000000002</v>
      </c>
      <c r="AC215" s="21">
        <v>16.431000000000001</v>
      </c>
      <c r="AD215" s="21"/>
      <c r="AE215" s="21">
        <v>21.792000000000002</v>
      </c>
      <c r="AF215" s="21"/>
      <c r="AG215" s="21"/>
      <c r="AH215" s="21"/>
      <c r="AI215" s="21"/>
      <c r="AJ215" s="21">
        <v>16.82</v>
      </c>
      <c r="AK215" s="21"/>
      <c r="AL215" s="21">
        <f t="shared" si="21"/>
        <v>128.52530999999999</v>
      </c>
      <c r="AM215" s="21">
        <f t="shared" si="22"/>
        <v>100.21559499999999</v>
      </c>
      <c r="AN215" s="26">
        <f t="shared" si="16"/>
        <v>0</v>
      </c>
      <c r="AO215" s="8"/>
      <c r="AQ215" s="7"/>
    </row>
    <row r="216" spans="1:43">
      <c r="A216" s="15">
        <v>1906</v>
      </c>
      <c r="B216" s="21">
        <v>135.807221</v>
      </c>
      <c r="C216" s="21">
        <f t="shared" si="23"/>
        <v>110.134821</v>
      </c>
      <c r="D216" s="108">
        <f t="shared" si="18"/>
        <v>81.868891000000005</v>
      </c>
      <c r="E216" s="109">
        <f t="shared" si="19"/>
        <v>53.938329999999993</v>
      </c>
      <c r="F216" s="92"/>
      <c r="G216" s="42">
        <v>11.0151</v>
      </c>
      <c r="H216" s="42">
        <v>23.823767</v>
      </c>
      <c r="I216" s="7"/>
      <c r="J216" s="21">
        <v>38.032069999999997</v>
      </c>
      <c r="K216" s="21">
        <v>25.468000000000004</v>
      </c>
      <c r="L216" s="7"/>
      <c r="M216" s="7"/>
      <c r="N216" s="25"/>
      <c r="O216" s="21">
        <v>37.263883999999997</v>
      </c>
      <c r="P216" s="43"/>
      <c r="Q216" s="21">
        <v>25.6724</v>
      </c>
      <c r="R216" s="43"/>
      <c r="S216" s="44">
        <v>28.265930000000001</v>
      </c>
      <c r="T216" s="21">
        <v>25.6724</v>
      </c>
      <c r="U216" s="43"/>
      <c r="V216" s="21">
        <v>8.9358000000000007E-2</v>
      </c>
      <c r="W216" s="21"/>
      <c r="X216" s="21">
        <v>14.553000000000001</v>
      </c>
      <c r="Y216" s="21">
        <v>3.6808960000000002</v>
      </c>
      <c r="AA216" s="21"/>
      <c r="AB216" s="21">
        <v>63.545636999999999</v>
      </c>
      <c r="AC216" s="21">
        <v>18.096</v>
      </c>
      <c r="AD216" s="21"/>
      <c r="AE216" s="21">
        <v>24.274999999999999</v>
      </c>
      <c r="AF216" s="21"/>
      <c r="AG216" s="21"/>
      <c r="AH216" s="21"/>
      <c r="AI216" s="21"/>
      <c r="AJ216" s="21">
        <v>21.173999999999999</v>
      </c>
      <c r="AK216" s="21"/>
      <c r="AL216" s="21">
        <f t="shared" si="21"/>
        <v>135.807221</v>
      </c>
      <c r="AM216" s="21">
        <f t="shared" si="22"/>
        <v>110.134821</v>
      </c>
      <c r="AN216" s="26">
        <f t="shared" si="16"/>
        <v>0</v>
      </c>
      <c r="AO216" s="8"/>
      <c r="AQ216" s="7"/>
    </row>
    <row r="217" spans="1:43">
      <c r="A217" s="15">
        <v>1907</v>
      </c>
      <c r="B217" s="21">
        <v>129.75349299999999</v>
      </c>
      <c r="C217" s="21">
        <f t="shared" si="23"/>
        <v>103.86518799999999</v>
      </c>
      <c r="D217" s="108">
        <f t="shared" si="18"/>
        <v>75.979997999999995</v>
      </c>
      <c r="E217" s="109">
        <f t="shared" si="19"/>
        <v>53.773494999999997</v>
      </c>
      <c r="F217" s="92"/>
      <c r="G217" s="42">
        <v>11.0151</v>
      </c>
      <c r="H217" s="42">
        <v>22.888656000000001</v>
      </c>
      <c r="I217" s="7"/>
      <c r="J217" s="21">
        <v>33.231808999999998</v>
      </c>
      <c r="K217" s="21">
        <v>18.713999999999999</v>
      </c>
      <c r="L217" s="7"/>
      <c r="M217" s="7"/>
      <c r="N217" s="25"/>
      <c r="O217" s="21">
        <v>36.729622999999997</v>
      </c>
      <c r="P217" s="43"/>
      <c r="Q217" s="21">
        <v>25.888304999999999</v>
      </c>
      <c r="R217" s="43"/>
      <c r="S217" s="44">
        <v>27.885190000000001</v>
      </c>
      <c r="T217" s="21">
        <v>25.888304999999999</v>
      </c>
      <c r="U217" s="43"/>
      <c r="V217" s="21">
        <v>7.6211000000000001E-2</v>
      </c>
      <c r="W217" s="21"/>
      <c r="X217" s="21">
        <v>14.553000000000001</v>
      </c>
      <c r="Y217" s="21">
        <v>3.6305010000000002</v>
      </c>
      <c r="AA217" s="21"/>
      <c r="AB217" s="21">
        <v>57.720286000000002</v>
      </c>
      <c r="AC217" s="21">
        <v>14.98</v>
      </c>
      <c r="AD217" s="21"/>
      <c r="AE217" s="21">
        <v>23.853000000000002</v>
      </c>
      <c r="AF217" s="21"/>
      <c r="AG217" s="21"/>
      <c r="AH217" s="21"/>
      <c r="AI217" s="21"/>
      <c r="AJ217" s="21">
        <v>18.887</v>
      </c>
      <c r="AK217" s="21"/>
      <c r="AL217" s="21">
        <f t="shared" si="21"/>
        <v>129.75349299999999</v>
      </c>
      <c r="AM217" s="21">
        <f t="shared" si="22"/>
        <v>103.86518799999999</v>
      </c>
      <c r="AN217" s="26">
        <f t="shared" si="16"/>
        <v>0</v>
      </c>
      <c r="AO217" s="8"/>
      <c r="AQ217" s="7"/>
    </row>
    <row r="218" spans="1:43">
      <c r="A218" s="15">
        <v>1908</v>
      </c>
      <c r="B218" s="21">
        <v>135.533128</v>
      </c>
      <c r="C218" s="21">
        <f t="shared" si="23"/>
        <v>106.938008</v>
      </c>
      <c r="D218" s="108">
        <f t="shared" si="18"/>
        <v>79.12750299999999</v>
      </c>
      <c r="E218" s="109">
        <f t="shared" si="19"/>
        <v>56.405625000000015</v>
      </c>
      <c r="F218" s="92"/>
      <c r="G218" s="42">
        <v>11.0151</v>
      </c>
      <c r="H218" s="42">
        <v>21.762115999999999</v>
      </c>
      <c r="I218" s="7"/>
      <c r="J218" s="21">
        <v>34.840074999999999</v>
      </c>
      <c r="K218" s="21">
        <v>21.367000000000001</v>
      </c>
      <c r="L218" s="7"/>
      <c r="M218" s="7"/>
      <c r="N218" s="25"/>
      <c r="O218" s="21">
        <v>39.320717000000002</v>
      </c>
      <c r="P218" s="43"/>
      <c r="Q218" s="21">
        <v>28.595120000000001</v>
      </c>
      <c r="R218" s="43"/>
      <c r="S218" s="44">
        <v>27.810504999999999</v>
      </c>
      <c r="T218" s="21">
        <v>28.595120000000001</v>
      </c>
      <c r="U218" s="43"/>
      <c r="V218" s="21">
        <v>6.6237000000000004E-2</v>
      </c>
      <c r="W218" s="21"/>
      <c r="X218" s="21">
        <v>14.553000000000001</v>
      </c>
      <c r="Y218" s="21">
        <v>3.601915</v>
      </c>
      <c r="AA218" s="21"/>
      <c r="AB218" s="21">
        <v>60.906351000000001</v>
      </c>
      <c r="AC218" s="21">
        <v>17.178000000000001</v>
      </c>
      <c r="AD218" s="21"/>
      <c r="AE218" s="21">
        <v>26.535</v>
      </c>
      <c r="AF218" s="21"/>
      <c r="AG218" s="21"/>
      <c r="AH218" s="21"/>
      <c r="AI218" s="21"/>
      <c r="AJ218" s="21">
        <v>17.193999999999999</v>
      </c>
      <c r="AK218" s="21"/>
      <c r="AL218" s="21">
        <f t="shared" si="21"/>
        <v>135.533128</v>
      </c>
      <c r="AM218" s="21">
        <f t="shared" si="22"/>
        <v>106.938008</v>
      </c>
      <c r="AN218" s="26">
        <f t="shared" si="16"/>
        <v>0</v>
      </c>
      <c r="AO218" s="8"/>
      <c r="AQ218" s="7"/>
    </row>
    <row r="219" spans="1:43">
      <c r="A219" s="15">
        <v>1909</v>
      </c>
      <c r="B219" s="21">
        <v>130.27633</v>
      </c>
      <c r="C219" s="21">
        <f t="shared" si="23"/>
        <v>104.22679500000001</v>
      </c>
      <c r="D219" s="108">
        <f t="shared" ref="D219:D250" si="24">B219-S219-T219</f>
        <v>75.577470000000005</v>
      </c>
      <c r="E219" s="109">
        <f t="shared" ref="E219:E250" si="25">B219-D219</f>
        <v>54.698859999999996</v>
      </c>
      <c r="F219" s="92"/>
      <c r="G219" s="42">
        <v>11.0151</v>
      </c>
      <c r="H219" s="42">
        <v>22.13579</v>
      </c>
      <c r="I219" s="7"/>
      <c r="J219" s="21">
        <v>33.198242999999998</v>
      </c>
      <c r="K219" s="21">
        <v>16.901</v>
      </c>
      <c r="L219" s="7"/>
      <c r="M219" s="7"/>
      <c r="N219" s="25"/>
      <c r="O219" s="21">
        <v>37.877662000000001</v>
      </c>
      <c r="P219" s="43"/>
      <c r="Q219" s="21">
        <v>26.049534999999999</v>
      </c>
      <c r="R219" s="43"/>
      <c r="S219" s="44">
        <v>28.649325000000001</v>
      </c>
      <c r="T219" s="21">
        <v>26.049534999999999</v>
      </c>
      <c r="U219" s="43"/>
      <c r="V219" s="21">
        <v>4.6567999999999998E-2</v>
      </c>
      <c r="W219" s="21"/>
      <c r="X219" s="21">
        <v>14.553000000000001</v>
      </c>
      <c r="Y219" s="21">
        <v>3.4596659999999999</v>
      </c>
      <c r="AA219" s="21"/>
      <c r="AB219" s="21">
        <v>57.518236000000002</v>
      </c>
      <c r="AC219" s="21">
        <v>14.275</v>
      </c>
      <c r="AD219" s="21"/>
      <c r="AE219" s="21">
        <v>25.556000000000001</v>
      </c>
      <c r="AF219" s="21"/>
      <c r="AG219" s="21"/>
      <c r="AH219" s="21"/>
      <c r="AI219" s="21"/>
      <c r="AJ219" s="21">
        <v>17.687000000000001</v>
      </c>
      <c r="AK219" s="21"/>
      <c r="AL219" s="21">
        <f t="shared" si="21"/>
        <v>130.27633</v>
      </c>
      <c r="AM219" s="21">
        <f t="shared" si="22"/>
        <v>104.22679500000001</v>
      </c>
      <c r="AN219" s="26">
        <f t="shared" ref="AN219:AN276" si="26">AL219-SUM(G219:Q219)+K219</f>
        <v>0</v>
      </c>
      <c r="AO219" s="8"/>
      <c r="AQ219" s="7"/>
    </row>
    <row r="220" spans="1:43">
      <c r="A220" s="15">
        <v>1910</v>
      </c>
      <c r="B220" s="21">
        <v>124.67013799999999</v>
      </c>
      <c r="C220" s="21">
        <f t="shared" si="23"/>
        <v>98.503877999999986</v>
      </c>
      <c r="D220" s="108">
        <f t="shared" si="24"/>
        <v>70.755657999999983</v>
      </c>
      <c r="E220" s="109">
        <f t="shared" si="25"/>
        <v>53.914480000000012</v>
      </c>
      <c r="F220" s="92"/>
      <c r="G220" s="42">
        <v>11.0151</v>
      </c>
      <c r="H220" s="42">
        <v>21.448324</v>
      </c>
      <c r="I220" s="7"/>
      <c r="J220" s="21">
        <v>29.407651000000001</v>
      </c>
      <c r="K220" s="21">
        <v>13.452999999999999</v>
      </c>
      <c r="L220" s="7"/>
      <c r="M220" s="7"/>
      <c r="N220" s="25"/>
      <c r="O220" s="21">
        <v>36.632803000000003</v>
      </c>
      <c r="P220" s="43"/>
      <c r="Q220" s="21">
        <v>26.166260000000001</v>
      </c>
      <c r="R220" s="43"/>
      <c r="S220" s="44">
        <v>27.74822</v>
      </c>
      <c r="T220" s="21">
        <v>26.166260000000001</v>
      </c>
      <c r="U220" s="43"/>
      <c r="V220" s="21">
        <v>3.7293E-2</v>
      </c>
      <c r="W220" s="21"/>
      <c r="X220" s="21">
        <v>14.553000000000001</v>
      </c>
      <c r="Y220" s="21">
        <v>3.5060169999999999</v>
      </c>
      <c r="AA220" s="21"/>
      <c r="AB220" s="21">
        <v>52.659348000000001</v>
      </c>
      <c r="AC220" s="21">
        <v>8.2509999999999994</v>
      </c>
      <c r="AD220" s="21"/>
      <c r="AE220" s="21">
        <v>26.218</v>
      </c>
      <c r="AF220" s="21"/>
      <c r="AG220" s="21"/>
      <c r="AH220" s="21"/>
      <c r="AI220" s="21"/>
      <c r="AJ220" s="21">
        <v>18.190999999999999</v>
      </c>
      <c r="AK220" s="21"/>
      <c r="AL220" s="21">
        <f t="shared" si="21"/>
        <v>124.67013800000001</v>
      </c>
      <c r="AM220" s="21">
        <f t="shared" si="22"/>
        <v>98.503878000000014</v>
      </c>
      <c r="AN220" s="26">
        <f t="shared" si="26"/>
        <v>0</v>
      </c>
      <c r="AO220" s="8"/>
      <c r="AQ220" s="7"/>
    </row>
    <row r="221" spans="1:43">
      <c r="A221" s="15">
        <v>1911</v>
      </c>
      <c r="B221" s="21">
        <v>130.621083</v>
      </c>
      <c r="C221" s="21">
        <f t="shared" si="23"/>
        <v>102.190563</v>
      </c>
      <c r="D221" s="108">
        <f t="shared" si="24"/>
        <v>75.080242999999996</v>
      </c>
      <c r="E221" s="109">
        <f t="shared" si="25"/>
        <v>55.540840000000003</v>
      </c>
      <c r="F221" s="92"/>
      <c r="G221" s="42">
        <v>11.0151</v>
      </c>
      <c r="H221" s="42">
        <v>22.265393</v>
      </c>
      <c r="I221" s="7"/>
      <c r="J221" s="21">
        <v>30.712917999999998</v>
      </c>
      <c r="K221" s="21">
        <v>14.483000000000001</v>
      </c>
      <c r="L221" s="7"/>
      <c r="M221" s="7"/>
      <c r="N221" s="25"/>
      <c r="O221" s="21">
        <v>38.197152000000003</v>
      </c>
      <c r="P221" s="43"/>
      <c r="Q221" s="21">
        <v>28.430520000000001</v>
      </c>
      <c r="R221" s="43"/>
      <c r="S221" s="44">
        <v>27.110320000000002</v>
      </c>
      <c r="T221" s="21">
        <v>28.430520000000001</v>
      </c>
      <c r="U221" s="43"/>
      <c r="V221" s="21">
        <v>3.2571999999999997E-2</v>
      </c>
      <c r="W221" s="21"/>
      <c r="X221" s="21">
        <v>14.553000000000001</v>
      </c>
      <c r="Y221" s="21">
        <v>3.5693920000000001</v>
      </c>
      <c r="AA221" s="21"/>
      <c r="AB221" s="21">
        <v>56.925279000000003</v>
      </c>
      <c r="AC221" s="21">
        <v>16.875</v>
      </c>
      <c r="AD221" s="21"/>
      <c r="AE221" s="21">
        <v>26.972000000000001</v>
      </c>
      <c r="AF221" s="21"/>
      <c r="AG221" s="21"/>
      <c r="AH221" s="21"/>
      <c r="AI221" s="21"/>
      <c r="AJ221" s="21">
        <v>13.077999999999999</v>
      </c>
      <c r="AK221" s="21"/>
      <c r="AL221" s="21">
        <f t="shared" si="21"/>
        <v>130.621083</v>
      </c>
      <c r="AM221" s="21">
        <f t="shared" si="22"/>
        <v>102.190563</v>
      </c>
      <c r="AN221" s="26">
        <f t="shared" si="26"/>
        <v>0</v>
      </c>
      <c r="AO221" s="8"/>
      <c r="AQ221" s="7"/>
    </row>
    <row r="222" spans="1:43">
      <c r="A222" s="15">
        <v>1912</v>
      </c>
      <c r="B222" s="21">
        <v>141.68860799999999</v>
      </c>
      <c r="C222" s="21">
        <f t="shared" si="23"/>
        <v>112.49789799999999</v>
      </c>
      <c r="D222" s="108">
        <f t="shared" si="24"/>
        <v>84.509102999999996</v>
      </c>
      <c r="E222" s="109">
        <f t="shared" si="25"/>
        <v>57.179504999999992</v>
      </c>
      <c r="F222" s="92"/>
      <c r="G222" s="42">
        <v>11.0151</v>
      </c>
      <c r="H222" s="42">
        <v>22.550936</v>
      </c>
      <c r="I222" s="7"/>
      <c r="J222" s="21">
        <v>38.860739000000002</v>
      </c>
      <c r="K222" s="21">
        <v>21.070999999999998</v>
      </c>
      <c r="L222" s="7"/>
      <c r="M222" s="7"/>
      <c r="N222" s="25"/>
      <c r="O222" s="21">
        <v>40.071123</v>
      </c>
      <c r="P222" s="43"/>
      <c r="Q222" s="21">
        <v>29.190709999999999</v>
      </c>
      <c r="R222" s="43"/>
      <c r="S222" s="44">
        <v>27.988795</v>
      </c>
      <c r="T222" s="21">
        <v>29.190709999999999</v>
      </c>
      <c r="U222" s="43"/>
      <c r="V222" s="21">
        <v>1.3587999999999999E-2</v>
      </c>
      <c r="W222" s="21"/>
      <c r="X222" s="21">
        <v>14.553000000000001</v>
      </c>
      <c r="Y222" s="21">
        <v>3.5423300000000002</v>
      </c>
      <c r="AA222" s="21"/>
      <c r="AB222" s="21">
        <v>66.400184999999993</v>
      </c>
      <c r="AC222" s="21">
        <v>21.57</v>
      </c>
      <c r="AD222" s="21"/>
      <c r="AE222" s="21">
        <v>28.405999999999999</v>
      </c>
      <c r="AF222" s="21"/>
      <c r="AG222" s="21"/>
      <c r="AH222" s="21"/>
      <c r="AI222" s="21"/>
      <c r="AJ222" s="21">
        <v>16.423999999999999</v>
      </c>
      <c r="AK222" s="21"/>
      <c r="AL222" s="21">
        <f t="shared" si="21"/>
        <v>141.68860799999999</v>
      </c>
      <c r="AM222" s="21">
        <f t="shared" si="22"/>
        <v>112.49789799999999</v>
      </c>
      <c r="AN222" s="26">
        <f t="shared" si="26"/>
        <v>0</v>
      </c>
      <c r="AO222" s="8"/>
      <c r="AQ222" s="7"/>
    </row>
    <row r="223" spans="1:43">
      <c r="A223" s="15">
        <v>1913</v>
      </c>
      <c r="B223" s="21">
        <v>138.45383899999999</v>
      </c>
      <c r="C223" s="21">
        <f t="shared" si="23"/>
        <v>111.06702399999999</v>
      </c>
      <c r="D223" s="108">
        <f t="shared" si="24"/>
        <v>83.359033999999994</v>
      </c>
      <c r="E223" s="109">
        <f t="shared" si="25"/>
        <v>55.094804999999994</v>
      </c>
      <c r="F223" s="92"/>
      <c r="G223" s="42">
        <v>11.0151</v>
      </c>
      <c r="H223" s="42">
        <v>20.469045999999999</v>
      </c>
      <c r="I223" s="7"/>
      <c r="J223" s="21">
        <v>41.869871000000003</v>
      </c>
      <c r="K223" s="21">
        <v>21.927</v>
      </c>
      <c r="L223" s="7"/>
      <c r="M223" s="7"/>
      <c r="N223" s="25"/>
      <c r="O223" s="21">
        <v>37.713006999999998</v>
      </c>
      <c r="P223" s="43"/>
      <c r="Q223" s="21">
        <v>27.386814999999999</v>
      </c>
      <c r="R223" s="43"/>
      <c r="S223" s="44">
        <v>27.707989999999999</v>
      </c>
      <c r="T223" s="21">
        <v>27.386814999999999</v>
      </c>
      <c r="U223" s="43"/>
      <c r="V223" s="21">
        <v>2.6176999999999999E-2</v>
      </c>
      <c r="W223" s="21"/>
      <c r="X223" s="21">
        <v>14.553000000000001</v>
      </c>
      <c r="Y223" s="21">
        <v>3.5643379999999998</v>
      </c>
      <c r="AA223" s="21"/>
      <c r="AB223" s="21">
        <v>65.215519</v>
      </c>
      <c r="AC223" s="21">
        <v>23.548999999999999</v>
      </c>
      <c r="AD223" s="21"/>
      <c r="AE223" s="21">
        <v>28.544</v>
      </c>
      <c r="AF223" s="21"/>
      <c r="AG223" s="21"/>
      <c r="AH223" s="21"/>
      <c r="AI223" s="21"/>
      <c r="AJ223" s="21">
        <v>13.122999999999999</v>
      </c>
      <c r="AK223" s="21"/>
      <c r="AL223" s="21">
        <f t="shared" si="21"/>
        <v>138.45383900000002</v>
      </c>
      <c r="AM223" s="21">
        <f t="shared" si="22"/>
        <v>111.06702400000002</v>
      </c>
      <c r="AN223" s="26">
        <f t="shared" si="26"/>
        <v>3.5527136788005009E-14</v>
      </c>
      <c r="AO223" s="8"/>
      <c r="AQ223" s="7"/>
    </row>
    <row r="224" spans="1:43">
      <c r="A224" s="15">
        <v>1914</v>
      </c>
      <c r="B224" s="21">
        <v>141.970235</v>
      </c>
      <c r="C224" s="21">
        <f t="shared" si="23"/>
        <v>110.39408</v>
      </c>
      <c r="D224" s="108">
        <f t="shared" si="24"/>
        <v>82.184020000000004</v>
      </c>
      <c r="E224" s="109">
        <f t="shared" si="25"/>
        <v>59.786214999999999</v>
      </c>
      <c r="F224" s="92"/>
      <c r="G224" s="42">
        <v>11.0151</v>
      </c>
      <c r="H224" s="42">
        <v>18.687757999999999</v>
      </c>
      <c r="I224" s="7"/>
      <c r="J224" s="21">
        <v>37.986181999999999</v>
      </c>
      <c r="K224" s="21">
        <v>16.344000000000001</v>
      </c>
      <c r="L224" s="7"/>
      <c r="M224" s="7"/>
      <c r="N224" s="25"/>
      <c r="O224" s="21">
        <v>42.705039999999997</v>
      </c>
      <c r="P224" s="43"/>
      <c r="Q224" s="21">
        <v>31.576155</v>
      </c>
      <c r="R224" s="43"/>
      <c r="S224" s="44">
        <v>28.210059999999999</v>
      </c>
      <c r="T224" s="21">
        <v>31.576155</v>
      </c>
      <c r="U224" s="43"/>
      <c r="V224" s="21">
        <v>1.3065E-2</v>
      </c>
      <c r="W224" s="21"/>
      <c r="X224" s="21">
        <v>14.553000000000001</v>
      </c>
      <c r="Y224" s="21">
        <v>3.5430130000000002</v>
      </c>
      <c r="AA224" s="21"/>
      <c r="AB224" s="21">
        <v>64.074941999999993</v>
      </c>
      <c r="AC224" s="21">
        <v>20.637</v>
      </c>
      <c r="AD224" s="21"/>
      <c r="AE224" s="21">
        <v>30.303000000000001</v>
      </c>
      <c r="AF224" s="21"/>
      <c r="AG224" s="21"/>
      <c r="AH224" s="21"/>
      <c r="AI224" s="21"/>
      <c r="AJ224" s="21">
        <v>13.135</v>
      </c>
      <c r="AK224" s="21"/>
      <c r="AL224" s="21">
        <f t="shared" si="21"/>
        <v>141.970235</v>
      </c>
      <c r="AM224" s="21">
        <f t="shared" si="22"/>
        <v>110.39408</v>
      </c>
      <c r="AN224" s="26">
        <f t="shared" si="26"/>
        <v>0</v>
      </c>
      <c r="AO224" s="8"/>
      <c r="AQ224" s="7"/>
    </row>
    <row r="225" spans="1:43">
      <c r="A225" s="15">
        <v>1915</v>
      </c>
      <c r="B225" s="21">
        <v>258.73417799999999</v>
      </c>
      <c r="C225" s="21">
        <f t="shared" si="23"/>
        <v>212.177503</v>
      </c>
      <c r="D225" s="108">
        <f t="shared" si="24"/>
        <v>177.95462299999997</v>
      </c>
      <c r="E225" s="109">
        <f t="shared" si="25"/>
        <v>80.779555000000016</v>
      </c>
      <c r="F225" s="92"/>
      <c r="G225" s="42">
        <v>11.0151</v>
      </c>
      <c r="H225" s="42">
        <v>34.359183999999999</v>
      </c>
      <c r="I225" s="7"/>
      <c r="J225" s="21">
        <v>102.931679</v>
      </c>
      <c r="K225" s="21">
        <v>70.358999999999995</v>
      </c>
      <c r="L225" s="7"/>
      <c r="M225" s="7"/>
      <c r="N225" s="25"/>
      <c r="O225" s="21">
        <v>63.871540000000003</v>
      </c>
      <c r="P225" s="43"/>
      <c r="Q225" s="21">
        <v>46.556674999999998</v>
      </c>
      <c r="R225" s="43"/>
      <c r="S225" s="44">
        <v>34.222880000000004</v>
      </c>
      <c r="T225" s="21">
        <v>46.556674999999998</v>
      </c>
      <c r="U225" s="43"/>
      <c r="V225" s="21">
        <v>3.8303999999999998E-2</v>
      </c>
      <c r="W225" s="21"/>
      <c r="X225" s="21">
        <v>14.553000000000001</v>
      </c>
      <c r="Y225" s="21">
        <v>3.5698370000000001</v>
      </c>
      <c r="AA225" s="21"/>
      <c r="AB225" s="21">
        <v>159.79348200000001</v>
      </c>
      <c r="AC225" s="21">
        <v>26.925000000000001</v>
      </c>
      <c r="AD225" s="21"/>
      <c r="AE225" s="21">
        <v>70.862000000000009</v>
      </c>
      <c r="AF225" s="21"/>
      <c r="AG225" s="21"/>
      <c r="AH225" s="21"/>
      <c r="AI225" s="21"/>
      <c r="AJ225" s="21">
        <v>62.006999999999984</v>
      </c>
      <c r="AK225" s="21"/>
      <c r="AL225" s="21">
        <f t="shared" si="21"/>
        <v>258.73417800000004</v>
      </c>
      <c r="AM225" s="21">
        <f t="shared" si="22"/>
        <v>212.17750300000006</v>
      </c>
      <c r="AN225" s="26">
        <f t="shared" si="26"/>
        <v>0</v>
      </c>
      <c r="AO225" s="8"/>
      <c r="AQ225" s="7"/>
    </row>
    <row r="226" spans="1:43">
      <c r="A226" s="15">
        <v>1916</v>
      </c>
      <c r="B226" s="21">
        <v>239.77151000000001</v>
      </c>
      <c r="C226" s="21">
        <f t="shared" si="23"/>
        <v>199.61310500000002</v>
      </c>
      <c r="D226" s="108">
        <f t="shared" si="24"/>
        <v>167.10524500000002</v>
      </c>
      <c r="E226" s="109">
        <f t="shared" si="25"/>
        <v>72.666264999999981</v>
      </c>
      <c r="F226" s="92"/>
      <c r="G226" s="42">
        <v>11.0151</v>
      </c>
      <c r="H226" s="42">
        <v>40.2742</v>
      </c>
      <c r="I226" s="7"/>
      <c r="J226" s="21">
        <v>93.336312000000007</v>
      </c>
      <c r="K226" s="21">
        <v>37.978000000000002</v>
      </c>
      <c r="L226" s="7"/>
      <c r="M226" s="7"/>
      <c r="N226" s="25"/>
      <c r="O226" s="21">
        <v>54.987493000000001</v>
      </c>
      <c r="P226" s="43"/>
      <c r="Q226" s="21">
        <v>40.158405000000002</v>
      </c>
      <c r="R226" s="43"/>
      <c r="S226" s="44">
        <v>32.507860000000001</v>
      </c>
      <c r="T226" s="21">
        <v>40.158405000000002</v>
      </c>
      <c r="U226" s="43"/>
      <c r="V226" s="21">
        <v>2.3611E-2</v>
      </c>
      <c r="W226" s="21"/>
      <c r="X226" s="21">
        <v>14.553000000000001</v>
      </c>
      <c r="Y226" s="21">
        <v>3.5149620000000001</v>
      </c>
      <c r="AA226" s="21"/>
      <c r="AB226" s="21">
        <v>149.01367200000001</v>
      </c>
      <c r="AC226" s="21">
        <v>52.619706999999998</v>
      </c>
      <c r="AD226" s="21"/>
      <c r="AE226" s="21">
        <v>40.018000000000001</v>
      </c>
      <c r="AF226" s="21"/>
      <c r="AG226" s="21"/>
      <c r="AH226" s="21"/>
      <c r="AI226" s="21"/>
      <c r="AJ226" s="21">
        <v>56.375965000000001</v>
      </c>
      <c r="AK226" s="21"/>
      <c r="AL226" s="21">
        <f t="shared" si="21"/>
        <v>239.77151000000003</v>
      </c>
      <c r="AM226" s="21">
        <f t="shared" si="22"/>
        <v>199.61310500000002</v>
      </c>
      <c r="AN226" s="26">
        <f t="shared" si="26"/>
        <v>0</v>
      </c>
      <c r="AO226" s="8"/>
      <c r="AQ226" s="7"/>
    </row>
    <row r="227" spans="1:43">
      <c r="A227" s="15">
        <v>1917</v>
      </c>
      <c r="B227" s="21">
        <v>305.15824600000002</v>
      </c>
      <c r="C227" s="21">
        <f t="shared" si="23"/>
        <v>272.575086</v>
      </c>
      <c r="D227" s="108">
        <f t="shared" si="24"/>
        <v>233.990376</v>
      </c>
      <c r="E227" s="109">
        <f t="shared" si="25"/>
        <v>71.167870000000022</v>
      </c>
      <c r="F227" s="92"/>
      <c r="G227" s="42">
        <v>11.0151</v>
      </c>
      <c r="H227" s="42">
        <v>89.880758999999998</v>
      </c>
      <c r="I227" s="7"/>
      <c r="J227" s="21">
        <v>117.383137</v>
      </c>
      <c r="K227" s="21">
        <v>74.950999999999993</v>
      </c>
      <c r="L227" s="7"/>
      <c r="M227" s="7"/>
      <c r="N227" s="25"/>
      <c r="O227" s="21">
        <v>54.29609</v>
      </c>
      <c r="P227" s="43"/>
      <c r="Q227" s="21">
        <v>32.583159999999999</v>
      </c>
      <c r="R227" s="43"/>
      <c r="S227" s="44">
        <v>38.584710000000001</v>
      </c>
      <c r="T227" s="21">
        <v>32.583159999999999</v>
      </c>
      <c r="U227" s="43"/>
      <c r="V227" s="21">
        <v>2.7726000000000001E-2</v>
      </c>
      <c r="W227" s="21"/>
      <c r="X227" s="21">
        <v>14.553000000000001</v>
      </c>
      <c r="Y227" s="21">
        <v>3.5712619999999999</v>
      </c>
      <c r="AA227" s="21"/>
      <c r="AB227" s="21">
        <v>215.83838800000001</v>
      </c>
      <c r="AC227" s="21">
        <v>47.846178999999999</v>
      </c>
      <c r="AD227" s="21"/>
      <c r="AE227" s="21">
        <v>59.344999999999999</v>
      </c>
      <c r="AF227" s="21"/>
      <c r="AG227" s="21"/>
      <c r="AH227" s="21"/>
      <c r="AI227" s="21"/>
      <c r="AJ227" s="21">
        <v>108.647209</v>
      </c>
      <c r="AK227" s="21"/>
      <c r="AL227" s="21">
        <f t="shared" si="21"/>
        <v>305.15824600000002</v>
      </c>
      <c r="AM227" s="21">
        <f t="shared" si="22"/>
        <v>272.575086</v>
      </c>
      <c r="AN227" s="26">
        <f t="shared" si="26"/>
        <v>0</v>
      </c>
      <c r="AO227" s="8"/>
      <c r="AQ227" s="7"/>
    </row>
    <row r="228" spans="1:43">
      <c r="A228" s="15">
        <v>1918</v>
      </c>
      <c r="B228" s="21">
        <v>262.280396</v>
      </c>
      <c r="C228" s="21">
        <f t="shared" si="23"/>
        <v>232.79434599999999</v>
      </c>
      <c r="D228" s="108">
        <f t="shared" si="24"/>
        <v>185.54312099999999</v>
      </c>
      <c r="E228" s="109">
        <f t="shared" si="25"/>
        <v>76.737275000000011</v>
      </c>
      <c r="F228" s="92"/>
      <c r="G228" s="42">
        <v>11.0151</v>
      </c>
      <c r="H228" s="42">
        <v>63.784981999999999</v>
      </c>
      <c r="I228" s="7"/>
      <c r="J228" s="21">
        <v>98.641366000000005</v>
      </c>
      <c r="K228" s="21">
        <v>33.889000000000003</v>
      </c>
      <c r="L228" s="7"/>
      <c r="M228" s="7"/>
      <c r="N228" s="25"/>
      <c r="O228" s="21">
        <v>59.352898000000003</v>
      </c>
      <c r="P228" s="43"/>
      <c r="Q228" s="21">
        <v>29.486049999999999</v>
      </c>
      <c r="R228" s="43"/>
      <c r="S228" s="44">
        <v>47.251224999999998</v>
      </c>
      <c r="T228" s="21">
        <v>29.486049999999999</v>
      </c>
      <c r="U228" s="43"/>
      <c r="V228" s="21">
        <v>1.0219000000000001E-2</v>
      </c>
      <c r="W228" s="21"/>
      <c r="X228" s="21">
        <v>14.553000000000001</v>
      </c>
      <c r="Y228" s="21">
        <v>3.563021</v>
      </c>
      <c r="AA228" s="21"/>
      <c r="AB228" s="21">
        <v>167.41688099999999</v>
      </c>
      <c r="AC228" s="21">
        <v>42.649718</v>
      </c>
      <c r="AD228" s="21"/>
      <c r="AE228" s="21">
        <v>42.875</v>
      </c>
      <c r="AF228" s="21"/>
      <c r="AG228" s="21"/>
      <c r="AH228" s="21"/>
      <c r="AI228" s="21"/>
      <c r="AJ228" s="21">
        <v>81.892162999999996</v>
      </c>
      <c r="AK228" s="21"/>
      <c r="AL228" s="21">
        <f t="shared" si="21"/>
        <v>262.280396</v>
      </c>
      <c r="AM228" s="21">
        <f t="shared" si="22"/>
        <v>232.79434599999999</v>
      </c>
      <c r="AN228" s="26">
        <f t="shared" si="26"/>
        <v>0</v>
      </c>
      <c r="AO228" s="8"/>
      <c r="AQ228" s="7"/>
    </row>
    <row r="229" spans="1:43">
      <c r="A229" s="15">
        <v>1919</v>
      </c>
      <c r="B229" s="21">
        <v>261.969922</v>
      </c>
      <c r="C229" s="21">
        <f t="shared" si="23"/>
        <v>233.40550200000001</v>
      </c>
      <c r="D229" s="108">
        <f t="shared" si="24"/>
        <v>163.06975699999998</v>
      </c>
      <c r="E229" s="109">
        <f t="shared" si="25"/>
        <v>98.900165000000015</v>
      </c>
      <c r="F229" s="92"/>
      <c r="G229" s="42">
        <v>11.0151</v>
      </c>
      <c r="H229" s="42">
        <v>57.631644000000001</v>
      </c>
      <c r="I229" s="7"/>
      <c r="J229" s="21">
        <v>83.130364999999998</v>
      </c>
      <c r="K229" s="21">
        <v>41.087000000000003</v>
      </c>
      <c r="L229" s="7"/>
      <c r="M229" s="7"/>
      <c r="N229" s="25"/>
      <c r="O229" s="21">
        <v>81.628393000000003</v>
      </c>
      <c r="P229" s="43"/>
      <c r="Q229" s="21">
        <v>28.564419999999998</v>
      </c>
      <c r="R229" s="43"/>
      <c r="S229" s="44">
        <v>70.335745000000003</v>
      </c>
      <c r="T229" s="21">
        <v>28.564419999999998</v>
      </c>
      <c r="U229" s="43"/>
      <c r="V229" s="21">
        <v>2.3751000000000001E-2</v>
      </c>
      <c r="W229" s="21"/>
      <c r="X229" s="21">
        <v>14.553000000000001</v>
      </c>
      <c r="Y229" s="21">
        <v>3.4995630000000002</v>
      </c>
      <c r="AA229" s="21"/>
      <c r="AB229" s="21">
        <v>144.99344300000001</v>
      </c>
      <c r="AC229" s="21">
        <v>25.823</v>
      </c>
      <c r="AD229" s="21"/>
      <c r="AE229" s="21">
        <v>50.215999999999994</v>
      </c>
      <c r="AF229" s="21"/>
      <c r="AG229" s="21"/>
      <c r="AH229" s="21"/>
      <c r="AI229" s="21"/>
      <c r="AJ229" s="21">
        <v>68.953000000000003</v>
      </c>
      <c r="AK229" s="21"/>
      <c r="AL229" s="21">
        <f t="shared" si="21"/>
        <v>261.969922</v>
      </c>
      <c r="AM229" s="21">
        <f t="shared" si="22"/>
        <v>233.40550200000001</v>
      </c>
      <c r="AN229" s="26">
        <f t="shared" si="26"/>
        <v>0</v>
      </c>
      <c r="AO229" s="8"/>
      <c r="AQ229" s="7"/>
    </row>
    <row r="230" spans="1:43">
      <c r="A230" s="15">
        <v>1920</v>
      </c>
      <c r="B230" s="21">
        <v>336.390198</v>
      </c>
      <c r="C230" s="21">
        <f t="shared" si="23"/>
        <v>304.752748</v>
      </c>
      <c r="D230" s="108">
        <f t="shared" si="24"/>
        <v>208.22630800000002</v>
      </c>
      <c r="E230" s="109">
        <f t="shared" si="25"/>
        <v>128.16388999999998</v>
      </c>
      <c r="F230" s="92"/>
      <c r="G230" s="42">
        <v>11.0151</v>
      </c>
      <c r="H230" s="42">
        <v>92.587423000000001</v>
      </c>
      <c r="I230" s="7"/>
      <c r="J230" s="21">
        <v>90.704526000000001</v>
      </c>
      <c r="K230" s="21">
        <v>22.558</v>
      </c>
      <c r="L230" s="7"/>
      <c r="M230" s="7"/>
      <c r="N230" s="25"/>
      <c r="O230" s="21">
        <v>110.445699</v>
      </c>
      <c r="P230" s="43"/>
      <c r="Q230" s="21">
        <v>31.637450000000001</v>
      </c>
      <c r="R230" s="43"/>
      <c r="S230" s="44">
        <v>96.526439999999994</v>
      </c>
      <c r="T230" s="21">
        <v>31.637450000000001</v>
      </c>
      <c r="U230" s="43"/>
      <c r="V230" s="21">
        <v>1.7224E-2</v>
      </c>
      <c r="W230" s="21"/>
      <c r="X230" s="21">
        <v>14.553000000000001</v>
      </c>
      <c r="Y230" s="21">
        <v>3.5092690000000002</v>
      </c>
      <c r="AA230" s="21"/>
      <c r="AB230" s="21">
        <v>190.146815</v>
      </c>
      <c r="AC230" s="21">
        <v>17.321999999999999</v>
      </c>
      <c r="AD230" s="21"/>
      <c r="AE230" s="21">
        <v>85.788000000000011</v>
      </c>
      <c r="AF230" s="21"/>
      <c r="AG230" s="21"/>
      <c r="AH230" s="21"/>
      <c r="AI230" s="21"/>
      <c r="AJ230" s="21">
        <v>87.035999999999987</v>
      </c>
      <c r="AK230" s="21"/>
      <c r="AL230" s="21">
        <f t="shared" si="21"/>
        <v>336.39019799999994</v>
      </c>
      <c r="AM230" s="21">
        <f t="shared" si="22"/>
        <v>304.75274799999994</v>
      </c>
      <c r="AN230" s="26">
        <f t="shared" si="26"/>
        <v>-4.9737991503207013E-14</v>
      </c>
      <c r="AO230" s="8"/>
      <c r="AQ230" s="7"/>
    </row>
    <row r="231" spans="1:43">
      <c r="A231" s="15">
        <v>1921</v>
      </c>
      <c r="B231" s="21">
        <v>290.290819</v>
      </c>
      <c r="C231" s="21">
        <f t="shared" si="23"/>
        <v>273.02824399999997</v>
      </c>
      <c r="D231" s="108">
        <f t="shared" si="24"/>
        <v>145.33033400000002</v>
      </c>
      <c r="E231" s="109">
        <f t="shared" si="25"/>
        <v>144.96048499999998</v>
      </c>
      <c r="F231" s="92"/>
      <c r="G231" s="42">
        <v>11.0151</v>
      </c>
      <c r="H231" s="42">
        <v>38.465055999999997</v>
      </c>
      <c r="I231" s="7"/>
      <c r="J231" s="21">
        <v>95.220101</v>
      </c>
      <c r="K231" s="21">
        <v>25.27</v>
      </c>
      <c r="L231" s="7"/>
      <c r="M231" s="7"/>
      <c r="N231" s="25"/>
      <c r="O231" s="21">
        <v>128.32798700000001</v>
      </c>
      <c r="P231" s="43"/>
      <c r="Q231" s="21">
        <v>17.262574999999998</v>
      </c>
      <c r="R231" s="43"/>
      <c r="S231" s="44">
        <v>127.69790999999999</v>
      </c>
      <c r="T231" s="21">
        <v>17.262574999999998</v>
      </c>
      <c r="U231" s="43"/>
      <c r="V231" s="21">
        <v>9.2370000000000004E-3</v>
      </c>
      <c r="W231" s="21"/>
      <c r="X231" s="21">
        <v>14.553000000000001</v>
      </c>
      <c r="Y231" s="21">
        <v>3.5209890000000001</v>
      </c>
      <c r="AA231" s="21"/>
      <c r="AB231" s="21">
        <v>127.247108</v>
      </c>
      <c r="AC231" s="21">
        <v>15.988</v>
      </c>
      <c r="AD231" s="21"/>
      <c r="AE231" s="21">
        <v>64.400999999999996</v>
      </c>
      <c r="AF231" s="21"/>
      <c r="AG231" s="21"/>
      <c r="AH231" s="21"/>
      <c r="AI231" s="21"/>
      <c r="AJ231" s="21">
        <v>46.858000000000004</v>
      </c>
      <c r="AK231" s="21"/>
      <c r="AL231" s="21">
        <f t="shared" si="21"/>
        <v>290.29081900000006</v>
      </c>
      <c r="AM231" s="21">
        <f t="shared" si="22"/>
        <v>273.02824400000009</v>
      </c>
      <c r="AN231" s="26">
        <f t="shared" si="26"/>
        <v>0</v>
      </c>
      <c r="AO231" s="8"/>
      <c r="AQ231" s="7"/>
    </row>
    <row r="232" spans="1:43">
      <c r="A232" s="15">
        <v>1922</v>
      </c>
      <c r="B232" s="21">
        <v>301.22979800000002</v>
      </c>
      <c r="C232" s="21">
        <f t="shared" si="23"/>
        <v>277.395803</v>
      </c>
      <c r="D232" s="108">
        <f t="shared" si="24"/>
        <v>155.85010800000003</v>
      </c>
      <c r="E232" s="109">
        <f t="shared" si="25"/>
        <v>145.37968999999998</v>
      </c>
      <c r="F232" s="92"/>
      <c r="G232" s="42">
        <v>11.0151</v>
      </c>
      <c r="H232" s="42">
        <v>55.980466</v>
      </c>
      <c r="I232" s="7"/>
      <c r="J232" s="21">
        <v>81.6387</v>
      </c>
      <c r="K232" s="21">
        <v>9.984</v>
      </c>
      <c r="L232" s="7"/>
      <c r="M232" s="7"/>
      <c r="N232" s="25"/>
      <c r="O232" s="21">
        <v>128.761537</v>
      </c>
      <c r="P232" s="43"/>
      <c r="Q232" s="21">
        <v>23.833995000000002</v>
      </c>
      <c r="R232" s="43"/>
      <c r="S232" s="44">
        <v>121.54569499999999</v>
      </c>
      <c r="T232" s="21">
        <v>23.833995000000002</v>
      </c>
      <c r="U232" s="43"/>
      <c r="V232" s="21">
        <v>1.4536E-2</v>
      </c>
      <c r="W232" s="21"/>
      <c r="X232" s="21">
        <v>14.553000000000001</v>
      </c>
      <c r="Y232" s="21">
        <v>3.52711</v>
      </c>
      <c r="AA232" s="21"/>
      <c r="AB232" s="21">
        <v>137.75546199999999</v>
      </c>
      <c r="AC232" s="21">
        <v>27.808</v>
      </c>
      <c r="AD232" s="21"/>
      <c r="AE232" s="21">
        <v>71.625</v>
      </c>
      <c r="AF232" s="21"/>
      <c r="AG232" s="21"/>
      <c r="AH232" s="21"/>
      <c r="AI232" s="21"/>
      <c r="AJ232" s="21">
        <v>38.322000000000003</v>
      </c>
      <c r="AK232" s="21"/>
      <c r="AL232" s="21">
        <f t="shared" si="21"/>
        <v>301.22979799999996</v>
      </c>
      <c r="AM232" s="21">
        <f t="shared" si="22"/>
        <v>277.39580299999994</v>
      </c>
      <c r="AN232" s="26">
        <f t="shared" si="26"/>
        <v>-9.4146912488213275E-14</v>
      </c>
      <c r="AO232" s="8"/>
      <c r="AQ232" s="7"/>
    </row>
    <row r="233" spans="1:43">
      <c r="A233" s="15">
        <v>1923</v>
      </c>
      <c r="B233" s="21">
        <v>295.13009799999998</v>
      </c>
      <c r="C233" s="21">
        <f t="shared" si="23"/>
        <v>273.64459299999999</v>
      </c>
      <c r="D233" s="108">
        <f t="shared" si="24"/>
        <v>149.70415299999999</v>
      </c>
      <c r="E233" s="109">
        <f t="shared" si="25"/>
        <v>145.42594499999998</v>
      </c>
      <c r="F233" s="92"/>
      <c r="G233" s="42">
        <v>11.0151</v>
      </c>
      <c r="H233" s="42">
        <v>56.017780000000002</v>
      </c>
      <c r="I233" s="7"/>
      <c r="J233" s="21">
        <v>79.107429999999994</v>
      </c>
      <c r="K233" s="21">
        <v>16.635999999999999</v>
      </c>
      <c r="L233" s="7"/>
      <c r="M233" s="7"/>
      <c r="N233" s="25"/>
      <c r="O233" s="21">
        <v>127.504283</v>
      </c>
      <c r="P233" s="43"/>
      <c r="Q233" s="21">
        <v>21.485505</v>
      </c>
      <c r="R233" s="43"/>
      <c r="S233" s="44">
        <v>123.94044</v>
      </c>
      <c r="T233" s="21">
        <v>21.485505</v>
      </c>
      <c r="U233" s="43"/>
      <c r="V233" s="21">
        <v>1.8662000000000002E-2</v>
      </c>
      <c r="W233" s="21"/>
      <c r="X233" s="21">
        <v>14.553000000000001</v>
      </c>
      <c r="Y233" s="21">
        <v>3.6766700000000001</v>
      </c>
      <c r="AA233" s="21"/>
      <c r="AB233" s="21">
        <v>131.45582099999999</v>
      </c>
      <c r="AC233" s="21">
        <v>20.907</v>
      </c>
      <c r="AD233" s="21"/>
      <c r="AE233" s="21">
        <v>68.977000000000004</v>
      </c>
      <c r="AF233" s="21"/>
      <c r="AG233" s="21"/>
      <c r="AH233" s="21"/>
      <c r="AI233" s="21"/>
      <c r="AJ233" s="21">
        <v>41.570999999999998</v>
      </c>
      <c r="AK233" s="21"/>
      <c r="AL233" s="21">
        <f t="shared" si="21"/>
        <v>295.13009799999998</v>
      </c>
      <c r="AM233" s="21">
        <f t="shared" si="22"/>
        <v>273.64459299999999</v>
      </c>
      <c r="AN233" s="26">
        <f t="shared" si="26"/>
        <v>0</v>
      </c>
      <c r="AO233" s="8"/>
      <c r="AQ233" s="7"/>
    </row>
    <row r="234" spans="1:43">
      <c r="A234" s="15">
        <v>1924</v>
      </c>
      <c r="B234" s="21">
        <v>287.71851099999998</v>
      </c>
      <c r="C234" s="21">
        <f t="shared" si="23"/>
        <v>267.27534599999996</v>
      </c>
      <c r="D234" s="108">
        <f t="shared" si="24"/>
        <v>141.69615099999999</v>
      </c>
      <c r="E234" s="109">
        <f t="shared" si="25"/>
        <v>146.02235999999999</v>
      </c>
      <c r="F234" s="92"/>
      <c r="G234" s="42">
        <v>11.0151</v>
      </c>
      <c r="H234" s="42">
        <v>59.932355000000001</v>
      </c>
      <c r="I234" s="7"/>
      <c r="J234" s="21">
        <v>68.221594999999994</v>
      </c>
      <c r="K234" s="21">
        <v>7.12</v>
      </c>
      <c r="L234" s="7"/>
      <c r="M234" s="7"/>
      <c r="N234" s="25"/>
      <c r="O234" s="21">
        <v>128.10629599999999</v>
      </c>
      <c r="P234" s="43"/>
      <c r="Q234" s="21">
        <v>20.443165</v>
      </c>
      <c r="R234" s="43"/>
      <c r="S234" s="44">
        <v>125.579195</v>
      </c>
      <c r="T234" s="21">
        <v>20.443165</v>
      </c>
      <c r="U234" s="43"/>
      <c r="V234" s="21">
        <v>7.1529999999999996E-3</v>
      </c>
      <c r="W234" s="21"/>
      <c r="X234" s="21">
        <v>14.553000000000001</v>
      </c>
      <c r="Y234" s="21">
        <v>3.5930080000000002</v>
      </c>
      <c r="AA234" s="21"/>
      <c r="AB234" s="21">
        <v>123.54299</v>
      </c>
      <c r="AC234" s="21">
        <v>13.106999999999999</v>
      </c>
      <c r="AD234" s="21"/>
      <c r="AE234" s="21">
        <v>68.56</v>
      </c>
      <c r="AF234" s="21"/>
      <c r="AG234" s="21"/>
      <c r="AH234" s="21"/>
      <c r="AI234" s="21"/>
      <c r="AJ234" s="21">
        <v>41.875999999999998</v>
      </c>
      <c r="AK234" s="21"/>
      <c r="AL234" s="21">
        <f t="shared" si="21"/>
        <v>287.71851099999998</v>
      </c>
      <c r="AM234" s="21">
        <f t="shared" si="22"/>
        <v>267.27534599999996</v>
      </c>
      <c r="AN234" s="26">
        <f t="shared" si="26"/>
        <v>-6.1284310959308641E-14</v>
      </c>
      <c r="AO234" s="8"/>
      <c r="AQ234" s="7"/>
    </row>
    <row r="235" spans="1:43">
      <c r="A235" s="15">
        <v>1925</v>
      </c>
      <c r="B235" s="21">
        <v>286.37157300000001</v>
      </c>
      <c r="C235" s="21">
        <f t="shared" si="23"/>
        <v>264.66361800000004</v>
      </c>
      <c r="D235" s="108">
        <f t="shared" si="24"/>
        <v>139.86055300000001</v>
      </c>
      <c r="E235" s="109">
        <f t="shared" si="25"/>
        <v>146.51102</v>
      </c>
      <c r="F235" s="92"/>
      <c r="G235" s="42">
        <v>11.0151</v>
      </c>
      <c r="H235" s="42">
        <v>50.661729999999999</v>
      </c>
      <c r="I235" s="7"/>
      <c r="J235" s="21">
        <v>74.399630999999999</v>
      </c>
      <c r="K235" s="21">
        <v>14.073</v>
      </c>
      <c r="L235" s="7"/>
      <c r="M235" s="7"/>
      <c r="N235" s="25"/>
      <c r="O235" s="21">
        <v>128.58715699999999</v>
      </c>
      <c r="P235" s="43"/>
      <c r="Q235" s="21">
        <v>21.707954999999998</v>
      </c>
      <c r="R235" s="43"/>
      <c r="S235" s="44">
        <v>124.803065</v>
      </c>
      <c r="T235" s="21">
        <v>21.707954999999998</v>
      </c>
      <c r="U235" s="43"/>
      <c r="V235" s="21">
        <v>1.1225000000000001E-2</v>
      </c>
      <c r="W235" s="21"/>
      <c r="X235" s="21">
        <v>14.553000000000001</v>
      </c>
      <c r="Y235" s="21">
        <v>3.609677</v>
      </c>
      <c r="AA235" s="21"/>
      <c r="AB235" s="21">
        <v>121.686651</v>
      </c>
      <c r="AC235" s="21">
        <v>16.143999999999998</v>
      </c>
      <c r="AD235" s="21"/>
      <c r="AE235" s="21">
        <v>64.12299999999999</v>
      </c>
      <c r="AF235" s="21"/>
      <c r="AG235" s="21"/>
      <c r="AH235" s="21"/>
      <c r="AI235" s="21"/>
      <c r="AJ235" s="21">
        <v>41.420000000000009</v>
      </c>
      <c r="AK235" s="21"/>
      <c r="AL235" s="21">
        <f t="shared" si="21"/>
        <v>286.37157300000001</v>
      </c>
      <c r="AM235" s="21">
        <f t="shared" si="22"/>
        <v>264.66361800000004</v>
      </c>
      <c r="AN235" s="26">
        <f t="shared" si="26"/>
        <v>2.1316282072803006E-14</v>
      </c>
      <c r="AO235" s="8"/>
      <c r="AQ235" s="7"/>
    </row>
    <row r="236" spans="1:43">
      <c r="A236" s="15">
        <v>1926</v>
      </c>
      <c r="B236" s="21">
        <v>303.34069099999999</v>
      </c>
      <c r="C236" s="21">
        <f t="shared" si="23"/>
        <v>281.542711</v>
      </c>
      <c r="D236" s="108">
        <f t="shared" si="24"/>
        <v>140.40452099999999</v>
      </c>
      <c r="E236" s="109">
        <f t="shared" si="25"/>
        <v>162.93617</v>
      </c>
      <c r="F236" s="92"/>
      <c r="G236" s="42">
        <v>11.0151</v>
      </c>
      <c r="H236" s="42">
        <v>46.977727999999999</v>
      </c>
      <c r="I236" s="7"/>
      <c r="J236" s="21">
        <v>79.056415000000001</v>
      </c>
      <c r="K236" s="21">
        <v>16.652999999999999</v>
      </c>
      <c r="L236" s="7"/>
      <c r="M236" s="7"/>
      <c r="N236" s="25"/>
      <c r="O236" s="21">
        <v>144.49346800000001</v>
      </c>
      <c r="P236" s="43"/>
      <c r="Q236" s="21">
        <v>21.797979999999999</v>
      </c>
      <c r="R236" s="43"/>
      <c r="S236" s="44">
        <v>141.13819000000001</v>
      </c>
      <c r="T236" s="21">
        <v>21.797979999999999</v>
      </c>
      <c r="U236" s="43"/>
      <c r="V236" s="21">
        <v>3.4160000000000002E-3</v>
      </c>
      <c r="W236" s="21"/>
      <c r="X236" s="21">
        <v>14.553000000000001</v>
      </c>
      <c r="Y236" s="21">
        <v>3.6065040000000002</v>
      </c>
      <c r="AA236" s="21"/>
      <c r="AB236" s="21">
        <v>122.241601</v>
      </c>
      <c r="AC236" s="21">
        <v>16.065000000000001</v>
      </c>
      <c r="AD236" s="21"/>
      <c r="AE236" s="21">
        <v>65.632000000000005</v>
      </c>
      <c r="AF236" s="21"/>
      <c r="AG236" s="21"/>
      <c r="AH236" s="21"/>
      <c r="AI236" s="21"/>
      <c r="AJ236" s="21">
        <v>40.54399999999999</v>
      </c>
      <c r="AK236" s="21"/>
      <c r="AL236" s="21">
        <f t="shared" si="21"/>
        <v>303.34069099999999</v>
      </c>
      <c r="AM236" s="21">
        <f t="shared" si="22"/>
        <v>281.542711</v>
      </c>
      <c r="AN236" s="26">
        <f t="shared" si="26"/>
        <v>3.5527136788005009E-14</v>
      </c>
      <c r="AO236" s="8"/>
      <c r="AQ236" s="7"/>
    </row>
    <row r="237" spans="1:43">
      <c r="A237" s="15">
        <v>1927</v>
      </c>
      <c r="B237" s="21">
        <v>303.090959</v>
      </c>
      <c r="C237" s="21">
        <f t="shared" si="23"/>
        <v>271.11366399999997</v>
      </c>
      <c r="D237" s="108">
        <f t="shared" si="24"/>
        <v>134.50997899999999</v>
      </c>
      <c r="E237" s="109">
        <f t="shared" si="25"/>
        <v>168.58098000000001</v>
      </c>
      <c r="F237" s="92"/>
      <c r="G237" s="42">
        <v>11.0151</v>
      </c>
      <c r="H237" s="42">
        <v>38.699748</v>
      </c>
      <c r="I237" s="7"/>
      <c r="J237" s="21">
        <v>71.250878999999998</v>
      </c>
      <c r="K237" s="21">
        <v>11.734</v>
      </c>
      <c r="L237" s="7"/>
      <c r="M237" s="7"/>
      <c r="N237" s="25"/>
      <c r="O237" s="21">
        <v>150.14793700000001</v>
      </c>
      <c r="P237" s="43"/>
      <c r="Q237" s="21">
        <v>31.977295000000002</v>
      </c>
      <c r="R237" s="43"/>
      <c r="S237" s="44">
        <v>136.60368500000001</v>
      </c>
      <c r="T237" s="21">
        <v>31.977295000000002</v>
      </c>
      <c r="U237" s="43"/>
      <c r="V237" s="21">
        <v>3.9230000000000003E-3</v>
      </c>
      <c r="W237" s="21"/>
      <c r="X237" s="21">
        <v>14.553000000000001</v>
      </c>
      <c r="Y237" s="21">
        <v>3.64147</v>
      </c>
      <c r="AA237" s="21"/>
      <c r="AB237" s="21">
        <v>116.31158600000001</v>
      </c>
      <c r="AC237" s="21">
        <v>17.834</v>
      </c>
      <c r="AD237" s="21"/>
      <c r="AE237" s="21">
        <v>62.116</v>
      </c>
      <c r="AF237" s="21"/>
      <c r="AG237" s="21"/>
      <c r="AH237" s="21"/>
      <c r="AI237" s="21"/>
      <c r="AJ237" s="21">
        <v>36.362000000000002</v>
      </c>
      <c r="AK237" s="21"/>
      <c r="AL237" s="21">
        <f t="shared" si="21"/>
        <v>303.090959</v>
      </c>
      <c r="AM237" s="21">
        <f t="shared" si="22"/>
        <v>271.11366399999997</v>
      </c>
      <c r="AN237" s="26">
        <f t="shared" si="26"/>
        <v>-3.730349362740526E-14</v>
      </c>
      <c r="AO237" s="8"/>
      <c r="AQ237" s="7"/>
    </row>
    <row r="238" spans="1:43">
      <c r="A238" s="15">
        <v>1928</v>
      </c>
      <c r="B238" s="21">
        <v>303.07093800000001</v>
      </c>
      <c r="C238" s="21">
        <f t="shared" ref="C238:C269" si="27">B238-Q238-R238</f>
        <v>262.27013299999999</v>
      </c>
      <c r="D238" s="108">
        <f t="shared" si="24"/>
        <v>126.92067300000002</v>
      </c>
      <c r="E238" s="109">
        <f t="shared" si="25"/>
        <v>176.15026499999999</v>
      </c>
      <c r="F238" s="92"/>
      <c r="G238" s="42">
        <v>11.0151</v>
      </c>
      <c r="H238" s="42">
        <v>39.418027000000002</v>
      </c>
      <c r="I238" s="7"/>
      <c r="J238" s="21">
        <v>54.587097999999997</v>
      </c>
      <c r="K238" s="21">
        <v>7.3849999999999998</v>
      </c>
      <c r="L238" s="7"/>
      <c r="M238" s="7"/>
      <c r="N238" s="25"/>
      <c r="O238" s="21">
        <v>157.249908</v>
      </c>
      <c r="P238" s="43"/>
      <c r="Q238" s="21">
        <v>40.800804999999997</v>
      </c>
      <c r="R238" s="43"/>
      <c r="S238" s="44">
        <v>135.34945999999999</v>
      </c>
      <c r="T238" s="21">
        <v>40.800804999999997</v>
      </c>
      <c r="U238" s="43"/>
      <c r="V238" s="21">
        <v>1.9550000000000001E-3</v>
      </c>
      <c r="W238" s="21"/>
      <c r="X238" s="21">
        <v>14.553000000000001</v>
      </c>
      <c r="Y238" s="21">
        <v>3.7188119999999998</v>
      </c>
      <c r="AA238" s="21"/>
      <c r="AB238" s="21">
        <v>108.646906</v>
      </c>
      <c r="AC238" s="21">
        <v>10.14</v>
      </c>
      <c r="AD238" s="21"/>
      <c r="AE238" s="21">
        <v>60.6</v>
      </c>
      <c r="AF238" s="21"/>
      <c r="AG238" s="21"/>
      <c r="AH238" s="21"/>
      <c r="AI238" s="21"/>
      <c r="AJ238" s="21">
        <v>37.906999999999996</v>
      </c>
      <c r="AK238" s="21"/>
      <c r="AL238" s="21">
        <f t="shared" si="21"/>
        <v>303.07093800000001</v>
      </c>
      <c r="AM238" s="21">
        <f t="shared" si="22"/>
        <v>262.27013299999999</v>
      </c>
      <c r="AN238" s="26">
        <f t="shared" si="26"/>
        <v>6.5725203057809267E-14</v>
      </c>
      <c r="AO238" s="8"/>
      <c r="AQ238" s="7"/>
    </row>
    <row r="239" spans="1:43">
      <c r="A239" s="15">
        <v>1929</v>
      </c>
      <c r="B239" s="21">
        <v>536.82365600000003</v>
      </c>
      <c r="C239" s="21">
        <f t="shared" si="27"/>
        <v>478.17986900000005</v>
      </c>
      <c r="D239" s="108">
        <f t="shared" si="24"/>
        <v>125.92665400000001</v>
      </c>
      <c r="E239" s="109">
        <f t="shared" si="25"/>
        <v>410.89700200000004</v>
      </c>
      <c r="F239" s="92"/>
      <c r="G239" s="42">
        <v>11.0151</v>
      </c>
      <c r="H239" s="42">
        <v>277.50208700000002</v>
      </c>
      <c r="I239" s="7"/>
      <c r="J239" s="21">
        <v>33.412261000000001</v>
      </c>
      <c r="K239" s="21">
        <v>8.3539999999999992</v>
      </c>
      <c r="L239" s="7"/>
      <c r="M239" s="7"/>
      <c r="N239" s="25"/>
      <c r="O239" s="21">
        <v>156.25042099999999</v>
      </c>
      <c r="P239" s="43"/>
      <c r="Q239" s="21">
        <v>58.643787000000003</v>
      </c>
      <c r="R239" s="43"/>
      <c r="S239" s="44">
        <v>352.25321500000001</v>
      </c>
      <c r="T239" s="21">
        <v>58.643787000000003</v>
      </c>
      <c r="U239" s="43"/>
      <c r="V239" s="21">
        <v>1.407E-3</v>
      </c>
      <c r="W239" s="21"/>
      <c r="X239" s="21">
        <v>14.553000000000001</v>
      </c>
      <c r="Y239" s="21">
        <v>3.703363</v>
      </c>
      <c r="AA239" s="21"/>
      <c r="AB239" s="21">
        <v>107.66888400000001</v>
      </c>
      <c r="AC239" s="21">
        <v>13.967000000000001</v>
      </c>
      <c r="AD239" s="21"/>
      <c r="AE239" s="21">
        <v>57.04</v>
      </c>
      <c r="AF239" s="21"/>
      <c r="AG239" s="21"/>
      <c r="AH239" s="21"/>
      <c r="AI239" s="21"/>
      <c r="AJ239" s="21">
        <v>36.661999999999999</v>
      </c>
      <c r="AK239" s="21"/>
      <c r="AL239" s="21">
        <f t="shared" si="21"/>
        <v>536.82365600000003</v>
      </c>
      <c r="AM239" s="21">
        <f t="shared" si="22"/>
        <v>478.17986900000005</v>
      </c>
      <c r="AN239" s="26">
        <f t="shared" si="26"/>
        <v>7.1054273576010019E-14</v>
      </c>
      <c r="AO239" s="8"/>
      <c r="AQ239" s="7"/>
    </row>
    <row r="240" spans="1:43">
      <c r="A240" s="15">
        <v>1930</v>
      </c>
      <c r="B240" s="21">
        <v>528.52067599999998</v>
      </c>
      <c r="C240" s="21">
        <f t="shared" si="27"/>
        <v>464.00601499999999</v>
      </c>
      <c r="D240" s="108">
        <f t="shared" si="24"/>
        <v>117.19384999999998</v>
      </c>
      <c r="E240" s="109">
        <f t="shared" si="25"/>
        <v>411.32682599999998</v>
      </c>
      <c r="F240" s="92"/>
      <c r="G240" s="42">
        <v>11.0151</v>
      </c>
      <c r="H240" s="42">
        <v>268.03975300000002</v>
      </c>
      <c r="I240" s="7"/>
      <c r="J240" s="21">
        <v>28.50986</v>
      </c>
      <c r="K240" s="21">
        <v>4.7160000000000002</v>
      </c>
      <c r="L240" s="7"/>
      <c r="M240" s="7"/>
      <c r="N240" s="25"/>
      <c r="O240" s="21">
        <v>156.44130200000001</v>
      </c>
      <c r="P240" s="43"/>
      <c r="Q240" s="21">
        <v>64.514661000000004</v>
      </c>
      <c r="R240" s="43"/>
      <c r="S240" s="44">
        <v>346.81216499999999</v>
      </c>
      <c r="T240" s="21">
        <v>64.514661000000004</v>
      </c>
      <c r="U240" s="43"/>
      <c r="V240" s="21">
        <v>2.7569999999999999E-3</v>
      </c>
      <c r="W240" s="21"/>
      <c r="X240" s="21">
        <v>14.553000000000001</v>
      </c>
      <c r="Y240" s="21">
        <v>3.7057549999999999</v>
      </c>
      <c r="AA240" s="21"/>
      <c r="AB240" s="21">
        <v>98.932338000000001</v>
      </c>
      <c r="AC240" s="21">
        <v>11.987</v>
      </c>
      <c r="AD240" s="21"/>
      <c r="AE240" s="21">
        <v>50.713999999999999</v>
      </c>
      <c r="AF240" s="21"/>
      <c r="AG240" s="21"/>
      <c r="AH240" s="21"/>
      <c r="AI240" s="21"/>
      <c r="AJ240" s="21">
        <v>36.231000000000002</v>
      </c>
      <c r="AK240" s="21"/>
      <c r="AL240" s="21">
        <f t="shared" si="21"/>
        <v>528.52067599999998</v>
      </c>
      <c r="AM240" s="21">
        <f t="shared" si="22"/>
        <v>464.00601499999999</v>
      </c>
      <c r="AN240" s="26">
        <f t="shared" si="26"/>
        <v>-1.2168044349891716E-13</v>
      </c>
      <c r="AO240" s="8"/>
      <c r="AQ240" s="7"/>
    </row>
    <row r="241" spans="1:43">
      <c r="A241" s="15">
        <v>1931</v>
      </c>
      <c r="B241" s="21">
        <v>527.64583900000002</v>
      </c>
      <c r="C241" s="21">
        <f t="shared" si="27"/>
        <v>474.49494100000004</v>
      </c>
      <c r="D241" s="108">
        <f t="shared" si="24"/>
        <v>126.82953900000005</v>
      </c>
      <c r="E241" s="109">
        <f t="shared" si="25"/>
        <v>400.81629999999996</v>
      </c>
      <c r="F241" s="92"/>
      <c r="G241" s="42">
        <v>11.0151</v>
      </c>
      <c r="H241" s="42">
        <v>270.68225200000001</v>
      </c>
      <c r="I241" s="7"/>
      <c r="J241" s="21">
        <v>46.848115999999997</v>
      </c>
      <c r="K241" s="21">
        <v>8.5180000000000007</v>
      </c>
      <c r="L241" s="7"/>
      <c r="M241" s="7"/>
      <c r="N241" s="25"/>
      <c r="O241" s="21">
        <v>145.94947300000001</v>
      </c>
      <c r="P241" s="43"/>
      <c r="Q241" s="21">
        <v>53.150897999999998</v>
      </c>
      <c r="R241" s="43"/>
      <c r="S241" s="44">
        <v>347.66540199999997</v>
      </c>
      <c r="T241" s="21">
        <v>53.150897999999998</v>
      </c>
      <c r="U241" s="43"/>
      <c r="V241" s="21">
        <v>1.4139999999999999E-3</v>
      </c>
      <c r="W241" s="21"/>
      <c r="X241" s="21">
        <v>14.553000000000001</v>
      </c>
      <c r="Y241" s="21">
        <v>3.6699299999999999</v>
      </c>
      <c r="AA241" s="21"/>
      <c r="AB241" s="21">
        <v>108.60519499999999</v>
      </c>
      <c r="AC241" s="21">
        <v>16.221</v>
      </c>
      <c r="AD241" s="21"/>
      <c r="AE241" s="21">
        <v>59.072000000000003</v>
      </c>
      <c r="AF241" s="21"/>
      <c r="AG241" s="21"/>
      <c r="AH241" s="21"/>
      <c r="AI241" s="21"/>
      <c r="AJ241" s="21">
        <v>33.311999999999998</v>
      </c>
      <c r="AK241" s="21"/>
      <c r="AL241" s="21">
        <f t="shared" si="21"/>
        <v>527.64583900000002</v>
      </c>
      <c r="AM241" s="21">
        <f t="shared" si="22"/>
        <v>474.49494100000004</v>
      </c>
      <c r="AN241" s="26">
        <f t="shared" si="26"/>
        <v>-2.8421709430404007E-14</v>
      </c>
      <c r="AO241" s="8"/>
      <c r="AQ241" s="7"/>
    </row>
    <row r="242" spans="1:43">
      <c r="A242" s="15">
        <v>1932</v>
      </c>
      <c r="B242" s="21">
        <v>528.20584299999996</v>
      </c>
      <c r="C242" s="21">
        <f t="shared" si="27"/>
        <v>478.83754099999999</v>
      </c>
      <c r="D242" s="108">
        <f t="shared" si="24"/>
        <v>132.43319499999998</v>
      </c>
      <c r="E242" s="109">
        <f t="shared" si="25"/>
        <v>395.772648</v>
      </c>
      <c r="F242" s="92"/>
      <c r="G242" s="42">
        <v>11.0151</v>
      </c>
      <c r="H242" s="42">
        <v>287.24931099999998</v>
      </c>
      <c r="I242" s="7"/>
      <c r="J242" s="21">
        <v>55.376499000000003</v>
      </c>
      <c r="K242" s="21">
        <v>11.493</v>
      </c>
      <c r="L242" s="7"/>
      <c r="M242" s="7"/>
      <c r="N242" s="25"/>
      <c r="O242" s="21">
        <v>125.196631</v>
      </c>
      <c r="P242" s="43"/>
      <c r="Q242" s="21">
        <v>49.368302</v>
      </c>
      <c r="R242" s="43"/>
      <c r="S242" s="44">
        <v>346.40434599999998</v>
      </c>
      <c r="T242" s="21">
        <v>49.368302</v>
      </c>
      <c r="U242" s="43"/>
      <c r="V242" s="21">
        <v>1.2830000000000001E-3</v>
      </c>
      <c r="W242" s="21"/>
      <c r="X242" s="21">
        <v>14.553000000000001</v>
      </c>
      <c r="Y242" s="21">
        <v>3.6313659999999999</v>
      </c>
      <c r="AA242" s="21"/>
      <c r="AB242" s="21">
        <v>114.247546</v>
      </c>
      <c r="AC242" s="21">
        <v>14.125</v>
      </c>
      <c r="AD242" s="21"/>
      <c r="AE242" s="21">
        <v>67.924000000000007</v>
      </c>
      <c r="AF242" s="21"/>
      <c r="AG242" s="21"/>
      <c r="AH242" s="21"/>
      <c r="AI242" s="21"/>
      <c r="AJ242" s="21">
        <v>32.198</v>
      </c>
      <c r="AK242" s="21"/>
      <c r="AL242" s="21">
        <f t="shared" si="21"/>
        <v>528.20584299999996</v>
      </c>
      <c r="AM242" s="21">
        <f t="shared" si="22"/>
        <v>478.83754099999999</v>
      </c>
      <c r="AN242" s="26">
        <f t="shared" si="26"/>
        <v>-5.1514348342607263E-14</v>
      </c>
      <c r="AO242" s="8"/>
      <c r="AQ242" s="7"/>
    </row>
    <row r="243" spans="1:43">
      <c r="A243" s="15">
        <v>1933</v>
      </c>
      <c r="B243" s="21">
        <v>594.93470500000001</v>
      </c>
      <c r="C243" s="21">
        <f t="shared" si="27"/>
        <v>533.93786899999998</v>
      </c>
      <c r="D243" s="108">
        <f t="shared" si="24"/>
        <v>177.68867400000002</v>
      </c>
      <c r="E243" s="109">
        <f t="shared" si="25"/>
        <v>417.24603100000002</v>
      </c>
      <c r="F243" s="92"/>
      <c r="G243" s="42">
        <v>11.0151</v>
      </c>
      <c r="H243" s="42">
        <v>331.72555</v>
      </c>
      <c r="I243" s="7"/>
      <c r="J243" s="21">
        <v>44.503006999999997</v>
      </c>
      <c r="K243" s="21">
        <v>11.949</v>
      </c>
      <c r="L243" s="7"/>
      <c r="M243" s="7"/>
      <c r="N243" s="25"/>
      <c r="O243" s="21">
        <v>146.69421199999999</v>
      </c>
      <c r="P243" s="43"/>
      <c r="Q243" s="21">
        <v>60.996836000000002</v>
      </c>
      <c r="R243" s="43"/>
      <c r="S243" s="44">
        <v>356.24919499999999</v>
      </c>
      <c r="T243" s="21">
        <v>60.996836000000002</v>
      </c>
      <c r="U243" s="43"/>
      <c r="V243" s="21">
        <v>2.006E-3</v>
      </c>
      <c r="W243" s="21"/>
      <c r="X243" s="21">
        <v>14.553000000000001</v>
      </c>
      <c r="Y243" s="21">
        <v>3.6408719999999999</v>
      </c>
      <c r="AA243" s="21"/>
      <c r="AB243" s="21">
        <v>159.492796</v>
      </c>
      <c r="AC243" s="21">
        <v>26.184000000000001</v>
      </c>
      <c r="AD243" s="21"/>
      <c r="AE243" s="21">
        <v>98.3</v>
      </c>
      <c r="AF243" s="21"/>
      <c r="AG243" s="21"/>
      <c r="AH243" s="21"/>
      <c r="AI243" s="21"/>
      <c r="AJ243" s="21">
        <v>35.009</v>
      </c>
      <c r="AK243" s="21"/>
      <c r="AL243" s="21">
        <f t="shared" si="21"/>
        <v>594.93470500000001</v>
      </c>
      <c r="AM243" s="21">
        <f t="shared" si="22"/>
        <v>533.93786899999998</v>
      </c>
      <c r="AN243" s="26">
        <f t="shared" si="26"/>
        <v>4.4408920985006262E-14</v>
      </c>
      <c r="AO243" s="8"/>
      <c r="AQ243" s="7"/>
    </row>
    <row r="244" spans="1:43">
      <c r="A244" s="15">
        <v>1934</v>
      </c>
      <c r="B244" s="21">
        <v>629.25632900000005</v>
      </c>
      <c r="C244" s="21">
        <f t="shared" si="27"/>
        <v>545.67929100000003</v>
      </c>
      <c r="D244" s="108">
        <f t="shared" si="24"/>
        <v>178.27699000000001</v>
      </c>
      <c r="E244" s="109">
        <f t="shared" si="25"/>
        <v>450.97933900000004</v>
      </c>
      <c r="F244" s="92"/>
      <c r="G244" s="42">
        <v>11.0151</v>
      </c>
      <c r="H244" s="42">
        <v>320.74334900000002</v>
      </c>
      <c r="I244" s="7"/>
      <c r="J244" s="21">
        <v>18.378084000000001</v>
      </c>
      <c r="K244" s="21">
        <v>5.8049999999999997</v>
      </c>
      <c r="L244" s="7"/>
      <c r="M244" s="7"/>
      <c r="N244" s="25"/>
      <c r="O244" s="21">
        <v>195.54275200000001</v>
      </c>
      <c r="P244" s="43"/>
      <c r="Q244" s="21">
        <v>83.577038000000002</v>
      </c>
      <c r="R244" s="43"/>
      <c r="S244" s="44">
        <v>367.40230100000002</v>
      </c>
      <c r="T244" s="21">
        <v>83.577038000000002</v>
      </c>
      <c r="U244" s="43"/>
      <c r="V244" s="21">
        <v>1.279E-3</v>
      </c>
      <c r="W244" s="21"/>
      <c r="X244" s="21">
        <v>14.553000000000001</v>
      </c>
      <c r="Y244" s="21">
        <v>3.6789070000000001</v>
      </c>
      <c r="AA244" s="21"/>
      <c r="AB244" s="21">
        <v>160.04379800000001</v>
      </c>
      <c r="AC244" s="21">
        <v>32.101999999999997</v>
      </c>
      <c r="AD244" s="21"/>
      <c r="AE244" s="21">
        <v>90.278999999999996</v>
      </c>
      <c r="AF244" s="21"/>
      <c r="AG244" s="21"/>
      <c r="AH244" s="21"/>
      <c r="AI244" s="21"/>
      <c r="AJ244" s="21">
        <v>37.662999999999997</v>
      </c>
      <c r="AK244" s="21"/>
      <c r="AL244" s="21">
        <f t="shared" si="21"/>
        <v>629.25632300000007</v>
      </c>
      <c r="AM244" s="21">
        <f t="shared" si="22"/>
        <v>545.67928500000005</v>
      </c>
      <c r="AN244" s="26">
        <f t="shared" si="26"/>
        <v>4.9737991503207013E-14</v>
      </c>
      <c r="AO244" s="8"/>
      <c r="AQ244" s="7"/>
    </row>
    <row r="245" spans="1:43">
      <c r="A245" s="15">
        <v>1935</v>
      </c>
      <c r="B245" s="21">
        <v>626.32667000000004</v>
      </c>
      <c r="C245" s="21">
        <f t="shared" si="27"/>
        <v>551.26588200000003</v>
      </c>
      <c r="D245" s="108">
        <f t="shared" si="24"/>
        <v>173.82813100000004</v>
      </c>
      <c r="E245" s="109">
        <f t="shared" si="25"/>
        <v>452.49853899999999</v>
      </c>
      <c r="F245" s="92"/>
      <c r="G245" s="42">
        <v>11.0151</v>
      </c>
      <c r="H245" s="42">
        <v>328.037781</v>
      </c>
      <c r="I245" s="7"/>
      <c r="J245" s="21">
        <v>16.705496</v>
      </c>
      <c r="K245" s="21">
        <v>6.2460000000000004</v>
      </c>
      <c r="L245" s="7"/>
      <c r="M245" s="7"/>
      <c r="N245" s="25"/>
      <c r="O245" s="21">
        <v>195.50750500000001</v>
      </c>
      <c r="P245" s="43"/>
      <c r="Q245" s="21">
        <v>75.060788000000002</v>
      </c>
      <c r="R245" s="43"/>
      <c r="S245" s="44">
        <v>377.43775099999999</v>
      </c>
      <c r="T245" s="21">
        <v>75.060788000000002</v>
      </c>
      <c r="U245" s="43"/>
      <c r="V245" s="43"/>
      <c r="W245" s="43"/>
      <c r="X245" s="21">
        <v>14.553000000000001</v>
      </c>
      <c r="Y245" s="21">
        <v>3.6885300000000001</v>
      </c>
      <c r="AA245" s="21"/>
      <c r="AB245" s="21">
        <v>155.586601</v>
      </c>
      <c r="AC245" s="21">
        <v>19.353000000000002</v>
      </c>
      <c r="AD245" s="21"/>
      <c r="AE245" s="21">
        <v>95.519000000000005</v>
      </c>
      <c r="AF245" s="21"/>
      <c r="AG245" s="21"/>
      <c r="AH245" s="21"/>
      <c r="AI245" s="21"/>
      <c r="AJ245" s="21">
        <v>40.713999999999999</v>
      </c>
      <c r="AK245" s="21"/>
      <c r="AL245" s="21">
        <f t="shared" si="21"/>
        <v>626.32667000000004</v>
      </c>
      <c r="AM245" s="21">
        <f t="shared" si="22"/>
        <v>551.26588200000003</v>
      </c>
      <c r="AN245" s="26">
        <f t="shared" si="26"/>
        <v>1.9539925233402755E-14</v>
      </c>
      <c r="AO245" s="8"/>
      <c r="AQ245" s="7"/>
    </row>
    <row r="246" spans="1:43">
      <c r="A246" s="15">
        <v>1936</v>
      </c>
      <c r="B246" s="21">
        <v>629.31887800000004</v>
      </c>
      <c r="C246" s="21">
        <f t="shared" si="27"/>
        <v>568.588525</v>
      </c>
      <c r="D246" s="108">
        <f t="shared" si="24"/>
        <v>168.70702600000001</v>
      </c>
      <c r="E246" s="109">
        <f t="shared" si="25"/>
        <v>460.611852</v>
      </c>
      <c r="F246" s="92"/>
      <c r="G246" s="42">
        <v>11.0151</v>
      </c>
      <c r="H246" s="42">
        <v>327.85910799999999</v>
      </c>
      <c r="I246" s="7"/>
      <c r="J246" s="21">
        <v>27.273698</v>
      </c>
      <c r="K246" s="21">
        <v>10.999000000000001</v>
      </c>
      <c r="L246" s="7"/>
      <c r="M246" s="7"/>
      <c r="N246" s="25"/>
      <c r="O246" s="21">
        <v>202.440619</v>
      </c>
      <c r="P246" s="43"/>
      <c r="Q246" s="21">
        <v>60.730353000000001</v>
      </c>
      <c r="R246" s="43"/>
      <c r="S246" s="44">
        <v>399.88149900000002</v>
      </c>
      <c r="T246" s="21">
        <v>60.730353000000001</v>
      </c>
      <c r="U246" s="43"/>
      <c r="V246" s="43"/>
      <c r="W246" s="43"/>
      <c r="X246" s="21">
        <v>14.553000000000001</v>
      </c>
      <c r="Y246" s="21">
        <v>3.6840760000000001</v>
      </c>
      <c r="AA246" s="21"/>
      <c r="AB246" s="21">
        <v>150.46995000000001</v>
      </c>
      <c r="AC246" s="21">
        <v>8.8230000000000004</v>
      </c>
      <c r="AD246" s="21"/>
      <c r="AE246" s="21">
        <v>106.19</v>
      </c>
      <c r="AF246" s="21"/>
      <c r="AG246" s="21"/>
      <c r="AH246" s="21"/>
      <c r="AI246" s="21"/>
      <c r="AJ246" s="21">
        <v>35.457000000000001</v>
      </c>
      <c r="AK246" s="21"/>
      <c r="AL246" s="21">
        <f t="shared" si="21"/>
        <v>629.31887800000004</v>
      </c>
      <c r="AM246" s="21">
        <f t="shared" si="22"/>
        <v>568.588525</v>
      </c>
      <c r="AN246" s="26">
        <f t="shared" si="26"/>
        <v>-2.3092638912203256E-14</v>
      </c>
      <c r="AO246" s="8"/>
      <c r="AQ246" s="7"/>
    </row>
    <row r="247" spans="1:43">
      <c r="A247" s="15">
        <v>1937</v>
      </c>
      <c r="B247" s="21">
        <v>683.158232</v>
      </c>
      <c r="C247" s="21">
        <f t="shared" si="27"/>
        <v>624.56468700000005</v>
      </c>
      <c r="D247" s="108">
        <f t="shared" si="24"/>
        <v>169.49757099999999</v>
      </c>
      <c r="E247" s="109">
        <f t="shared" si="25"/>
        <v>513.660661</v>
      </c>
      <c r="F247" s="92"/>
      <c r="G247" s="42">
        <v>11.0151</v>
      </c>
      <c r="H247" s="42">
        <v>271.62208299999998</v>
      </c>
      <c r="I247" s="7"/>
      <c r="J247" s="21">
        <v>27.580952</v>
      </c>
      <c r="K247" s="21">
        <v>4.9139999999999997</v>
      </c>
      <c r="L247" s="7"/>
      <c r="M247" s="7"/>
      <c r="N247" s="25"/>
      <c r="O247" s="21">
        <v>314.34655199999997</v>
      </c>
      <c r="P247" s="43"/>
      <c r="Q247" s="21">
        <v>58.593544999999999</v>
      </c>
      <c r="R247" s="43"/>
      <c r="S247" s="44">
        <v>455.067116</v>
      </c>
      <c r="T247" s="21">
        <v>58.593544999999999</v>
      </c>
      <c r="U247" s="43"/>
      <c r="V247" s="43"/>
      <c r="W247" s="43"/>
      <c r="X247" s="21">
        <v>14.553000000000001</v>
      </c>
      <c r="Y247" s="21">
        <v>3.6786159999999999</v>
      </c>
      <c r="AA247" s="21"/>
      <c r="AB247" s="21">
        <v>151.26595499999999</v>
      </c>
      <c r="AC247" s="21">
        <v>12.97</v>
      </c>
      <c r="AD247" s="21"/>
      <c r="AE247" s="21">
        <v>100.419</v>
      </c>
      <c r="AF247" s="21"/>
      <c r="AG247" s="21"/>
      <c r="AH247" s="21"/>
      <c r="AI247" s="21"/>
      <c r="AJ247" s="21">
        <v>37.875999999999998</v>
      </c>
      <c r="AK247" s="21"/>
      <c r="AL247" s="21">
        <f t="shared" si="21"/>
        <v>683.158232</v>
      </c>
      <c r="AM247" s="21">
        <f t="shared" si="22"/>
        <v>624.56468700000005</v>
      </c>
      <c r="AN247" s="26">
        <f t="shared" si="26"/>
        <v>1.2434497875801753E-14</v>
      </c>
      <c r="AO247" s="8"/>
      <c r="AQ247" s="7"/>
    </row>
    <row r="248" spans="1:43">
      <c r="A248" s="15">
        <v>1938</v>
      </c>
      <c r="B248" s="21">
        <v>702.49212599999998</v>
      </c>
      <c r="C248" s="21">
        <f t="shared" si="27"/>
        <v>650.60871599999996</v>
      </c>
      <c r="D248" s="108">
        <f t="shared" si="24"/>
        <v>176.08496599999998</v>
      </c>
      <c r="E248" s="109">
        <f t="shared" si="25"/>
        <v>526.40715999999998</v>
      </c>
      <c r="F248" s="92"/>
      <c r="G248" s="42">
        <v>11.0151</v>
      </c>
      <c r="H248" s="42">
        <v>285.74838799999998</v>
      </c>
      <c r="I248" s="7"/>
      <c r="J248" s="21">
        <v>26.654091000000001</v>
      </c>
      <c r="K248" s="21">
        <v>6.5469999999999997</v>
      </c>
      <c r="L248" s="7"/>
      <c r="M248" s="7"/>
      <c r="N248" s="25"/>
      <c r="O248" s="21">
        <v>327.19113700000003</v>
      </c>
      <c r="P248" s="43"/>
      <c r="Q248" s="21">
        <v>51.883409999999998</v>
      </c>
      <c r="R248" s="43"/>
      <c r="S248" s="44">
        <v>474.52375000000001</v>
      </c>
      <c r="T248" s="21">
        <v>51.883409999999998</v>
      </c>
      <c r="U248" s="43"/>
      <c r="V248" s="43"/>
      <c r="W248" s="43"/>
      <c r="X248" s="21">
        <v>14.553000000000001</v>
      </c>
      <c r="Y248" s="21">
        <v>3.663789</v>
      </c>
      <c r="AA248" s="21"/>
      <c r="AB248" s="21">
        <v>157.868177</v>
      </c>
      <c r="AC248" s="21">
        <v>16.731999999999999</v>
      </c>
      <c r="AD248" s="21"/>
      <c r="AE248" s="21">
        <v>105.6</v>
      </c>
      <c r="AF248" s="21"/>
      <c r="AG248" s="21"/>
      <c r="AH248" s="21"/>
      <c r="AI248" s="21"/>
      <c r="AJ248" s="21">
        <v>35.536000000000001</v>
      </c>
      <c r="AK248" s="21"/>
      <c r="AL248" s="21">
        <f t="shared" si="21"/>
        <v>702.49212599999987</v>
      </c>
      <c r="AM248" s="21">
        <f t="shared" si="22"/>
        <v>650.60871599999984</v>
      </c>
      <c r="AN248" s="26">
        <f t="shared" si="26"/>
        <v>-1.3944401189291966E-13</v>
      </c>
      <c r="AO248" s="8"/>
      <c r="AQ248" s="7"/>
    </row>
    <row r="249" spans="1:43">
      <c r="A249" s="15">
        <v>1939</v>
      </c>
      <c r="B249" s="21">
        <v>699.22007699999995</v>
      </c>
      <c r="C249" s="21">
        <f t="shared" si="27"/>
        <v>645.54069599999991</v>
      </c>
      <c r="D249" s="108">
        <f t="shared" si="24"/>
        <v>172.80571999999992</v>
      </c>
      <c r="E249" s="109">
        <f t="shared" si="25"/>
        <v>526.414357</v>
      </c>
      <c r="F249" s="92"/>
      <c r="G249" s="42">
        <v>11.0151</v>
      </c>
      <c r="H249" s="42">
        <v>467.390264</v>
      </c>
      <c r="I249" s="7"/>
      <c r="J249" s="21">
        <v>39.225313</v>
      </c>
      <c r="K249" s="21">
        <v>17.529</v>
      </c>
      <c r="L249" s="7"/>
      <c r="M249" s="7"/>
      <c r="N249" s="25"/>
      <c r="O249" s="21">
        <v>127.91001900000001</v>
      </c>
      <c r="P249" s="43"/>
      <c r="Q249" s="21">
        <v>53.679380999999999</v>
      </c>
      <c r="R249" s="43"/>
      <c r="S249" s="44">
        <v>472.73497600000002</v>
      </c>
      <c r="T249" s="21">
        <v>53.679380999999999</v>
      </c>
      <c r="U249" s="43"/>
      <c r="V249" s="43"/>
      <c r="W249" s="43"/>
      <c r="X249" s="21">
        <v>14.553000000000001</v>
      </c>
      <c r="Y249" s="21">
        <v>3.6372059999999999</v>
      </c>
      <c r="AA249" s="21"/>
      <c r="AB249" s="21">
        <v>154.61551399999999</v>
      </c>
      <c r="AC249" s="21">
        <v>16.347999999999999</v>
      </c>
      <c r="AD249" s="21"/>
      <c r="AE249" s="21">
        <v>103.13500000000001</v>
      </c>
      <c r="AF249" s="21"/>
      <c r="AG249" s="21"/>
      <c r="AH249" s="21"/>
      <c r="AI249" s="21"/>
      <c r="AJ249" s="21">
        <v>35.133000000000003</v>
      </c>
      <c r="AK249" s="21"/>
      <c r="AL249" s="21">
        <f t="shared" si="21"/>
        <v>699.22007699999995</v>
      </c>
      <c r="AM249" s="21">
        <f t="shared" si="22"/>
        <v>645.54069599999991</v>
      </c>
      <c r="AN249" s="26">
        <f t="shared" si="26"/>
        <v>-1.1013412404281553E-13</v>
      </c>
      <c r="AO249" s="8"/>
      <c r="AQ249" s="7"/>
    </row>
    <row r="250" spans="1:43">
      <c r="A250" s="15">
        <v>1940</v>
      </c>
      <c r="B250" s="21">
        <v>782.38254600000005</v>
      </c>
      <c r="C250" s="21">
        <f t="shared" si="27"/>
        <v>733.36171200000001</v>
      </c>
      <c r="D250" s="108">
        <f t="shared" si="24"/>
        <v>202.14579900000004</v>
      </c>
      <c r="E250" s="109">
        <f t="shared" si="25"/>
        <v>580.23674700000004</v>
      </c>
      <c r="F250" s="92"/>
      <c r="G250" s="42">
        <v>11.0151</v>
      </c>
      <c r="H250" s="42">
        <v>690.50823500000001</v>
      </c>
      <c r="I250" s="7"/>
      <c r="J250" s="21">
        <v>30.103836999999999</v>
      </c>
      <c r="K250" s="21">
        <v>2.7810000000000001</v>
      </c>
      <c r="L250" s="7"/>
      <c r="M250" s="7"/>
      <c r="N250" s="25"/>
      <c r="O250" s="21">
        <v>1.73454</v>
      </c>
      <c r="P250" s="43"/>
      <c r="Q250" s="21">
        <v>49.020834000000001</v>
      </c>
      <c r="R250" s="43"/>
      <c r="S250" s="44">
        <v>531.215913</v>
      </c>
      <c r="T250" s="21">
        <v>49.020834000000001</v>
      </c>
      <c r="U250" s="43"/>
      <c r="V250" s="43"/>
      <c r="W250" s="43"/>
      <c r="X250" s="21">
        <v>14.553000000000001</v>
      </c>
      <c r="Y250" s="21">
        <v>3.5829200000000001</v>
      </c>
      <c r="AA250" s="21"/>
      <c r="AB250" s="21">
        <v>184.00987900000001</v>
      </c>
      <c r="AC250" s="21">
        <v>45.749000000000002</v>
      </c>
      <c r="AD250" s="21"/>
      <c r="AE250" s="21">
        <v>99.408000000000001</v>
      </c>
      <c r="AF250" s="21"/>
      <c r="AG250" s="21"/>
      <c r="AH250" s="21"/>
      <c r="AI250" s="21"/>
      <c r="AJ250" s="21">
        <v>38.853000000000002</v>
      </c>
      <c r="AK250" s="21"/>
      <c r="AL250" s="21">
        <f t="shared" si="21"/>
        <v>782.38254600000005</v>
      </c>
      <c r="AM250" s="21">
        <f t="shared" si="22"/>
        <v>733.36171200000001</v>
      </c>
      <c r="AN250" s="26">
        <f t="shared" si="26"/>
        <v>5.1070259132757201E-14</v>
      </c>
      <c r="AO250" s="8"/>
      <c r="AQ250" s="7"/>
    </row>
    <row r="251" spans="1:43">
      <c r="A251" s="15">
        <v>1941</v>
      </c>
      <c r="B251" s="21">
        <v>837.68734400000005</v>
      </c>
      <c r="C251" s="21">
        <f t="shared" si="27"/>
        <v>810.69469000000004</v>
      </c>
      <c r="D251" s="108">
        <f t="shared" ref="D251:D276" si="28">B251-S251-T251</f>
        <v>207.44576800000004</v>
      </c>
      <c r="E251" s="109">
        <f t="shared" ref="E251:E282" si="29">B251-D251</f>
        <v>630.24157600000001</v>
      </c>
      <c r="F251" s="92"/>
      <c r="G251" s="42">
        <v>11.0151</v>
      </c>
      <c r="H251" s="42">
        <v>772.39330700000005</v>
      </c>
      <c r="I251" s="7"/>
      <c r="J251" s="21">
        <v>25.657381999999998</v>
      </c>
      <c r="K251" s="21">
        <v>3.722</v>
      </c>
      <c r="L251" s="7"/>
      <c r="M251" s="7"/>
      <c r="N251" s="25"/>
      <c r="O251" s="21">
        <v>1.6289009999999999</v>
      </c>
      <c r="P251" s="43"/>
      <c r="Q251" s="21">
        <v>26.992654000000002</v>
      </c>
      <c r="R251" s="43"/>
      <c r="S251" s="44">
        <v>603.24892199999999</v>
      </c>
      <c r="T251" s="21">
        <v>26.992654000000002</v>
      </c>
      <c r="U251" s="43"/>
      <c r="V251" s="43"/>
      <c r="W251" s="43"/>
      <c r="X251" s="21">
        <v>14.553000000000001</v>
      </c>
      <c r="Y251" s="21">
        <v>3.5180009999999999</v>
      </c>
      <c r="AA251" s="21"/>
      <c r="AB251" s="21">
        <v>189.37476699999999</v>
      </c>
      <c r="AC251" s="21">
        <v>14.635</v>
      </c>
      <c r="AD251" s="21"/>
      <c r="AE251" s="21">
        <v>121.72199999999999</v>
      </c>
      <c r="AF251" s="21"/>
      <c r="AG251" s="21"/>
      <c r="AH251" s="21"/>
      <c r="AI251" s="21"/>
      <c r="AJ251" s="21">
        <v>53.017000000000003</v>
      </c>
      <c r="AK251" s="21"/>
      <c r="AL251" s="21">
        <f t="shared" si="21"/>
        <v>837.68734400000005</v>
      </c>
      <c r="AM251" s="21">
        <f t="shared" si="22"/>
        <v>810.69469000000004</v>
      </c>
      <c r="AN251" s="26">
        <f t="shared" si="26"/>
        <v>1.9984014443252818E-14</v>
      </c>
      <c r="AO251" s="8"/>
      <c r="AQ251" s="7"/>
    </row>
    <row r="252" spans="1:43">
      <c r="A252" s="15">
        <v>1942</v>
      </c>
      <c r="B252" s="21">
        <v>998.25176699999997</v>
      </c>
      <c r="C252" s="21">
        <f t="shared" si="27"/>
        <v>967.58198599999992</v>
      </c>
      <c r="D252" s="108">
        <f t="shared" si="28"/>
        <v>218.01019100000002</v>
      </c>
      <c r="E252" s="109">
        <f t="shared" si="29"/>
        <v>780.2415759999999</v>
      </c>
      <c r="F252" s="92"/>
      <c r="G252" s="42">
        <v>11.0151</v>
      </c>
      <c r="H252" s="42">
        <v>928.44385399999999</v>
      </c>
      <c r="I252" s="7"/>
      <c r="J252" s="21">
        <v>27.531753999999999</v>
      </c>
      <c r="K252" s="21">
        <v>4.2460000000000004</v>
      </c>
      <c r="L252" s="7"/>
      <c r="M252" s="7"/>
      <c r="N252" s="25"/>
      <c r="O252" s="21">
        <v>0.59127799999999997</v>
      </c>
      <c r="P252" s="43"/>
      <c r="Q252" s="21">
        <v>30.669781</v>
      </c>
      <c r="R252" s="43"/>
      <c r="S252" s="44">
        <v>749.57179499999995</v>
      </c>
      <c r="T252" s="21">
        <v>30.669781</v>
      </c>
      <c r="U252" s="43"/>
      <c r="V252" s="43"/>
      <c r="W252" s="43"/>
      <c r="X252" s="21">
        <v>14.553000000000001</v>
      </c>
      <c r="Y252" s="21">
        <v>3.449551</v>
      </c>
      <c r="AA252" s="21"/>
      <c r="AB252" s="21">
        <v>200.00764000000001</v>
      </c>
      <c r="AC252" s="21">
        <v>11.487</v>
      </c>
      <c r="AD252" s="21"/>
      <c r="AE252" s="21">
        <v>136.82599999999999</v>
      </c>
      <c r="AF252" s="21"/>
      <c r="AG252" s="21"/>
      <c r="AH252" s="21"/>
      <c r="AI252" s="21"/>
      <c r="AJ252" s="21">
        <v>51.694000000000003</v>
      </c>
      <c r="AK252" s="21"/>
      <c r="AL252" s="21">
        <f t="shared" si="21"/>
        <v>998.25176699999997</v>
      </c>
      <c r="AM252" s="21">
        <f t="shared" si="22"/>
        <v>967.58198599999992</v>
      </c>
      <c r="AN252" s="26">
        <f t="shared" si="26"/>
        <v>1.3322676295501878E-13</v>
      </c>
      <c r="AO252" s="8"/>
      <c r="AQ252" s="7"/>
    </row>
    <row r="253" spans="1:43">
      <c r="A253" s="15">
        <v>1943</v>
      </c>
      <c r="B253" s="21">
        <v>1207.458582</v>
      </c>
      <c r="C253" s="21">
        <f t="shared" si="27"/>
        <v>1174.6637350000001</v>
      </c>
      <c r="D253" s="108">
        <f t="shared" si="28"/>
        <v>257.21686299999999</v>
      </c>
      <c r="E253" s="109">
        <f t="shared" si="29"/>
        <v>950.24171899999999</v>
      </c>
      <c r="F253" s="92"/>
      <c r="G253" s="42">
        <v>11.0151</v>
      </c>
      <c r="H253" s="42">
        <v>1137.426213</v>
      </c>
      <c r="I253" s="7"/>
      <c r="J253" s="21">
        <v>25.120647999999999</v>
      </c>
      <c r="K253" s="21">
        <v>5.069</v>
      </c>
      <c r="L253" s="7"/>
      <c r="M253" s="7"/>
      <c r="N253" s="25"/>
      <c r="O253" s="21">
        <v>1.101774</v>
      </c>
      <c r="P253" s="43"/>
      <c r="Q253" s="21">
        <v>32.794846999999997</v>
      </c>
      <c r="R253" s="43"/>
      <c r="S253" s="44">
        <v>917.44687199999998</v>
      </c>
      <c r="T253" s="21">
        <v>32.794846999999997</v>
      </c>
      <c r="U253" s="43"/>
      <c r="V253" s="43"/>
      <c r="W253" s="43"/>
      <c r="X253" s="21">
        <v>14.553000000000001</v>
      </c>
      <c r="Y253" s="21">
        <v>3.4506299999999999</v>
      </c>
      <c r="AA253" s="21"/>
      <c r="AB253" s="21">
        <v>239.213233</v>
      </c>
      <c r="AC253" s="21">
        <v>7.0540000000000003</v>
      </c>
      <c r="AD253" s="21"/>
      <c r="AE253" s="21">
        <v>178.233</v>
      </c>
      <c r="AF253" s="21"/>
      <c r="AG253" s="21"/>
      <c r="AH253" s="21"/>
      <c r="AI253" s="21"/>
      <c r="AJ253" s="21">
        <v>53.927</v>
      </c>
      <c r="AK253" s="21"/>
      <c r="AL253" s="21">
        <f t="shared" si="21"/>
        <v>1207.458582</v>
      </c>
      <c r="AM253" s="21">
        <f t="shared" si="22"/>
        <v>1174.6637350000001</v>
      </c>
      <c r="AN253" s="26">
        <f t="shared" si="26"/>
        <v>3.9968028886505635E-14</v>
      </c>
      <c r="AO253" s="8"/>
      <c r="AQ253" s="7"/>
    </row>
    <row r="254" spans="1:43">
      <c r="A254" s="15">
        <v>1944</v>
      </c>
      <c r="B254" s="21">
        <v>1381.236193</v>
      </c>
      <c r="C254" s="21">
        <f t="shared" si="27"/>
        <v>1358.458672</v>
      </c>
      <c r="D254" s="108">
        <f t="shared" si="28"/>
        <v>280.99447400000008</v>
      </c>
      <c r="E254" s="109">
        <f t="shared" si="29"/>
        <v>1100.2417189999999</v>
      </c>
      <c r="F254" s="92"/>
      <c r="G254" s="42">
        <v>11.0151</v>
      </c>
      <c r="H254" s="42">
        <v>1328.7864300000001</v>
      </c>
      <c r="I254" s="7"/>
      <c r="J254" s="21">
        <v>17.524099</v>
      </c>
      <c r="K254" s="21">
        <v>2.1019999999999999</v>
      </c>
      <c r="L254" s="7"/>
      <c r="M254" s="7"/>
      <c r="N254" s="25"/>
      <c r="O254" s="21">
        <v>1.133043</v>
      </c>
      <c r="P254" s="43"/>
      <c r="Q254" s="21">
        <v>22.777521</v>
      </c>
      <c r="R254" s="43"/>
      <c r="S254" s="170">
        <v>1077.4641979999999</v>
      </c>
      <c r="T254" s="21">
        <v>22.777521</v>
      </c>
      <c r="U254" s="43"/>
      <c r="V254" s="43"/>
      <c r="W254" s="43"/>
      <c r="X254" s="21">
        <v>14.553000000000001</v>
      </c>
      <c r="Y254" s="21">
        <v>3.4441760000000001</v>
      </c>
      <c r="AA254" s="21"/>
      <c r="AB254" s="21">
        <v>262.997298</v>
      </c>
      <c r="AC254" s="21">
        <v>8.9410000000000007</v>
      </c>
      <c r="AD254" s="21"/>
      <c r="AE254" s="21">
        <v>200.31800000000001</v>
      </c>
      <c r="AF254" s="21"/>
      <c r="AG254" s="21"/>
      <c r="AH254" s="21"/>
      <c r="AI254" s="21"/>
      <c r="AJ254" s="21">
        <v>53.738</v>
      </c>
      <c r="AK254" s="21"/>
      <c r="AL254" s="21">
        <f t="shared" si="21"/>
        <v>1381.236193</v>
      </c>
      <c r="AM254" s="21">
        <f t="shared" si="22"/>
        <v>1358.458672</v>
      </c>
      <c r="AN254" s="26">
        <f t="shared" si="26"/>
        <v>-3.1663560662309465E-13</v>
      </c>
      <c r="AO254" s="8"/>
      <c r="AQ254" s="7"/>
    </row>
    <row r="255" spans="1:43">
      <c r="A255" s="15">
        <v>1945</v>
      </c>
      <c r="B255" s="21">
        <v>1554.6466350000001</v>
      </c>
      <c r="C255" s="21">
        <f t="shared" si="27"/>
        <v>1521.5460800000001</v>
      </c>
      <c r="D255" s="108">
        <f t="shared" si="28"/>
        <v>304.40491600000018</v>
      </c>
      <c r="E255" s="109">
        <f t="shared" si="29"/>
        <v>1250.2417189999999</v>
      </c>
      <c r="F255" s="92"/>
      <c r="G255" s="42">
        <v>11.0151</v>
      </c>
      <c r="H255" s="42">
        <v>1476.319019</v>
      </c>
      <c r="I255" s="7"/>
      <c r="J255" s="21">
        <v>32.300398000000001</v>
      </c>
      <c r="K255" s="21">
        <v>8.5079999999999991</v>
      </c>
      <c r="L255" s="7"/>
      <c r="M255" s="7"/>
      <c r="N255" s="25"/>
      <c r="O255" s="21">
        <v>1.9115629999999999</v>
      </c>
      <c r="P255" s="43"/>
      <c r="Q255" s="21">
        <v>33.100555</v>
      </c>
      <c r="R255" s="43"/>
      <c r="S255" s="170">
        <v>1217.1411639999999</v>
      </c>
      <c r="T255" s="21">
        <v>33.100555</v>
      </c>
      <c r="U255" s="43"/>
      <c r="V255" s="43"/>
      <c r="W255" s="43"/>
      <c r="X255" s="21">
        <v>14.553000000000001</v>
      </c>
      <c r="Y255" s="21">
        <v>3.4615999999999998</v>
      </c>
      <c r="AA255" s="21"/>
      <c r="AB255" s="21">
        <v>286.39031599999998</v>
      </c>
      <c r="AC255" s="21">
        <v>18.141999999999999</v>
      </c>
      <c r="AD255" s="21"/>
      <c r="AE255" s="21">
        <v>207.77500000000001</v>
      </c>
      <c r="AF255" s="21"/>
      <c r="AG255" s="21"/>
      <c r="AH255" s="21"/>
      <c r="AI255" s="21"/>
      <c r="AJ255" s="21">
        <v>60.472999999999999</v>
      </c>
      <c r="AK255" s="21"/>
      <c r="AL255" s="21">
        <f t="shared" si="21"/>
        <v>1554.6466350000001</v>
      </c>
      <c r="AM255" s="21">
        <f t="shared" si="22"/>
        <v>1521.5460800000001</v>
      </c>
      <c r="AN255" s="26">
        <f t="shared" si="26"/>
        <v>-3.907985046680551E-14</v>
      </c>
      <c r="AO255" s="8"/>
      <c r="AQ255" s="7"/>
    </row>
    <row r="256" spans="1:43">
      <c r="A256" s="15">
        <v>1946</v>
      </c>
      <c r="B256" s="21">
        <v>1722.457302</v>
      </c>
      <c r="C256" s="21">
        <f t="shared" si="27"/>
        <v>1645.323191</v>
      </c>
      <c r="D256" s="108">
        <f t="shared" si="28"/>
        <v>322.20946800000007</v>
      </c>
      <c r="E256" s="109">
        <f t="shared" si="29"/>
        <v>1400.247834</v>
      </c>
      <c r="F256" s="92"/>
      <c r="G256" s="42">
        <v>11.0151</v>
      </c>
      <c r="H256" s="42">
        <v>1603.7260879999999</v>
      </c>
      <c r="I256" s="7"/>
      <c r="J256" s="21">
        <v>29.402297000000001</v>
      </c>
      <c r="K256" s="21">
        <v>7.4429999999999996</v>
      </c>
      <c r="L256" s="7"/>
      <c r="M256" s="7"/>
      <c r="N256" s="25"/>
      <c r="O256" s="21">
        <v>1.1797059999999999</v>
      </c>
      <c r="P256" s="43"/>
      <c r="Q256" s="21">
        <v>77.134111000000004</v>
      </c>
      <c r="R256" s="43"/>
      <c r="S256" s="170">
        <v>1323.1137229999999</v>
      </c>
      <c r="T256" s="21">
        <v>77.134111000000004</v>
      </c>
      <c r="U256" s="43"/>
      <c r="V256" s="43"/>
      <c r="W256" s="43"/>
      <c r="X256" s="21">
        <v>14.553000000000001</v>
      </c>
      <c r="Y256" s="21">
        <v>3.461433</v>
      </c>
      <c r="AA256" s="21"/>
      <c r="AB256" s="21">
        <v>304.19503500000002</v>
      </c>
      <c r="AC256" s="21">
        <v>16.670000000000002</v>
      </c>
      <c r="AD256" s="21"/>
      <c r="AE256" s="21">
        <v>234.489</v>
      </c>
      <c r="AF256" s="21"/>
      <c r="AG256" s="21"/>
      <c r="AH256" s="21"/>
      <c r="AI256" s="21"/>
      <c r="AJ256" s="21">
        <v>53.036000000000001</v>
      </c>
      <c r="AK256" s="21"/>
      <c r="AL256" s="21">
        <f t="shared" si="21"/>
        <v>1722.457302</v>
      </c>
      <c r="AM256" s="21">
        <f t="shared" si="22"/>
        <v>1645.323191</v>
      </c>
      <c r="AN256" s="26">
        <f t="shared" si="26"/>
        <v>1.5987211554602254E-14</v>
      </c>
      <c r="AO256" s="8"/>
      <c r="AQ256" s="7"/>
    </row>
    <row r="257" spans="1:43">
      <c r="A257" s="15">
        <v>1947</v>
      </c>
      <c r="B257" s="21">
        <v>1836.457071</v>
      </c>
      <c r="C257" s="21">
        <f t="shared" si="27"/>
        <v>1761.7838160000001</v>
      </c>
      <c r="D257" s="108">
        <f t="shared" si="28"/>
        <v>386.20923699999997</v>
      </c>
      <c r="E257" s="109">
        <f t="shared" si="29"/>
        <v>1450.247834</v>
      </c>
      <c r="F257" s="92"/>
      <c r="G257" s="42">
        <v>11.0151</v>
      </c>
      <c r="H257" s="42">
        <v>1717.6237819999999</v>
      </c>
      <c r="I257" s="7"/>
      <c r="J257" s="21">
        <v>31.967224999999999</v>
      </c>
      <c r="K257" s="21">
        <v>15.976000000000001</v>
      </c>
      <c r="L257" s="7"/>
      <c r="M257" s="7"/>
      <c r="N257" s="25"/>
      <c r="O257" s="21">
        <v>1.1777089999999999</v>
      </c>
      <c r="P257" s="43"/>
      <c r="Q257" s="21">
        <v>74.673254999999997</v>
      </c>
      <c r="R257" s="43"/>
      <c r="S257" s="170">
        <v>1375.5745790000001</v>
      </c>
      <c r="T257" s="21">
        <v>74.673254999999997</v>
      </c>
      <c r="U257" s="43"/>
      <c r="V257" s="43"/>
      <c r="W257" s="43"/>
      <c r="X257" s="21">
        <v>14.553000000000001</v>
      </c>
      <c r="Y257" s="21">
        <v>3.8884089999999998</v>
      </c>
      <c r="AA257" s="21"/>
      <c r="AB257" s="21">
        <v>367.76782800000001</v>
      </c>
      <c r="AC257" s="21">
        <v>22.401</v>
      </c>
      <c r="AD257" s="21"/>
      <c r="AE257" s="21">
        <v>285.245</v>
      </c>
      <c r="AF257" s="21"/>
      <c r="AG257" s="21"/>
      <c r="AH257" s="21"/>
      <c r="AI257" s="21"/>
      <c r="AJ257" s="21">
        <v>60.122</v>
      </c>
      <c r="AK257" s="21"/>
      <c r="AL257" s="21">
        <f t="shared" si="21"/>
        <v>1836.457071</v>
      </c>
      <c r="AM257" s="21">
        <f t="shared" si="22"/>
        <v>1761.7838160000001</v>
      </c>
      <c r="AN257" s="26">
        <f t="shared" si="26"/>
        <v>-1.1191048088221578E-13</v>
      </c>
      <c r="AO257" s="8"/>
      <c r="AQ257" s="7"/>
    </row>
    <row r="258" spans="1:43">
      <c r="A258" s="15">
        <v>1948</v>
      </c>
      <c r="B258" s="21">
        <v>1764.6870180000001</v>
      </c>
      <c r="C258" s="21">
        <f t="shared" si="27"/>
        <v>1646.0501160000001</v>
      </c>
      <c r="D258" s="108">
        <f t="shared" si="28"/>
        <v>414.43918400000001</v>
      </c>
      <c r="E258" s="109">
        <f t="shared" si="29"/>
        <v>1350.247834</v>
      </c>
      <c r="F258" s="92"/>
      <c r="G258" s="42">
        <v>11.0151</v>
      </c>
      <c r="H258" s="42">
        <v>1601.5254030000001</v>
      </c>
      <c r="I258" s="7"/>
      <c r="J258" s="21">
        <v>33.028092999999998</v>
      </c>
      <c r="K258" s="21">
        <v>11.276999999999999</v>
      </c>
      <c r="L258" s="7"/>
      <c r="M258" s="7"/>
      <c r="N258" s="25"/>
      <c r="O258" s="21">
        <v>0.48152</v>
      </c>
      <c r="P258" s="43"/>
      <c r="Q258" s="21">
        <v>118.63690200000001</v>
      </c>
      <c r="R258" s="43"/>
      <c r="S258" s="170">
        <v>1231.610932</v>
      </c>
      <c r="T258" s="21">
        <v>118.63690200000001</v>
      </c>
      <c r="U258" s="43"/>
      <c r="V258" s="43"/>
      <c r="W258" s="43"/>
      <c r="X258" s="21">
        <v>14.553000000000001</v>
      </c>
      <c r="Y258" s="21">
        <v>3.8879440000000001</v>
      </c>
      <c r="AA258" s="21"/>
      <c r="AB258" s="21">
        <v>395.99824000000001</v>
      </c>
      <c r="AC258" s="21">
        <v>12.064</v>
      </c>
      <c r="AD258" s="21"/>
      <c r="AE258" s="21">
        <v>290.60899999999998</v>
      </c>
      <c r="AF258" s="21"/>
      <c r="AG258" s="21"/>
      <c r="AH258" s="21"/>
      <c r="AI258" s="21"/>
      <c r="AJ258" s="21">
        <v>93.323999999999998</v>
      </c>
      <c r="AK258" s="21"/>
      <c r="AL258" s="21">
        <f t="shared" si="21"/>
        <v>1764.6870180000001</v>
      </c>
      <c r="AM258" s="21">
        <f t="shared" si="22"/>
        <v>1646.0501160000001</v>
      </c>
      <c r="AN258" s="26">
        <f t="shared" si="26"/>
        <v>-4.4408920985006262E-14</v>
      </c>
      <c r="AO258" s="8"/>
      <c r="AQ258" s="7"/>
    </row>
    <row r="259" spans="1:43">
      <c r="A259" s="15">
        <v>1949</v>
      </c>
      <c r="B259" s="21">
        <v>1733.446551</v>
      </c>
      <c r="C259" s="21">
        <f t="shared" si="27"/>
        <v>1661.228523</v>
      </c>
      <c r="D259" s="108">
        <f t="shared" si="28"/>
        <v>433.19871699999999</v>
      </c>
      <c r="E259" s="109">
        <f t="shared" si="29"/>
        <v>1300.247834</v>
      </c>
      <c r="F259" s="92"/>
      <c r="G259" s="42">
        <v>11.0151</v>
      </c>
      <c r="H259" s="42">
        <v>1589.958568</v>
      </c>
      <c r="I259" s="7"/>
      <c r="J259" s="21">
        <v>56.236854999999998</v>
      </c>
      <c r="K259" s="21">
        <v>32.124000000000002</v>
      </c>
      <c r="L259" s="7"/>
      <c r="M259" s="7"/>
      <c r="N259" s="25"/>
      <c r="O259" s="21">
        <v>4.0179999999999998</v>
      </c>
      <c r="P259" s="43"/>
      <c r="Q259" s="21">
        <v>72.218028000000004</v>
      </c>
      <c r="R259" s="43"/>
      <c r="S259" s="170">
        <v>1228.029806</v>
      </c>
      <c r="T259" s="21">
        <v>72.218028000000004</v>
      </c>
      <c r="U259" s="43"/>
      <c r="V259" s="43"/>
      <c r="W259" s="43"/>
      <c r="X259" s="21">
        <v>14.553000000000001</v>
      </c>
      <c r="Y259" s="21">
        <v>3.8762699999999999</v>
      </c>
      <c r="AA259" s="21"/>
      <c r="AB259" s="21">
        <v>414.76944700000001</v>
      </c>
      <c r="AC259" s="21">
        <v>28.457999999999998</v>
      </c>
      <c r="AD259" s="21"/>
      <c r="AE259" s="21">
        <v>295.66699999999997</v>
      </c>
      <c r="AF259" s="21"/>
      <c r="AG259" s="21"/>
      <c r="AH259" s="21"/>
      <c r="AI259" s="21"/>
      <c r="AJ259" s="21">
        <v>90.644999999999996</v>
      </c>
      <c r="AK259" s="21"/>
      <c r="AL259" s="21">
        <f t="shared" si="21"/>
        <v>1733.446551</v>
      </c>
      <c r="AM259" s="21">
        <f t="shared" si="22"/>
        <v>1661.228523</v>
      </c>
      <c r="AN259" s="26">
        <f t="shared" si="26"/>
        <v>-2.4868995751603507E-13</v>
      </c>
      <c r="AO259" s="8"/>
      <c r="AQ259" s="7"/>
    </row>
    <row r="260" spans="1:43">
      <c r="A260" s="15">
        <v>1950</v>
      </c>
      <c r="B260" s="21">
        <v>1867.4222930000001</v>
      </c>
      <c r="C260" s="21">
        <f t="shared" si="27"/>
        <v>1814.22236</v>
      </c>
      <c r="D260" s="108">
        <f t="shared" si="28"/>
        <v>567.06547000000012</v>
      </c>
      <c r="E260" s="109">
        <f t="shared" si="29"/>
        <v>1300.3568230000001</v>
      </c>
      <c r="F260" s="92"/>
      <c r="G260" s="42">
        <v>11.0151</v>
      </c>
      <c r="H260" s="42">
        <v>1752.1880180000001</v>
      </c>
      <c r="I260" s="7"/>
      <c r="J260" s="21">
        <v>45.489984</v>
      </c>
      <c r="K260" s="21">
        <v>21.957999999999998</v>
      </c>
      <c r="L260" s="7"/>
      <c r="M260" s="7"/>
      <c r="N260" s="25"/>
      <c r="O260" s="21">
        <v>5.5292579999999996</v>
      </c>
      <c r="P260" s="43"/>
      <c r="Q260" s="21">
        <v>53.199933000000001</v>
      </c>
      <c r="R260" s="43"/>
      <c r="S260" s="170">
        <v>1247.15689</v>
      </c>
      <c r="T260" s="21">
        <v>53.199933000000001</v>
      </c>
      <c r="U260" s="43"/>
      <c r="V260" s="43"/>
      <c r="W260" s="43"/>
      <c r="X260" s="21">
        <v>14.553000000000001</v>
      </c>
      <c r="Y260" s="21">
        <v>3.8716560000000002</v>
      </c>
      <c r="AA260" s="21"/>
      <c r="AB260" s="21">
        <v>548.64081399999998</v>
      </c>
      <c r="AC260" s="21">
        <v>149.93600000000001</v>
      </c>
      <c r="AD260" s="21"/>
      <c r="AE260" s="21">
        <v>285.18900000000002</v>
      </c>
      <c r="AF260" s="21"/>
      <c r="AG260" s="21"/>
      <c r="AH260" s="21"/>
      <c r="AI260" s="21"/>
      <c r="AJ260" s="21">
        <v>113.51600000000001</v>
      </c>
      <c r="AK260" s="21"/>
      <c r="AL260" s="21">
        <f t="shared" si="21"/>
        <v>1867.4222930000001</v>
      </c>
      <c r="AM260" s="21">
        <f t="shared" si="22"/>
        <v>1814.22236</v>
      </c>
      <c r="AN260" s="26">
        <f t="shared" si="26"/>
        <v>-3.1263880373444408E-13</v>
      </c>
      <c r="AO260" s="8"/>
      <c r="AQ260" s="7"/>
    </row>
    <row r="261" spans="1:43">
      <c r="A261" s="15">
        <v>1951</v>
      </c>
      <c r="B261" s="21">
        <v>1774.218971</v>
      </c>
      <c r="C261" s="21">
        <f t="shared" si="27"/>
        <v>1712.8431390000001</v>
      </c>
      <c r="D261" s="108">
        <f t="shared" si="28"/>
        <v>423.8621480000001</v>
      </c>
      <c r="E261" s="109">
        <f t="shared" si="29"/>
        <v>1350.3568229999998</v>
      </c>
      <c r="F261" s="92"/>
      <c r="G261" s="42">
        <v>11.0151</v>
      </c>
      <c r="H261" s="42">
        <v>1647.437932</v>
      </c>
      <c r="I261" s="7"/>
      <c r="J261" s="21">
        <v>49.414448999999998</v>
      </c>
      <c r="K261" s="21">
        <v>16.135999999999999</v>
      </c>
      <c r="L261" s="7"/>
      <c r="M261" s="7"/>
      <c r="N261" s="25"/>
      <c r="O261" s="21">
        <v>4.9756580000000001</v>
      </c>
      <c r="P261" s="43"/>
      <c r="Q261" s="21">
        <v>61.375832000000003</v>
      </c>
      <c r="R261" s="43"/>
      <c r="S261" s="170">
        <v>1288.9809909999999</v>
      </c>
      <c r="T261" s="21">
        <v>61.375832000000003</v>
      </c>
      <c r="U261" s="43"/>
      <c r="V261" s="43"/>
      <c r="W261" s="43"/>
      <c r="X261" s="21">
        <v>14.553000000000001</v>
      </c>
      <c r="Y261" s="21">
        <v>3.9054829999999998</v>
      </c>
      <c r="AA261" s="21"/>
      <c r="AB261" s="21">
        <v>405.40366499999999</v>
      </c>
      <c r="AC261" s="21">
        <v>22.239000000000001</v>
      </c>
      <c r="AD261" s="21"/>
      <c r="AE261" s="21">
        <v>293.048</v>
      </c>
      <c r="AF261" s="21"/>
      <c r="AG261" s="21"/>
      <c r="AH261" s="21"/>
      <c r="AI261" s="21"/>
      <c r="AJ261" s="21">
        <v>90.116</v>
      </c>
      <c r="AK261" s="21"/>
      <c r="AL261" s="21">
        <f t="shared" si="21"/>
        <v>1774.218971</v>
      </c>
      <c r="AM261" s="21">
        <f t="shared" si="22"/>
        <v>1712.8431390000001</v>
      </c>
      <c r="AN261" s="26">
        <f t="shared" si="26"/>
        <v>-1.9539925233402755E-13</v>
      </c>
      <c r="AO261" s="8"/>
      <c r="AQ261" s="7"/>
    </row>
    <row r="262" spans="1:43">
      <c r="A262" s="15">
        <v>1952</v>
      </c>
      <c r="B262" s="21">
        <v>1797.082905</v>
      </c>
      <c r="C262" s="21">
        <f t="shared" si="27"/>
        <v>1763.7535479999999</v>
      </c>
      <c r="D262" s="108">
        <f t="shared" si="28"/>
        <v>396.72608199999996</v>
      </c>
      <c r="E262" s="109">
        <f t="shared" si="29"/>
        <v>1400.3568230000001</v>
      </c>
      <c r="F262" s="92"/>
      <c r="G262" s="42">
        <v>11.0151</v>
      </c>
      <c r="H262" s="42">
        <v>1697.582821</v>
      </c>
      <c r="I262" s="7"/>
      <c r="J262" s="21">
        <v>50.709367999999998</v>
      </c>
      <c r="K262" s="21">
        <v>17.652999999999999</v>
      </c>
      <c r="L262" s="7"/>
      <c r="M262" s="7"/>
      <c r="N262" s="25"/>
      <c r="O262" s="21">
        <v>4.4462590000000004</v>
      </c>
      <c r="P262" s="43"/>
      <c r="Q262" s="21">
        <v>33.329357000000002</v>
      </c>
      <c r="R262" s="43"/>
      <c r="S262" s="170">
        <v>1367.027466</v>
      </c>
      <c r="T262" s="21">
        <v>33.329357000000002</v>
      </c>
      <c r="U262" s="43"/>
      <c r="V262" s="43"/>
      <c r="W262" s="43"/>
      <c r="X262" s="21">
        <v>14.553000000000001</v>
      </c>
      <c r="Y262" s="21">
        <v>3.9016160000000002</v>
      </c>
      <c r="AA262" s="21"/>
      <c r="AB262" s="21">
        <v>378.27146599999998</v>
      </c>
      <c r="AC262" s="21">
        <v>12.226000000000001</v>
      </c>
      <c r="AD262" s="21"/>
      <c r="AE262" s="21">
        <v>282.98899999999998</v>
      </c>
      <c r="AF262" s="21"/>
      <c r="AG262" s="21"/>
      <c r="AH262" s="21"/>
      <c r="AI262" s="21"/>
      <c r="AJ262" s="21">
        <v>83.057000000000002</v>
      </c>
      <c r="AK262" s="21"/>
      <c r="AL262" s="21">
        <f t="shared" ref="AL262:AL270" si="30">SUM(S262:AB262)-AA262</f>
        <v>1797.0829050000002</v>
      </c>
      <c r="AM262" s="21">
        <f t="shared" ref="AM262:AM275" si="31">AL262-AH262-T262</f>
        <v>1763.7535480000001</v>
      </c>
      <c r="AN262" s="26">
        <f t="shared" si="26"/>
        <v>0</v>
      </c>
      <c r="AO262" s="8"/>
      <c r="AQ262" s="7"/>
    </row>
    <row r="263" spans="1:43">
      <c r="A263" s="15">
        <v>1953</v>
      </c>
      <c r="B263" s="21">
        <v>1934.660523</v>
      </c>
      <c r="C263" s="21">
        <f t="shared" si="27"/>
        <v>1899.0511859999999</v>
      </c>
      <c r="D263" s="108">
        <f t="shared" si="28"/>
        <v>434.30370000000005</v>
      </c>
      <c r="E263" s="109">
        <f t="shared" si="29"/>
        <v>1500.3568230000001</v>
      </c>
      <c r="F263" s="92"/>
      <c r="G263" s="42">
        <v>11.0151</v>
      </c>
      <c r="H263" s="42">
        <v>1862.9599020000001</v>
      </c>
      <c r="I263" s="7"/>
      <c r="J263" s="21">
        <v>20.491759999999999</v>
      </c>
      <c r="K263" s="21">
        <v>7.07</v>
      </c>
      <c r="L263" s="7"/>
      <c r="M263" s="7"/>
      <c r="N263" s="25"/>
      <c r="O263" s="21">
        <v>4.5844240000000003</v>
      </c>
      <c r="P263" s="43"/>
      <c r="Q263" s="21">
        <v>35.609336999999996</v>
      </c>
      <c r="R263" s="43"/>
      <c r="S263" s="170">
        <v>1464.747486</v>
      </c>
      <c r="T263" s="21">
        <v>35.609336999999996</v>
      </c>
      <c r="U263" s="43"/>
      <c r="V263" s="43"/>
      <c r="W263" s="43"/>
      <c r="X263" s="21">
        <v>14.553000000000001</v>
      </c>
      <c r="Y263" s="21">
        <v>3.8948900000000002</v>
      </c>
      <c r="AA263" s="21"/>
      <c r="AB263" s="21">
        <v>415.85581000000002</v>
      </c>
      <c r="AC263" s="21">
        <v>54.405999999999999</v>
      </c>
      <c r="AD263" s="21"/>
      <c r="AE263" s="21">
        <v>292.64699999999999</v>
      </c>
      <c r="AF263" s="21"/>
      <c r="AG263" s="21"/>
      <c r="AH263" s="21"/>
      <c r="AI263" s="21"/>
      <c r="AJ263" s="21">
        <v>68.802999999999997</v>
      </c>
      <c r="AK263" s="21"/>
      <c r="AL263" s="21">
        <f t="shared" si="30"/>
        <v>1934.6605230000002</v>
      </c>
      <c r="AM263" s="21">
        <f t="shared" si="31"/>
        <v>1899.0511860000001</v>
      </c>
      <c r="AN263" s="26">
        <f t="shared" si="26"/>
        <v>2.9132252166164108E-13</v>
      </c>
      <c r="AO263" s="8"/>
      <c r="AQ263" s="7"/>
    </row>
    <row r="264" spans="1:43">
      <c r="A264" s="15">
        <v>1954</v>
      </c>
      <c r="B264" s="21">
        <v>1959.3847720000001</v>
      </c>
      <c r="C264" s="21">
        <f t="shared" si="27"/>
        <v>1931.9159260000001</v>
      </c>
      <c r="D264" s="108">
        <f t="shared" si="28"/>
        <v>384.02794900000004</v>
      </c>
      <c r="E264" s="109">
        <f t="shared" si="29"/>
        <v>1575.3568230000001</v>
      </c>
      <c r="F264" s="92"/>
      <c r="G264" s="42">
        <v>11.0151</v>
      </c>
      <c r="H264" s="42">
        <v>1884.114274</v>
      </c>
      <c r="I264" s="7"/>
      <c r="J264" s="21">
        <v>31.497415</v>
      </c>
      <c r="K264" s="21">
        <v>14.028</v>
      </c>
      <c r="L264" s="7"/>
      <c r="M264" s="7"/>
      <c r="N264" s="25"/>
      <c r="O264" s="21">
        <v>5.2891370000000002</v>
      </c>
      <c r="P264" s="43"/>
      <c r="Q264" s="21">
        <v>27.468845999999999</v>
      </c>
      <c r="R264" s="43"/>
      <c r="S264" s="170">
        <v>1547.8879770000001</v>
      </c>
      <c r="T264" s="21">
        <v>27.468845999999999</v>
      </c>
      <c r="U264" s="43"/>
      <c r="V264" s="43"/>
      <c r="W264" s="43"/>
      <c r="X264" s="21">
        <v>14.553000000000001</v>
      </c>
      <c r="Y264" s="21">
        <v>3.8878680000000001</v>
      </c>
      <c r="AA264" s="21"/>
      <c r="AB264" s="21">
        <v>365.58708100000001</v>
      </c>
      <c r="AC264" s="21">
        <v>15.651999999999999</v>
      </c>
      <c r="AD264" s="21"/>
      <c r="AE264" s="21">
        <v>284.02499999999998</v>
      </c>
      <c r="AF264" s="21"/>
      <c r="AG264" s="21"/>
      <c r="AH264" s="21"/>
      <c r="AI264" s="21"/>
      <c r="AJ264" s="21">
        <v>65.91</v>
      </c>
      <c r="AK264" s="21"/>
      <c r="AL264" s="21">
        <f t="shared" si="30"/>
        <v>1959.3847720000003</v>
      </c>
      <c r="AM264" s="21">
        <f t="shared" si="31"/>
        <v>1931.9159260000004</v>
      </c>
      <c r="AN264" s="26">
        <f t="shared" si="26"/>
        <v>2.078337502098293E-13</v>
      </c>
      <c r="AO264" s="8"/>
      <c r="AQ264" s="7"/>
    </row>
    <row r="265" spans="1:43">
      <c r="A265" s="15">
        <v>1955</v>
      </c>
      <c r="B265" s="21">
        <v>2094.6303499999999</v>
      </c>
      <c r="C265" s="21">
        <f t="shared" si="27"/>
        <v>2028.2145069999999</v>
      </c>
      <c r="D265" s="108">
        <f t="shared" si="28"/>
        <v>369.26813199999992</v>
      </c>
      <c r="E265" s="109">
        <f t="shared" si="29"/>
        <v>1725.362218</v>
      </c>
      <c r="F265" s="92"/>
      <c r="G265" s="42">
        <v>11.0151</v>
      </c>
      <c r="H265" s="42">
        <v>1943.4290639999999</v>
      </c>
      <c r="I265" s="7"/>
      <c r="J265" s="21">
        <v>68.020621000000006</v>
      </c>
      <c r="K265" s="21">
        <v>52.35</v>
      </c>
      <c r="L265" s="7"/>
      <c r="M265" s="7"/>
      <c r="N265" s="25"/>
      <c r="O265" s="21">
        <v>5.7497220000000002</v>
      </c>
      <c r="P265" s="43"/>
      <c r="Q265" s="21">
        <v>66.415842999999995</v>
      </c>
      <c r="R265" s="43"/>
      <c r="S265" s="170">
        <v>1658.946375</v>
      </c>
      <c r="T265" s="21">
        <v>66.415842999999995</v>
      </c>
      <c r="U265" s="43"/>
      <c r="V265" s="43"/>
      <c r="W265" s="43"/>
      <c r="X265" s="21">
        <v>14.553000000000001</v>
      </c>
      <c r="Y265" s="21">
        <v>3.8754200000000001</v>
      </c>
      <c r="AA265" s="21"/>
      <c r="AB265" s="21">
        <v>350.83971200000002</v>
      </c>
      <c r="AC265" s="21">
        <v>16.039000000000001</v>
      </c>
      <c r="AD265" s="21"/>
      <c r="AE265" s="21">
        <v>271.12900000000002</v>
      </c>
      <c r="AF265" s="21"/>
      <c r="AG265" s="21"/>
      <c r="AH265" s="21"/>
      <c r="AI265" s="21"/>
      <c r="AJ265" s="21">
        <v>63.671999999999997</v>
      </c>
      <c r="AK265" s="21"/>
      <c r="AL265" s="21">
        <f t="shared" si="30"/>
        <v>2094.6303500000004</v>
      </c>
      <c r="AM265" s="21">
        <f t="shared" si="31"/>
        <v>2028.2145070000004</v>
      </c>
      <c r="AN265" s="26">
        <f t="shared" si="26"/>
        <v>5.4711790653527714E-13</v>
      </c>
      <c r="AO265" s="8"/>
      <c r="AQ265" s="7"/>
    </row>
    <row r="266" spans="1:43">
      <c r="A266" s="15">
        <v>1956</v>
      </c>
      <c r="B266" s="21">
        <v>2186.529884</v>
      </c>
      <c r="C266" s="21">
        <f t="shared" si="27"/>
        <v>2149.0538350000002</v>
      </c>
      <c r="D266" s="108">
        <f t="shared" si="28"/>
        <v>361.17150200000003</v>
      </c>
      <c r="E266" s="109">
        <f t="shared" si="29"/>
        <v>1825.3583819999999</v>
      </c>
      <c r="F266" s="92"/>
      <c r="G266" s="42">
        <v>11.0151</v>
      </c>
      <c r="H266" s="42">
        <v>2094.106166</v>
      </c>
      <c r="I266" s="7"/>
      <c r="J266" s="21">
        <v>38.279164999999999</v>
      </c>
      <c r="K266" s="21">
        <v>20.591999999999999</v>
      </c>
      <c r="L266" s="7"/>
      <c r="M266" s="7"/>
      <c r="N266" s="25"/>
      <c r="O266" s="21">
        <v>5.6534040000000001</v>
      </c>
      <c r="P266" s="43"/>
      <c r="Q266" s="21">
        <v>37.476049000000003</v>
      </c>
      <c r="R266" s="43"/>
      <c r="S266" s="170">
        <v>1787.882333</v>
      </c>
      <c r="T266" s="21">
        <v>37.476049000000003</v>
      </c>
      <c r="U266" s="43"/>
      <c r="V266" s="43"/>
      <c r="W266" s="43"/>
      <c r="X266" s="21">
        <v>14.553000000000001</v>
      </c>
      <c r="Y266" s="21">
        <v>3.9106589999999999</v>
      </c>
      <c r="AA266" s="21"/>
      <c r="AB266" s="21">
        <v>342.70784300000003</v>
      </c>
      <c r="AC266" s="21">
        <v>13.694000000000001</v>
      </c>
      <c r="AD266" s="21"/>
      <c r="AE266" s="21">
        <v>258.10000000000002</v>
      </c>
      <c r="AF266" s="21"/>
      <c r="AG266" s="21"/>
      <c r="AH266" s="21"/>
      <c r="AI266" s="21"/>
      <c r="AJ266" s="21">
        <v>70.914999999999964</v>
      </c>
      <c r="AK266" s="21"/>
      <c r="AL266" s="21">
        <f t="shared" si="30"/>
        <v>2186.529884</v>
      </c>
      <c r="AM266" s="21">
        <f t="shared" si="31"/>
        <v>2149.0538350000002</v>
      </c>
      <c r="AN266" s="26">
        <f t="shared" si="26"/>
        <v>-9.9475983006414026E-14</v>
      </c>
      <c r="AO266" s="8"/>
      <c r="AQ266" s="7"/>
    </row>
    <row r="267" spans="1:43">
      <c r="A267" s="15">
        <v>1957</v>
      </c>
      <c r="B267" s="21">
        <v>2256.2256219999999</v>
      </c>
      <c r="C267" s="21">
        <f t="shared" si="27"/>
        <v>2204.2354460000001</v>
      </c>
      <c r="D267" s="108">
        <f t="shared" si="28"/>
        <v>330.86699999999996</v>
      </c>
      <c r="E267" s="109">
        <f t="shared" si="29"/>
        <v>1925.358622</v>
      </c>
      <c r="F267" s="92"/>
      <c r="G267" s="42">
        <v>11.0151</v>
      </c>
      <c r="H267" s="42">
        <v>2153.0681030000001</v>
      </c>
      <c r="I267" s="7"/>
      <c r="J267" s="21">
        <v>34.753238000000003</v>
      </c>
      <c r="K267" s="21">
        <v>15.821999999999999</v>
      </c>
      <c r="L267" s="7"/>
      <c r="M267" s="7"/>
      <c r="N267" s="25"/>
      <c r="O267" s="21">
        <v>5.3990049999999998</v>
      </c>
      <c r="P267" s="43"/>
      <c r="Q267" s="21">
        <v>51.990175999999998</v>
      </c>
      <c r="R267" s="43"/>
      <c r="S267" s="170">
        <v>1873.3684459999999</v>
      </c>
      <c r="T267" s="21">
        <v>51.990175999999998</v>
      </c>
      <c r="U267" s="43"/>
      <c r="V267" s="43"/>
      <c r="W267" s="43"/>
      <c r="X267" s="21">
        <v>14.553000000000001</v>
      </c>
      <c r="Y267" s="21">
        <v>3.9016320000000002</v>
      </c>
      <c r="AA267" s="21"/>
      <c r="AB267" s="21">
        <v>312.41236800000001</v>
      </c>
      <c r="AC267" s="21">
        <v>13.5</v>
      </c>
      <c r="AD267" s="21"/>
      <c r="AE267" s="21">
        <v>225.16399999999999</v>
      </c>
      <c r="AF267" s="21"/>
      <c r="AG267" s="21"/>
      <c r="AH267" s="21"/>
      <c r="AI267" s="21"/>
      <c r="AJ267" s="21">
        <v>73.748999999999995</v>
      </c>
      <c r="AK267" s="21"/>
      <c r="AL267" s="21">
        <f t="shared" si="30"/>
        <v>2256.2256219999999</v>
      </c>
      <c r="AM267" s="21">
        <f t="shared" si="31"/>
        <v>2204.2354460000001</v>
      </c>
      <c r="AN267" s="26">
        <f t="shared" si="26"/>
        <v>-1.1723955140041653E-13</v>
      </c>
      <c r="AO267" s="8"/>
      <c r="AQ267" s="7"/>
    </row>
    <row r="268" spans="1:43">
      <c r="A268" s="15">
        <v>1958</v>
      </c>
      <c r="B268" s="21">
        <v>2327.1961649999998</v>
      </c>
      <c r="C268" s="21">
        <f t="shared" si="27"/>
        <v>2288.9518469999998</v>
      </c>
      <c r="D268" s="108">
        <f t="shared" si="28"/>
        <v>326.8373039999999</v>
      </c>
      <c r="E268" s="109">
        <f t="shared" si="29"/>
        <v>2000.3588609999999</v>
      </c>
      <c r="F268" s="92"/>
      <c r="G268" s="42">
        <v>11.0151</v>
      </c>
      <c r="H268" s="42">
        <v>2222.6756140000002</v>
      </c>
      <c r="I268" s="7"/>
      <c r="J268" s="21">
        <v>49.533147</v>
      </c>
      <c r="K268" s="21">
        <v>27.92</v>
      </c>
      <c r="L268" s="7"/>
      <c r="M268" s="7"/>
      <c r="N268" s="25"/>
      <c r="O268" s="21">
        <v>5.7279859999999996</v>
      </c>
      <c r="P268" s="43"/>
      <c r="Q268" s="21">
        <v>38.244318</v>
      </c>
      <c r="R268" s="43"/>
      <c r="S268" s="170">
        <v>1962.1145429999999</v>
      </c>
      <c r="T268" s="21">
        <v>38.244318</v>
      </c>
      <c r="U268" s="43"/>
      <c r="V268" s="43"/>
      <c r="W268" s="43"/>
      <c r="X268" s="21">
        <v>14.553000000000001</v>
      </c>
      <c r="Y268" s="21">
        <v>3.9001359999999998</v>
      </c>
      <c r="AA268" s="21"/>
      <c r="AB268" s="21">
        <v>308.38416799999999</v>
      </c>
      <c r="AC268" s="21">
        <v>11.401</v>
      </c>
      <c r="AD268" s="21"/>
      <c r="AE268" s="21">
        <v>223.98500000000001</v>
      </c>
      <c r="AF268" s="21"/>
      <c r="AG268" s="21"/>
      <c r="AH268" s="21"/>
      <c r="AI268" s="21"/>
      <c r="AJ268" s="21">
        <v>72.998999999999995</v>
      </c>
      <c r="AK268" s="21"/>
      <c r="AL268" s="21">
        <f t="shared" si="30"/>
        <v>2327.1961649999998</v>
      </c>
      <c r="AM268" s="21">
        <f t="shared" si="31"/>
        <v>2288.9518469999998</v>
      </c>
      <c r="AN268" s="26">
        <f t="shared" si="26"/>
        <v>-5.2580162446247414E-13</v>
      </c>
      <c r="AO268" s="8"/>
      <c r="AQ268" s="7"/>
    </row>
    <row r="269" spans="1:43">
      <c r="A269" s="15">
        <v>1959</v>
      </c>
      <c r="B269" s="21">
        <v>2396.1542869999998</v>
      </c>
      <c r="C269" s="21">
        <f t="shared" si="27"/>
        <v>2351.8581369999997</v>
      </c>
      <c r="D269" s="108">
        <f t="shared" si="28"/>
        <v>345.79530599999987</v>
      </c>
      <c r="E269" s="109">
        <f t="shared" si="29"/>
        <v>2050.3589809999999</v>
      </c>
      <c r="F269" s="92"/>
      <c r="G269" s="42">
        <v>11.0151</v>
      </c>
      <c r="H269" s="42">
        <v>2309.195369</v>
      </c>
      <c r="I269" s="7"/>
      <c r="J269" s="21">
        <v>27.721012999999999</v>
      </c>
      <c r="K269" s="21">
        <v>5.9710000000000001</v>
      </c>
      <c r="L269" s="7"/>
      <c r="M269" s="7"/>
      <c r="N269" s="25"/>
      <c r="O269" s="21">
        <v>3.9266549999999998</v>
      </c>
      <c r="P269" s="43"/>
      <c r="Q269" s="21">
        <v>44.296149999999997</v>
      </c>
      <c r="R269" s="43"/>
      <c r="S269" s="170">
        <v>2006.062831</v>
      </c>
      <c r="T269" s="21">
        <v>44.296149999999997</v>
      </c>
      <c r="U269" s="43"/>
      <c r="V269" s="43"/>
      <c r="W269" s="43"/>
      <c r="X269" s="21">
        <v>14.553000000000001</v>
      </c>
      <c r="Y269" s="21">
        <v>3.9004409999999998</v>
      </c>
      <c r="AA269" s="21"/>
      <c r="AB269" s="21">
        <v>327.34186499999998</v>
      </c>
      <c r="AC269" s="21">
        <v>13.195971</v>
      </c>
      <c r="AD269" s="21"/>
      <c r="AE269" s="21">
        <v>243.94399999999999</v>
      </c>
      <c r="AF269" s="21"/>
      <c r="AG269" s="21"/>
      <c r="AH269" s="21"/>
      <c r="AI269" s="21"/>
      <c r="AJ269" s="21">
        <v>70.201893999999996</v>
      </c>
      <c r="AK269" s="21"/>
      <c r="AL269" s="21">
        <f t="shared" si="30"/>
        <v>2396.1542869999994</v>
      </c>
      <c r="AM269" s="21">
        <f t="shared" si="31"/>
        <v>2351.8581369999993</v>
      </c>
      <c r="AN269" s="26">
        <f t="shared" si="26"/>
        <v>-9.1304741545172874E-13</v>
      </c>
      <c r="AO269" s="8"/>
      <c r="AQ269" s="7"/>
    </row>
    <row r="270" spans="1:43">
      <c r="A270" s="15">
        <v>1960</v>
      </c>
      <c r="B270" s="21">
        <v>2509.6114870000001</v>
      </c>
      <c r="C270" s="21">
        <f t="shared" ref="C270:C301" si="32">B270-Q270-R270</f>
        <v>2471.166581</v>
      </c>
      <c r="D270" s="108">
        <f t="shared" si="28"/>
        <v>359.25130700000017</v>
      </c>
      <c r="E270" s="109">
        <f t="shared" si="29"/>
        <v>2150.3601800000001</v>
      </c>
      <c r="F270" s="92"/>
      <c r="G270" s="42">
        <v>11.0151</v>
      </c>
      <c r="H270" s="42">
        <v>2412.8017070000001</v>
      </c>
      <c r="I270" s="7"/>
      <c r="J270" s="21">
        <v>44.040160999999998</v>
      </c>
      <c r="K270" s="21">
        <v>22.634</v>
      </c>
      <c r="L270" s="7"/>
      <c r="M270" s="7"/>
      <c r="N270" s="25"/>
      <c r="O270" s="21">
        <v>3.3096130000000001</v>
      </c>
      <c r="P270" s="43"/>
      <c r="Q270" s="21">
        <v>38.444906000000003</v>
      </c>
      <c r="R270" s="43"/>
      <c r="S270" s="170">
        <v>2111.915274</v>
      </c>
      <c r="T270" s="21">
        <v>38.444906000000003</v>
      </c>
      <c r="U270" s="43"/>
      <c r="V270" s="43"/>
      <c r="W270" s="43"/>
      <c r="X270" s="21">
        <v>14.553000000000001</v>
      </c>
      <c r="Y270" s="21">
        <v>3.8981919999999999</v>
      </c>
      <c r="AA270" s="21"/>
      <c r="AB270" s="21">
        <v>340.80011500000001</v>
      </c>
      <c r="AC270" s="21">
        <v>13.418763</v>
      </c>
      <c r="AD270" s="21"/>
      <c r="AE270" s="21">
        <v>260.88900000000001</v>
      </c>
      <c r="AF270" s="21"/>
      <c r="AG270" s="21"/>
      <c r="AH270" s="21"/>
      <c r="AI270" s="21"/>
      <c r="AJ270" s="21">
        <v>66.492351999999997</v>
      </c>
      <c r="AK270" s="21"/>
      <c r="AL270" s="21">
        <f t="shared" si="30"/>
        <v>2509.6114870000001</v>
      </c>
      <c r="AM270" s="21">
        <f t="shared" si="31"/>
        <v>2471.166581</v>
      </c>
      <c r="AN270" s="26">
        <f t="shared" si="26"/>
        <v>0</v>
      </c>
      <c r="AO270" s="8"/>
      <c r="AQ270" s="7"/>
    </row>
    <row r="271" spans="1:43">
      <c r="A271" s="15">
        <v>1961</v>
      </c>
      <c r="B271" s="21">
        <v>2766.327702</v>
      </c>
      <c r="C271" s="21">
        <f t="shared" si="32"/>
        <v>2721.927314</v>
      </c>
      <c r="D271" s="108">
        <f t="shared" si="28"/>
        <v>515.96668200000022</v>
      </c>
      <c r="E271" s="109">
        <f t="shared" si="29"/>
        <v>2250.3610199999998</v>
      </c>
      <c r="F271" s="92"/>
      <c r="G271" s="42">
        <v>11.0151</v>
      </c>
      <c r="H271" s="42">
        <v>2655.9532199999999</v>
      </c>
      <c r="I271" s="7"/>
      <c r="J271" s="21">
        <v>52.627116999999998</v>
      </c>
      <c r="K271" s="21">
        <v>32.715699000000001</v>
      </c>
      <c r="L271" s="7"/>
      <c r="M271" s="7"/>
      <c r="N271" s="25"/>
      <c r="O271" s="21">
        <v>2.331877</v>
      </c>
      <c r="P271" s="43"/>
      <c r="Q271" s="21">
        <v>44.400388</v>
      </c>
      <c r="R271" s="43"/>
      <c r="S271" s="170">
        <v>2205.9606319999998</v>
      </c>
      <c r="T271" s="21">
        <v>44.400388</v>
      </c>
      <c r="U271" s="43"/>
      <c r="V271" s="43"/>
      <c r="W271" s="43"/>
      <c r="X271" s="21">
        <v>14.553000000000001</v>
      </c>
      <c r="Y271" s="21">
        <v>3.8803909999999999</v>
      </c>
      <c r="AA271" s="21"/>
      <c r="AB271" s="21">
        <v>497.53329100000002</v>
      </c>
      <c r="AC271" s="21">
        <v>15.294121000000001</v>
      </c>
      <c r="AD271" s="21">
        <v>155.1</v>
      </c>
      <c r="AE271" s="21">
        <v>261.55100000000004</v>
      </c>
      <c r="AF271" s="21"/>
      <c r="AG271" s="21"/>
      <c r="AH271" s="21"/>
      <c r="AI271" s="21"/>
      <c r="AJ271" s="21">
        <v>65.588169999999977</v>
      </c>
      <c r="AK271" s="21"/>
      <c r="AL271" s="21">
        <f>SUM(S271:AB271)-AA271</f>
        <v>2766.327702</v>
      </c>
      <c r="AM271" s="21">
        <f t="shared" si="31"/>
        <v>2721.927314</v>
      </c>
      <c r="AN271" s="26">
        <f t="shared" si="26"/>
        <v>1.4210854715202004E-13</v>
      </c>
      <c r="AO271" s="8"/>
      <c r="AQ271" s="7"/>
    </row>
    <row r="272" spans="1:43">
      <c r="A272" s="15">
        <v>1962</v>
      </c>
      <c r="B272" s="21">
        <v>2920.5258589999999</v>
      </c>
      <c r="C272" s="21">
        <f t="shared" si="32"/>
        <v>2897.3086399999997</v>
      </c>
      <c r="D272" s="108">
        <f t="shared" si="28"/>
        <v>595.16723699999977</v>
      </c>
      <c r="E272" s="109">
        <f t="shared" si="29"/>
        <v>2325.3586220000002</v>
      </c>
      <c r="F272" s="92"/>
      <c r="G272" s="42">
        <v>11.0151</v>
      </c>
      <c r="H272" s="42">
        <v>2819.5893019999999</v>
      </c>
      <c r="I272" s="7"/>
      <c r="J272" s="21">
        <v>65.236067000000006</v>
      </c>
      <c r="K272" s="21">
        <v>44.082999999999998</v>
      </c>
      <c r="L272" s="7"/>
      <c r="M272" s="7"/>
      <c r="N272" s="25"/>
      <c r="O272" s="21">
        <v>1.4681709999999999</v>
      </c>
      <c r="P272" s="43"/>
      <c r="Q272" s="21">
        <v>23.217219</v>
      </c>
      <c r="R272" s="43"/>
      <c r="S272" s="170">
        <v>2302.1414030000001</v>
      </c>
      <c r="T272" s="21">
        <v>23.217219</v>
      </c>
      <c r="U272" s="43"/>
      <c r="V272" s="43"/>
      <c r="W272" s="43"/>
      <c r="X272" s="21">
        <v>14.553000000000001</v>
      </c>
      <c r="Y272" s="21">
        <v>3.917764</v>
      </c>
      <c r="AA272" s="21"/>
      <c r="AB272" s="21">
        <v>576.69647299999997</v>
      </c>
      <c r="AC272" s="21">
        <v>13.145313</v>
      </c>
      <c r="AD272" s="21">
        <v>241.4</v>
      </c>
      <c r="AE272" s="21">
        <v>249.24900000000002</v>
      </c>
      <c r="AF272" s="21"/>
      <c r="AG272" s="21"/>
      <c r="AH272" s="21"/>
      <c r="AI272" s="21"/>
      <c r="AJ272" s="21">
        <v>72.902159999999995</v>
      </c>
      <c r="AK272" s="21"/>
      <c r="AL272" s="21">
        <f t="shared" ref="AL272:AL276" si="33">SUM(S272:AB272)-AA272</f>
        <v>2920.5258589999999</v>
      </c>
      <c r="AM272" s="21">
        <f t="shared" si="31"/>
        <v>2897.3086399999997</v>
      </c>
      <c r="AN272" s="26">
        <f t="shared" si="26"/>
        <v>-8.5265128291212022E-14</v>
      </c>
      <c r="AO272" s="8"/>
      <c r="AQ272" s="7"/>
    </row>
    <row r="273" spans="1:43">
      <c r="A273" s="15">
        <v>1963</v>
      </c>
      <c r="B273" s="21">
        <v>2714.385221</v>
      </c>
      <c r="C273" s="21">
        <f t="shared" si="32"/>
        <v>2673.4735300000002</v>
      </c>
      <c r="D273" s="108">
        <f t="shared" si="28"/>
        <v>364.02528099999995</v>
      </c>
      <c r="E273" s="109">
        <f t="shared" si="29"/>
        <v>2350.3599400000003</v>
      </c>
      <c r="F273" s="92"/>
      <c r="G273" s="42">
        <v>11.0151</v>
      </c>
      <c r="H273" s="42">
        <v>2585.2588860000001</v>
      </c>
      <c r="I273" s="7"/>
      <c r="J273" s="21">
        <v>75.731628999999998</v>
      </c>
      <c r="K273" s="21">
        <v>52.838000000000001</v>
      </c>
      <c r="L273" s="7"/>
      <c r="M273" s="7"/>
      <c r="N273" s="25"/>
      <c r="O273" s="21">
        <v>1.4679150000000001</v>
      </c>
      <c r="P273" s="43"/>
      <c r="Q273" s="21">
        <v>40.911690999999998</v>
      </c>
      <c r="R273" s="43"/>
      <c r="S273" s="170">
        <v>2309.448249</v>
      </c>
      <c r="T273" s="21">
        <v>40.911690999999998</v>
      </c>
      <c r="U273" s="43"/>
      <c r="V273" s="43"/>
      <c r="W273" s="43"/>
      <c r="X273" s="21">
        <v>14.553000000000001</v>
      </c>
      <c r="Y273" s="21">
        <v>3.8948019999999999</v>
      </c>
      <c r="AA273" s="21"/>
      <c r="AB273" s="21">
        <v>345.57747899999998</v>
      </c>
      <c r="AC273" s="21">
        <v>14.929518</v>
      </c>
      <c r="AD273" s="21"/>
      <c r="AE273" s="21">
        <v>256.12599999999998</v>
      </c>
      <c r="AF273" s="21"/>
      <c r="AG273" s="21"/>
      <c r="AH273" s="21"/>
      <c r="AI273" s="21"/>
      <c r="AJ273" s="21">
        <v>74.521961000000033</v>
      </c>
      <c r="AK273" s="21"/>
      <c r="AL273" s="21">
        <f t="shared" si="33"/>
        <v>2714.3852209999995</v>
      </c>
      <c r="AM273" s="21">
        <f t="shared" si="31"/>
        <v>2673.4735299999998</v>
      </c>
      <c r="AN273" s="26">
        <f t="shared" si="26"/>
        <v>-6.4659388954169117E-13</v>
      </c>
      <c r="AO273" s="8"/>
      <c r="AQ273" s="7"/>
    </row>
    <row r="274" spans="1:43">
      <c r="A274" s="15">
        <v>1964</v>
      </c>
      <c r="B274" s="21">
        <v>2831.08095</v>
      </c>
      <c r="C274" s="21">
        <f t="shared" si="32"/>
        <v>2809.7642049999999</v>
      </c>
      <c r="D274" s="108">
        <f t="shared" si="28"/>
        <v>380.71992999999981</v>
      </c>
      <c r="E274" s="109">
        <f t="shared" si="29"/>
        <v>2450.3610200000003</v>
      </c>
      <c r="F274" s="92"/>
      <c r="G274" s="42">
        <v>11.0151</v>
      </c>
      <c r="H274" s="42">
        <v>2738.3529629999998</v>
      </c>
      <c r="I274" s="7"/>
      <c r="J274" s="21">
        <v>58.944837999999997</v>
      </c>
      <c r="K274" s="21">
        <v>33.558</v>
      </c>
      <c r="L274" s="7"/>
      <c r="M274" s="7"/>
      <c r="N274" s="25"/>
      <c r="O274" s="21">
        <v>1.4513039999999999</v>
      </c>
      <c r="P274" s="43"/>
      <c r="Q274" s="21">
        <v>21.316745000000001</v>
      </c>
      <c r="R274" s="43"/>
      <c r="S274" s="170">
        <v>2429.0442750000002</v>
      </c>
      <c r="T274" s="21">
        <v>21.316745000000001</v>
      </c>
      <c r="U274" s="43"/>
      <c r="V274" s="43"/>
      <c r="W274" s="43"/>
      <c r="X274" s="21">
        <v>14.553000000000001</v>
      </c>
      <c r="Y274" s="21">
        <v>3.8961929999999998</v>
      </c>
      <c r="AA274" s="21"/>
      <c r="AB274" s="21">
        <v>362.270737</v>
      </c>
      <c r="AC274" s="21">
        <v>12.946844</v>
      </c>
      <c r="AD274" s="21"/>
      <c r="AE274" s="21">
        <v>278.19600000000003</v>
      </c>
      <c r="AF274" s="21"/>
      <c r="AG274" s="21"/>
      <c r="AH274" s="21"/>
      <c r="AI274" s="21"/>
      <c r="AJ274" s="21">
        <v>71.127893999999998</v>
      </c>
      <c r="AK274" s="21"/>
      <c r="AL274" s="21">
        <f t="shared" si="33"/>
        <v>2831.08095</v>
      </c>
      <c r="AM274" s="21">
        <f t="shared" si="31"/>
        <v>2809.7642049999999</v>
      </c>
      <c r="AN274" s="26">
        <f t="shared" si="26"/>
        <v>0</v>
      </c>
      <c r="AO274" s="8"/>
      <c r="AQ274" s="7"/>
    </row>
    <row r="275" spans="1:43">
      <c r="A275" s="15">
        <v>1965</v>
      </c>
      <c r="B275" s="21">
        <v>3042.9438449999998</v>
      </c>
      <c r="C275" s="21">
        <f t="shared" si="32"/>
        <v>2993.9996339999998</v>
      </c>
      <c r="D275" s="108">
        <f t="shared" si="28"/>
        <v>392.58210599999984</v>
      </c>
      <c r="E275" s="109">
        <f t="shared" si="29"/>
        <v>2650.3617389999999</v>
      </c>
      <c r="F275" s="92"/>
      <c r="G275" s="42">
        <v>11.0151</v>
      </c>
      <c r="H275" s="42">
        <v>2879.5561819999998</v>
      </c>
      <c r="I275" s="7"/>
      <c r="J275" s="21">
        <v>101.959343</v>
      </c>
      <c r="K275" s="21">
        <v>76.034999999999997</v>
      </c>
      <c r="L275" s="7"/>
      <c r="M275" s="7"/>
      <c r="N275" s="25"/>
      <c r="O275" s="21">
        <v>1.469009</v>
      </c>
      <c r="P275" s="43"/>
      <c r="Q275" s="21">
        <v>48.944211000000003</v>
      </c>
      <c r="R275" s="43"/>
      <c r="S275" s="170">
        <v>2601.4175279999999</v>
      </c>
      <c r="T275" s="21">
        <v>48.944211000000003</v>
      </c>
      <c r="U275" s="43"/>
      <c r="V275" s="43"/>
      <c r="W275" s="43"/>
      <c r="X275" s="21">
        <v>14.553000000000001</v>
      </c>
      <c r="Y275" s="21">
        <v>3.881812</v>
      </c>
      <c r="AA275" s="21"/>
      <c r="AB275" s="21">
        <v>374.14729399999999</v>
      </c>
      <c r="AC275" s="21">
        <v>11.566898999999999</v>
      </c>
      <c r="AD275" s="21"/>
      <c r="AE275" s="21">
        <v>278.24700000000001</v>
      </c>
      <c r="AF275" s="21"/>
      <c r="AG275" s="21"/>
      <c r="AH275" s="21"/>
      <c r="AI275" s="21"/>
      <c r="AJ275" s="21">
        <v>84.333394999999996</v>
      </c>
      <c r="AK275" s="21"/>
      <c r="AL275" s="21">
        <f t="shared" si="33"/>
        <v>3042.9438449999998</v>
      </c>
      <c r="AM275" s="21">
        <f t="shared" si="31"/>
        <v>2993.9996339999998</v>
      </c>
      <c r="AN275" s="26">
        <f t="shared" si="26"/>
        <v>1.4210854715202004E-13</v>
      </c>
      <c r="AO275" s="8"/>
      <c r="AQ275" s="7"/>
    </row>
    <row r="276" spans="1:43" ht="17.25" customHeight="1">
      <c r="A276" s="15">
        <v>1966</v>
      </c>
      <c r="B276" s="21">
        <v>3302.2252480000002</v>
      </c>
      <c r="C276" s="21">
        <f t="shared" si="32"/>
        <v>3280.4829970000001</v>
      </c>
      <c r="D276" s="108">
        <f t="shared" si="28"/>
        <v>501.86398900000006</v>
      </c>
      <c r="E276" s="109">
        <f t="shared" si="29"/>
        <v>2800.3612590000002</v>
      </c>
      <c r="F276" s="92"/>
      <c r="G276" s="42">
        <v>11.0151</v>
      </c>
      <c r="H276" s="42">
        <v>3165.6233870000001</v>
      </c>
      <c r="I276" s="7"/>
      <c r="J276" s="21">
        <v>102.383926</v>
      </c>
      <c r="K276" s="21">
        <v>74.894999999999996</v>
      </c>
      <c r="L276" s="7"/>
      <c r="M276" s="7"/>
      <c r="N276" s="25"/>
      <c r="O276" s="21">
        <v>1.4605840000000001</v>
      </c>
      <c r="P276" s="43"/>
      <c r="Q276" s="21">
        <v>21.742251</v>
      </c>
      <c r="R276" s="43"/>
      <c r="S276" s="170">
        <v>2778.6190080000001</v>
      </c>
      <c r="T276" s="21">
        <v>21.742251</v>
      </c>
      <c r="U276" s="43"/>
      <c r="V276" s="43"/>
      <c r="W276" s="43"/>
      <c r="X276" s="21">
        <v>14.553000000000001</v>
      </c>
      <c r="Y276" s="21">
        <v>3.8820250000000001</v>
      </c>
      <c r="AA276" s="21"/>
      <c r="AB276" s="21">
        <v>483.42896400000001</v>
      </c>
      <c r="AC276" s="21">
        <v>13.241351</v>
      </c>
      <c r="AD276" s="21">
        <v>97.5</v>
      </c>
      <c r="AE276" s="21">
        <v>282.18399999999991</v>
      </c>
      <c r="AF276" s="21"/>
      <c r="AG276" s="21"/>
      <c r="AH276" s="21"/>
      <c r="AI276" s="21"/>
      <c r="AJ276" s="21">
        <v>90.503613000000058</v>
      </c>
      <c r="AK276" s="21"/>
      <c r="AL276" s="21">
        <f t="shared" si="33"/>
        <v>3302.2252480000002</v>
      </c>
      <c r="AM276" s="21">
        <f t="shared" ref="AM276:AM330" si="34">AL276-AH276-T276</f>
        <v>3280.4829970000001</v>
      </c>
      <c r="AN276" s="26">
        <f t="shared" si="26"/>
        <v>0</v>
      </c>
      <c r="AO276" s="47"/>
    </row>
    <row r="277" spans="1:43" ht="42" customHeight="1">
      <c r="A277" s="48" t="s">
        <v>86</v>
      </c>
      <c r="B277" s="49"/>
      <c r="C277" s="3"/>
      <c r="D277" s="34"/>
      <c r="E277" s="34"/>
      <c r="F277" s="3"/>
      <c r="G277" s="49"/>
      <c r="H277" s="49"/>
      <c r="I277" s="49"/>
      <c r="J277" s="49"/>
      <c r="K277" s="34"/>
      <c r="L277" s="35"/>
      <c r="M277" s="3"/>
      <c r="N277" s="3"/>
      <c r="O277" s="3"/>
      <c r="P277" s="3"/>
      <c r="Q277" s="36"/>
      <c r="R277" s="36"/>
      <c r="S277" s="50"/>
      <c r="T277" s="5"/>
      <c r="U277" s="5"/>
      <c r="V277" s="5"/>
      <c r="W277" s="5"/>
      <c r="X277" s="51"/>
      <c r="Y277" s="51"/>
      <c r="AB277" s="3"/>
      <c r="AC277" s="41"/>
      <c r="AD277" s="34"/>
      <c r="AE277" s="179"/>
      <c r="AF277" s="179"/>
      <c r="AG277" s="179"/>
      <c r="AH277" s="52"/>
      <c r="AI277" s="52"/>
      <c r="AJ277" s="5"/>
      <c r="AK277" s="5"/>
      <c r="AL277" s="49"/>
      <c r="AM277" s="49"/>
      <c r="AN277" s="26"/>
      <c r="AO277" s="7"/>
    </row>
    <row r="278" spans="1:43">
      <c r="A278" s="53">
        <f>A279-1</f>
        <v>1966</v>
      </c>
      <c r="B278" s="25">
        <f>494848493/1000000+S278+T278</f>
        <v>3295.2097520000002</v>
      </c>
      <c r="C278" s="25">
        <f>B278-Q278</f>
        <v>3279.1596890000001</v>
      </c>
      <c r="D278" s="106">
        <f>B278-S278-T278</f>
        <v>494.84849300000008</v>
      </c>
      <c r="E278" s="111">
        <f>B278-D278</f>
        <v>2800.3612590000002</v>
      </c>
      <c r="F278" s="105"/>
      <c r="G278" s="42">
        <v>11.0151</v>
      </c>
      <c r="H278" s="25">
        <f>(2787919108+380114491)/1000000</f>
        <v>3168.0335989999999</v>
      </c>
      <c r="I278" s="25"/>
      <c r="J278" s="25">
        <f t="shared" ref="J278:J304" si="35">(B278-G278-H278-Q278-O278)</f>
        <v>98.655084000000272</v>
      </c>
      <c r="K278" s="25">
        <v>69.734083999999996</v>
      </c>
      <c r="L278" s="25"/>
      <c r="M278" s="25"/>
      <c r="N278" s="25"/>
      <c r="O278" s="54">
        <f>(260245+361259+834402)/1000000</f>
        <v>1.4559059999999999</v>
      </c>
      <c r="P278" s="25"/>
      <c r="Q278" s="55">
        <f>T278</f>
        <v>16.050063000000002</v>
      </c>
      <c r="R278" s="55"/>
      <c r="S278" s="56">
        <v>2784.3111960000001</v>
      </c>
      <c r="T278" s="25">
        <v>16.050063000000002</v>
      </c>
      <c r="U278" s="55"/>
      <c r="V278" s="55"/>
      <c r="W278" s="55"/>
      <c r="X278" s="21">
        <v>14.553000000000001</v>
      </c>
      <c r="Y278" s="21">
        <v>3.9215930000000001</v>
      </c>
      <c r="Z278" s="25"/>
      <c r="AA278" s="25"/>
      <c r="AB278" s="25">
        <f t="shared" ref="AB278:AB331" si="36">AL278-S278-T278-X278-Y278-Z278</f>
        <v>476.37390000000011</v>
      </c>
      <c r="AC278" s="25">
        <v>12.968818000000001</v>
      </c>
      <c r="AD278" s="25">
        <v>97.5</v>
      </c>
      <c r="AE278" s="25">
        <v>271.75000999999997</v>
      </c>
      <c r="AF278" s="25"/>
      <c r="AG278" s="57"/>
      <c r="AH278" s="25">
        <v>0</v>
      </c>
      <c r="AI278" s="25"/>
      <c r="AJ278" s="25">
        <f t="shared" ref="AJ278:AJ310" si="37">AB278-AC278-AH278-AE278-AD278</f>
        <v>94.155072000000132</v>
      </c>
      <c r="AK278" s="25"/>
      <c r="AL278" s="25">
        <f t="shared" ref="AL278:AL309" si="38">B278</f>
        <v>3295.2097520000002</v>
      </c>
      <c r="AM278" s="25">
        <f t="shared" si="34"/>
        <v>3279.1596890000001</v>
      </c>
      <c r="AN278" s="26">
        <f t="shared" ref="AN278:AN309" si="39">AL278-SUM(G278,H278,J278,O278,Q278,R278)</f>
        <v>0</v>
      </c>
      <c r="AO278" s="7"/>
    </row>
    <row r="279" spans="1:43">
      <c r="A279" s="53">
        <f>A280-1</f>
        <v>1967</v>
      </c>
      <c r="B279" s="25">
        <f>609831898/1000000+S279+T279</f>
        <v>3510.193996</v>
      </c>
      <c r="C279" s="25">
        <f>B279-Q279</f>
        <v>3479.444892</v>
      </c>
      <c r="D279" s="106">
        <f>B279-S279-T279</f>
        <v>609.83189799999991</v>
      </c>
      <c r="E279" s="111">
        <f t="shared" ref="E279:E331" si="40">B279-D279</f>
        <v>2900.3620980000001</v>
      </c>
      <c r="F279" s="105"/>
      <c r="G279" s="42">
        <v>11.0151</v>
      </c>
      <c r="H279" s="25">
        <f>(2888012329+458268438)/1000000</f>
        <v>3346.2807670000002</v>
      </c>
      <c r="I279" s="25"/>
      <c r="J279" s="25">
        <f t="shared" si="35"/>
        <v>120.72578499999969</v>
      </c>
      <c r="K279" s="25">
        <v>92.611451000000002</v>
      </c>
      <c r="L279" s="25"/>
      <c r="M279" s="25"/>
      <c r="N279" s="25"/>
      <c r="O279" s="54">
        <f>(260370+362098+800772)/1000000</f>
        <v>1.4232400000000001</v>
      </c>
      <c r="P279" s="25"/>
      <c r="Q279" s="55">
        <f>T279</f>
        <v>30.749103999999999</v>
      </c>
      <c r="R279" s="55"/>
      <c r="S279" s="56">
        <v>2869.6129940000001</v>
      </c>
      <c r="T279" s="25">
        <v>30.749103999999999</v>
      </c>
      <c r="U279" s="55"/>
      <c r="V279" s="55"/>
      <c r="W279" s="55"/>
      <c r="X279" s="21">
        <v>14.553000000000001</v>
      </c>
      <c r="Y279" s="21">
        <v>3.9228350000000001</v>
      </c>
      <c r="Z279" s="25"/>
      <c r="AA279" s="171"/>
      <c r="AB279" s="25">
        <f t="shared" si="36"/>
        <v>591.35606299999995</v>
      </c>
      <c r="AC279" s="25">
        <v>11.597178</v>
      </c>
      <c r="AD279" s="25">
        <v>201.4</v>
      </c>
      <c r="AE279" s="25">
        <v>268.30053500000002</v>
      </c>
      <c r="AF279" s="25"/>
      <c r="AG279" s="57"/>
      <c r="AH279" s="25">
        <v>0</v>
      </c>
      <c r="AI279" s="25"/>
      <c r="AJ279" s="25">
        <f t="shared" si="37"/>
        <v>110.05834999999993</v>
      </c>
      <c r="AK279" s="25"/>
      <c r="AL279" s="25">
        <f t="shared" si="38"/>
        <v>3510.193996</v>
      </c>
      <c r="AM279" s="25">
        <f t="shared" si="34"/>
        <v>3479.444892</v>
      </c>
      <c r="AN279" s="26">
        <f t="shared" si="39"/>
        <v>0</v>
      </c>
      <c r="AO279" s="7"/>
    </row>
    <row r="280" spans="1:43">
      <c r="A280" s="53">
        <f>A281-1</f>
        <v>1968</v>
      </c>
      <c r="B280" s="25">
        <f>680332680/1000000+S280+T280</f>
        <v>3730.75353</v>
      </c>
      <c r="C280" s="25">
        <f>B280-Q280</f>
        <v>3696.5099700000001</v>
      </c>
      <c r="D280" s="106">
        <f>B280-S280-T280</f>
        <v>680.33267999999987</v>
      </c>
      <c r="E280" s="111">
        <f t="shared" si="40"/>
        <v>3050.42085</v>
      </c>
      <c r="F280" s="105"/>
      <c r="G280" s="42">
        <v>11.0151</v>
      </c>
      <c r="H280" s="25">
        <f>(3037995042+525833621)/1000000</f>
        <v>3563.8286629999998</v>
      </c>
      <c r="I280" s="25"/>
      <c r="J280" s="25">
        <f t="shared" si="35"/>
        <v>120.33893400000009</v>
      </c>
      <c r="K280" s="25">
        <v>88.076131000000004</v>
      </c>
      <c r="L280" s="25"/>
      <c r="M280" s="25"/>
      <c r="N280" s="25"/>
      <c r="O280" s="54">
        <f>(261744+420850+644679)/1000000</f>
        <v>1.3272729999999999</v>
      </c>
      <c r="P280" s="25"/>
      <c r="Q280" s="55">
        <f>T280</f>
        <v>34.243560000000002</v>
      </c>
      <c r="R280" s="55"/>
      <c r="S280" s="56">
        <v>3016.1772900000001</v>
      </c>
      <c r="T280" s="25">
        <v>34.243560000000002</v>
      </c>
      <c r="U280" s="55"/>
      <c r="V280" s="55"/>
      <c r="W280" s="55"/>
      <c r="X280" s="21">
        <v>14.553000000000001</v>
      </c>
      <c r="Y280" s="21">
        <v>3.9237009999999999</v>
      </c>
      <c r="Z280" s="25"/>
      <c r="AA280" s="53"/>
      <c r="AB280" s="25">
        <f t="shared" si="36"/>
        <v>661.85597899999982</v>
      </c>
      <c r="AC280" s="25">
        <v>13.078787999999999</v>
      </c>
      <c r="AD280" s="25">
        <v>218.2</v>
      </c>
      <c r="AE280" s="25">
        <v>302.16845699999999</v>
      </c>
      <c r="AF280" s="25"/>
      <c r="AG280" s="57"/>
      <c r="AH280" s="25">
        <v>0</v>
      </c>
      <c r="AI280" s="25"/>
      <c r="AJ280" s="25">
        <f t="shared" si="37"/>
        <v>128.40873399999981</v>
      </c>
      <c r="AK280" s="25"/>
      <c r="AL280" s="25">
        <f t="shared" si="38"/>
        <v>3730.75353</v>
      </c>
      <c r="AM280" s="25">
        <f t="shared" si="34"/>
        <v>3696.5099700000001</v>
      </c>
      <c r="AN280" s="26">
        <f t="shared" si="39"/>
        <v>0</v>
      </c>
      <c r="AO280" s="7"/>
    </row>
    <row r="281" spans="1:43">
      <c r="A281" s="53">
        <f>A282-1</f>
        <v>1969</v>
      </c>
      <c r="B281" s="25">
        <f>706391445/1000000+S281+T281</f>
        <v>3906.811095</v>
      </c>
      <c r="C281" s="25">
        <f>B281-Q281</f>
        <v>3846.741462</v>
      </c>
      <c r="D281" s="106">
        <f>B281-S281-T281</f>
        <v>706.39144499999986</v>
      </c>
      <c r="E281" s="111">
        <f t="shared" si="40"/>
        <v>3200.4196500000003</v>
      </c>
      <c r="F281" s="105"/>
      <c r="G281" s="42">
        <v>11.0151</v>
      </c>
      <c r="H281" s="25">
        <f>(3188050340+486665735)/1000000</f>
        <v>3674.7160749999998</v>
      </c>
      <c r="I281" s="25"/>
      <c r="J281" s="25">
        <f t="shared" si="35"/>
        <v>159.59588100000011</v>
      </c>
      <c r="K281" s="25">
        <v>70.222594000000001</v>
      </c>
      <c r="L281" s="25"/>
      <c r="M281" s="25"/>
      <c r="N281" s="25"/>
      <c r="O281" s="54">
        <f>(260000+419650+734756)/1000000</f>
        <v>1.4144060000000001</v>
      </c>
      <c r="P281" s="25"/>
      <c r="Q281" s="55">
        <f>T281</f>
        <v>60.069633000000003</v>
      </c>
      <c r="R281" s="55"/>
      <c r="S281" s="56">
        <v>3140.3500170000002</v>
      </c>
      <c r="T281" s="25">
        <v>60.069633000000003</v>
      </c>
      <c r="U281" s="58"/>
      <c r="V281" s="58"/>
      <c r="W281" s="58"/>
      <c r="X281" s="21">
        <v>14.553000000000001</v>
      </c>
      <c r="Y281" s="21">
        <v>3.9251680000000002</v>
      </c>
      <c r="Z281" s="25"/>
      <c r="AA281" s="53"/>
      <c r="AB281" s="25">
        <f t="shared" si="36"/>
        <v>687.91327699999988</v>
      </c>
      <c r="AC281" s="25">
        <v>12.244465</v>
      </c>
      <c r="AD281" s="25">
        <v>230.99</v>
      </c>
      <c r="AE281" s="25">
        <v>300.73351100000002</v>
      </c>
      <c r="AF281" s="25"/>
      <c r="AG281" s="57"/>
      <c r="AH281" s="25">
        <v>0</v>
      </c>
      <c r="AI281" s="25"/>
      <c r="AJ281" s="25">
        <f t="shared" si="37"/>
        <v>143.94530099999986</v>
      </c>
      <c r="AK281" s="25"/>
      <c r="AL281" s="25">
        <f t="shared" si="38"/>
        <v>3906.811095</v>
      </c>
      <c r="AM281" s="25">
        <f t="shared" si="34"/>
        <v>3846.741462</v>
      </c>
      <c r="AN281" s="26">
        <f t="shared" si="39"/>
        <v>0</v>
      </c>
      <c r="AO281" s="7"/>
    </row>
    <row r="282" spans="1:43">
      <c r="A282" s="53">
        <f t="shared" ref="A282:A303" si="41">A283-1</f>
        <v>1970</v>
      </c>
      <c r="B282" s="25">
        <f>591501514/1000000+S282+T282</f>
        <v>3841.9211639999999</v>
      </c>
      <c r="C282" s="25">
        <f>B282-Q282</f>
        <v>3835.185528</v>
      </c>
      <c r="D282" s="106">
        <f>B282-S282-T282</f>
        <v>591.50151399999993</v>
      </c>
      <c r="E282" s="111">
        <f t="shared" si="40"/>
        <v>3250.4196499999998</v>
      </c>
      <c r="F282" s="105"/>
      <c r="G282" s="42">
        <v>11.0151</v>
      </c>
      <c r="H282" s="25">
        <f>(3201818134+402593391)/1000000</f>
        <v>3604.411525</v>
      </c>
      <c r="I282" s="25"/>
      <c r="J282" s="25">
        <f t="shared" si="35"/>
        <v>216.87892099999979</v>
      </c>
      <c r="K282" s="25">
        <v>91.297928999999996</v>
      </c>
      <c r="L282" s="25"/>
      <c r="M282" s="25"/>
      <c r="N282" s="25"/>
      <c r="O282" s="54">
        <f>(419650+2200332+260000)/1000000</f>
        <v>2.879982</v>
      </c>
      <c r="P282" s="25"/>
      <c r="Q282" s="55">
        <f>T282</f>
        <v>6.7356360000000004</v>
      </c>
      <c r="R282" s="55"/>
      <c r="S282" s="56">
        <v>3243.6840139999999</v>
      </c>
      <c r="T282" s="25">
        <v>6.7356360000000004</v>
      </c>
      <c r="U282" s="55"/>
      <c r="V282" s="55"/>
      <c r="W282" s="55"/>
      <c r="X282" s="21">
        <v>14.553000000000001</v>
      </c>
      <c r="Y282" s="21">
        <v>3.9267409999999998</v>
      </c>
      <c r="Z282" s="25"/>
      <c r="AA282" s="53"/>
      <c r="AB282" s="25">
        <f t="shared" si="36"/>
        <v>573.02177299999994</v>
      </c>
      <c r="AC282" s="25">
        <v>14.728776</v>
      </c>
      <c r="AD282" s="25">
        <v>220.1</v>
      </c>
      <c r="AE282" s="25">
        <v>198.89318</v>
      </c>
      <c r="AF282" s="25"/>
      <c r="AG282" s="57"/>
      <c r="AH282" s="25">
        <v>0</v>
      </c>
      <c r="AI282" s="25"/>
      <c r="AJ282" s="25">
        <f>AB282-AC282-AH282-AE282-AD282</f>
        <v>139.29981699999988</v>
      </c>
      <c r="AK282" s="25"/>
      <c r="AL282" s="25">
        <f t="shared" si="38"/>
        <v>3841.9211639999999</v>
      </c>
      <c r="AM282" s="25">
        <f t="shared" si="34"/>
        <v>3835.185528</v>
      </c>
      <c r="AN282" s="26">
        <f t="shared" si="39"/>
        <v>0</v>
      </c>
      <c r="AO282" s="7"/>
    </row>
    <row r="283" spans="1:43">
      <c r="A283" s="53">
        <f t="shared" si="41"/>
        <v>1971</v>
      </c>
      <c r="B283" s="25">
        <f t="shared" ref="B283:B296" si="42">D283+S283+T283</f>
        <v>4558.3279999999995</v>
      </c>
      <c r="C283" s="25">
        <f t="shared" ref="C283:C314" si="43">B283-R283-Q283</f>
        <v>4520.482</v>
      </c>
      <c r="D283" s="111">
        <v>858.32799999999997</v>
      </c>
      <c r="E283" s="111">
        <f t="shared" si="40"/>
        <v>3699.9999999999995</v>
      </c>
      <c r="F283" s="98"/>
      <c r="G283" s="42">
        <v>11.0151</v>
      </c>
      <c r="H283" s="25">
        <f>(523412+160879+3449673)/1000</f>
        <v>4133.9639999999999</v>
      </c>
      <c r="I283" s="25"/>
      <c r="J283" s="25">
        <f t="shared" si="35"/>
        <v>373.82089999999994</v>
      </c>
      <c r="K283" s="25">
        <v>74.73</v>
      </c>
      <c r="L283" s="25"/>
      <c r="M283" s="25"/>
      <c r="N283" s="25"/>
      <c r="O283" s="54">
        <v>1.6819999999999999</v>
      </c>
      <c r="P283" s="25"/>
      <c r="Q283" s="55">
        <f t="shared" ref="Q283:Q304" si="44">T283</f>
        <v>37.845999999999997</v>
      </c>
      <c r="R283" s="55"/>
      <c r="S283" s="56">
        <v>3662.154</v>
      </c>
      <c r="T283" s="25">
        <v>37.845999999999997</v>
      </c>
      <c r="U283" s="58"/>
      <c r="V283" s="58"/>
      <c r="W283" s="58"/>
      <c r="X283" s="21">
        <v>14.553000000000001</v>
      </c>
      <c r="Y283" s="21"/>
      <c r="Z283" s="25">
        <v>101.152</v>
      </c>
      <c r="AA283" s="25"/>
      <c r="AB283" s="25">
        <f t="shared" si="36"/>
        <v>742.62299999999948</v>
      </c>
      <c r="AC283" s="25">
        <v>18.271000000000001</v>
      </c>
      <c r="AD283" s="25">
        <v>398.2</v>
      </c>
      <c r="AE283" s="25">
        <v>195.34299999999999</v>
      </c>
      <c r="AF283" s="25"/>
      <c r="AG283" s="57"/>
      <c r="AH283" s="25">
        <v>0</v>
      </c>
      <c r="AI283" s="25"/>
      <c r="AJ283" s="25">
        <f t="shared" si="37"/>
        <v>130.80899999999957</v>
      </c>
      <c r="AK283" s="25"/>
      <c r="AL283" s="25">
        <f t="shared" si="38"/>
        <v>4558.3279999999995</v>
      </c>
      <c r="AM283" s="25">
        <f t="shared" si="34"/>
        <v>4520.482</v>
      </c>
      <c r="AN283" s="26">
        <f t="shared" si="39"/>
        <v>0</v>
      </c>
      <c r="AO283" s="7"/>
    </row>
    <row r="284" spans="1:43">
      <c r="A284" s="53">
        <f t="shared" si="41"/>
        <v>1972</v>
      </c>
      <c r="B284" s="25">
        <f t="shared" si="42"/>
        <v>4242.4930000000004</v>
      </c>
      <c r="C284" s="25">
        <f t="shared" si="43"/>
        <v>4215.97</v>
      </c>
      <c r="D284" s="111">
        <v>517.49300000000005</v>
      </c>
      <c r="E284" s="111">
        <f t="shared" si="40"/>
        <v>3725.0000000000005</v>
      </c>
      <c r="F284" s="98"/>
      <c r="G284" s="42">
        <v>11.0151</v>
      </c>
      <c r="H284" s="25">
        <f>(229747+150359+3217281)/1000</f>
        <v>3597.3870000000002</v>
      </c>
      <c r="I284" s="25"/>
      <c r="J284" s="25">
        <f t="shared" si="35"/>
        <v>606.98590000000058</v>
      </c>
      <c r="K284" s="25">
        <v>27.189</v>
      </c>
      <c r="L284" s="25"/>
      <c r="M284" s="25"/>
      <c r="N284" s="25"/>
      <c r="O284" s="54">
        <v>0.58199999999999996</v>
      </c>
      <c r="P284" s="25"/>
      <c r="Q284" s="55">
        <f t="shared" si="44"/>
        <v>26.523</v>
      </c>
      <c r="R284" s="55"/>
      <c r="S284" s="56">
        <v>3698.4769999999999</v>
      </c>
      <c r="T284" s="25">
        <v>26.523</v>
      </c>
      <c r="U284" s="58"/>
      <c r="V284" s="58"/>
      <c r="W284" s="58"/>
      <c r="X284" s="21">
        <v>14.553000000000001</v>
      </c>
      <c r="Y284" s="21"/>
      <c r="Z284" s="25">
        <v>104.383</v>
      </c>
      <c r="AA284" s="25"/>
      <c r="AB284" s="25">
        <f t="shared" si="36"/>
        <v>398.55700000000053</v>
      </c>
      <c r="AC284" s="25">
        <v>13.428000000000001</v>
      </c>
      <c r="AD284" s="25">
        <v>0</v>
      </c>
      <c r="AE284" s="25">
        <v>197.04300000000001</v>
      </c>
      <c r="AF284" s="25"/>
      <c r="AG284" s="57"/>
      <c r="AH284" s="25">
        <v>0</v>
      </c>
      <c r="AI284" s="25"/>
      <c r="AJ284" s="25">
        <f t="shared" si="37"/>
        <v>188.08600000000052</v>
      </c>
      <c r="AK284" s="25"/>
      <c r="AL284" s="25">
        <f t="shared" si="38"/>
        <v>4242.4930000000004</v>
      </c>
      <c r="AM284" s="25">
        <f t="shared" si="34"/>
        <v>4215.97</v>
      </c>
      <c r="AN284" s="26">
        <f t="shared" si="39"/>
        <v>0</v>
      </c>
      <c r="AO284" s="7"/>
    </row>
    <row r="285" spans="1:43">
      <c r="A285" s="53">
        <f t="shared" si="41"/>
        <v>1973</v>
      </c>
      <c r="B285" s="25">
        <f t="shared" si="42"/>
        <v>5434.5940000000001</v>
      </c>
      <c r="C285" s="25">
        <f t="shared" si="43"/>
        <v>5421.18</v>
      </c>
      <c r="D285" s="111">
        <v>1234.5940000000001</v>
      </c>
      <c r="E285" s="111">
        <f t="shared" si="40"/>
        <v>4200</v>
      </c>
      <c r="F285" s="98"/>
      <c r="G285" s="42">
        <v>11.0151</v>
      </c>
      <c r="H285" s="25">
        <f>(857225+149446+3485841)/1000</f>
        <v>4492.5119999999997</v>
      </c>
      <c r="I285" s="25"/>
      <c r="J285" s="25">
        <f t="shared" si="35"/>
        <v>917.3799000000007</v>
      </c>
      <c r="K285" s="25">
        <v>36.738999999999997</v>
      </c>
      <c r="L285" s="25"/>
      <c r="M285" s="25"/>
      <c r="N285" s="25"/>
      <c r="O285" s="54">
        <v>0.27300000000000002</v>
      </c>
      <c r="P285" s="25"/>
      <c r="Q285" s="55">
        <f t="shared" si="44"/>
        <v>13.414</v>
      </c>
      <c r="R285" s="55"/>
      <c r="S285" s="56">
        <v>4186.5860000000002</v>
      </c>
      <c r="T285" s="25">
        <v>13.414</v>
      </c>
      <c r="U285" s="58"/>
      <c r="V285" s="58"/>
      <c r="W285" s="58"/>
      <c r="X285" s="21">
        <v>14.553000000000001</v>
      </c>
      <c r="Y285" s="21"/>
      <c r="Z285" s="25">
        <v>107.55200000000001</v>
      </c>
      <c r="AA285" s="25"/>
      <c r="AB285" s="25">
        <f t="shared" si="36"/>
        <v>1112.4889999999998</v>
      </c>
      <c r="AC285" s="25">
        <v>59.668999999999997</v>
      </c>
      <c r="AD285" s="25">
        <v>714.2</v>
      </c>
      <c r="AE285" s="25">
        <v>176.58</v>
      </c>
      <c r="AF285" s="25"/>
      <c r="AG285" s="57"/>
      <c r="AH285" s="25">
        <v>0</v>
      </c>
      <c r="AI285" s="25"/>
      <c r="AJ285" s="25">
        <f t="shared" si="37"/>
        <v>162.03999999999962</v>
      </c>
      <c r="AK285" s="25"/>
      <c r="AL285" s="25">
        <f t="shared" si="38"/>
        <v>5434.5940000000001</v>
      </c>
      <c r="AM285" s="25">
        <f t="shared" si="34"/>
        <v>5421.18</v>
      </c>
      <c r="AN285" s="26">
        <f t="shared" si="39"/>
        <v>0</v>
      </c>
      <c r="AO285" s="7"/>
    </row>
    <row r="286" spans="1:43">
      <c r="A286" s="53">
        <f t="shared" si="41"/>
        <v>1974</v>
      </c>
      <c r="B286" s="25">
        <f t="shared" si="42"/>
        <v>6615.11</v>
      </c>
      <c r="C286" s="25">
        <f t="shared" si="43"/>
        <v>6588.5540000000001</v>
      </c>
      <c r="D286" s="111">
        <v>2015.11</v>
      </c>
      <c r="E286" s="111">
        <f t="shared" si="40"/>
        <v>4600</v>
      </c>
      <c r="F286" s="98"/>
      <c r="G286" s="42">
        <v>11.0151</v>
      </c>
      <c r="H286" s="25">
        <f>(1492527+124995+3512587)/1000</f>
        <v>5130.1090000000004</v>
      </c>
      <c r="I286" s="25"/>
      <c r="J286" s="25">
        <f t="shared" si="35"/>
        <v>1447.1408999999996</v>
      </c>
      <c r="K286" s="25">
        <v>154.97200000000001</v>
      </c>
      <c r="L286" s="25"/>
      <c r="M286" s="25"/>
      <c r="N286" s="25"/>
      <c r="O286" s="54">
        <v>0.28899999999999998</v>
      </c>
      <c r="P286" s="25"/>
      <c r="Q286" s="55">
        <f t="shared" si="44"/>
        <v>26.556000000000001</v>
      </c>
      <c r="R286" s="55"/>
      <c r="S286" s="56">
        <v>4573.4440000000004</v>
      </c>
      <c r="T286" s="25">
        <v>26.556000000000001</v>
      </c>
      <c r="U286" s="58"/>
      <c r="V286" s="58"/>
      <c r="W286" s="58"/>
      <c r="X286" s="21">
        <v>14.553000000000001</v>
      </c>
      <c r="Y286" s="21"/>
      <c r="Z286" s="25">
        <v>100.137</v>
      </c>
      <c r="AA286" s="25"/>
      <c r="AB286" s="25">
        <f t="shared" si="36"/>
        <v>1900.4199999999992</v>
      </c>
      <c r="AC286" s="25">
        <v>81.680999999999997</v>
      </c>
      <c r="AD286" s="25">
        <v>1367.7650000000001</v>
      </c>
      <c r="AE286" s="25">
        <v>249.89500000000001</v>
      </c>
      <c r="AF286" s="25"/>
      <c r="AG286" s="57"/>
      <c r="AH286" s="25">
        <v>0</v>
      </c>
      <c r="AI286" s="25"/>
      <c r="AJ286" s="25">
        <f t="shared" si="37"/>
        <v>201.07899999999904</v>
      </c>
      <c r="AK286" s="25"/>
      <c r="AL286" s="25">
        <f t="shared" si="38"/>
        <v>6615.11</v>
      </c>
      <c r="AM286" s="25">
        <f t="shared" si="34"/>
        <v>6588.5540000000001</v>
      </c>
      <c r="AN286" s="26">
        <f t="shared" si="39"/>
        <v>0</v>
      </c>
      <c r="AO286" s="7"/>
    </row>
    <row r="287" spans="1:43">
      <c r="A287" s="53">
        <f t="shared" si="41"/>
        <v>1975</v>
      </c>
      <c r="B287" s="25">
        <f t="shared" si="42"/>
        <v>6995.6220000000003</v>
      </c>
      <c r="C287" s="25">
        <f t="shared" si="43"/>
        <v>6975.9650000000001</v>
      </c>
      <c r="D287" s="111">
        <v>1620.6220000000001</v>
      </c>
      <c r="E287" s="111">
        <f t="shared" si="40"/>
        <v>5375</v>
      </c>
      <c r="F287" s="98"/>
      <c r="G287" s="42">
        <v>11.0151</v>
      </c>
      <c r="H287" s="25">
        <f>(886339+128643+4624853)/1000</f>
        <v>5639.835</v>
      </c>
      <c r="I287" s="25"/>
      <c r="J287" s="25">
        <f t="shared" si="35"/>
        <v>1324.9199000000008</v>
      </c>
      <c r="K287" s="25">
        <v>451.68299999999999</v>
      </c>
      <c r="L287" s="25"/>
      <c r="M287" s="25"/>
      <c r="N287" s="25"/>
      <c r="O287" s="54">
        <v>0.19500000000000001</v>
      </c>
      <c r="P287" s="25"/>
      <c r="Q287" s="55">
        <f t="shared" si="44"/>
        <v>19.657</v>
      </c>
      <c r="R287" s="55"/>
      <c r="S287" s="56">
        <v>5355.3429999999998</v>
      </c>
      <c r="T287" s="25">
        <v>19.657</v>
      </c>
      <c r="U287" s="55"/>
      <c r="V287" s="55"/>
      <c r="W287" s="55"/>
      <c r="X287" s="21">
        <v>14.553000000000001</v>
      </c>
      <c r="Y287" s="21"/>
      <c r="Z287" s="25">
        <v>103.58199999999999</v>
      </c>
      <c r="AA287" s="25"/>
      <c r="AB287" s="25">
        <f t="shared" si="36"/>
        <v>1502.4870000000005</v>
      </c>
      <c r="AC287" s="25">
        <v>63.75</v>
      </c>
      <c r="AD287" s="25">
        <v>935.43</v>
      </c>
      <c r="AE287" s="25">
        <v>217.22900000000001</v>
      </c>
      <c r="AF287" s="25"/>
      <c r="AG287" s="57"/>
      <c r="AH287" s="25">
        <v>0</v>
      </c>
      <c r="AI287" s="25"/>
      <c r="AJ287" s="25">
        <f t="shared" si="37"/>
        <v>286.07800000000054</v>
      </c>
      <c r="AK287" s="25"/>
      <c r="AL287" s="25">
        <f t="shared" si="38"/>
        <v>6995.6220000000003</v>
      </c>
      <c r="AM287" s="25">
        <f t="shared" si="34"/>
        <v>6975.9650000000001</v>
      </c>
      <c r="AN287" s="26">
        <f t="shared" si="39"/>
        <v>0</v>
      </c>
      <c r="AO287" s="7"/>
    </row>
    <row r="288" spans="1:43">
      <c r="A288" s="53">
        <f t="shared" si="41"/>
        <v>1976</v>
      </c>
      <c r="B288" s="25">
        <f t="shared" si="42"/>
        <v>7732.1480000000001</v>
      </c>
      <c r="C288" s="25">
        <f t="shared" si="43"/>
        <v>7724.4070000000002</v>
      </c>
      <c r="D288" s="111">
        <v>1682.1479999999999</v>
      </c>
      <c r="E288" s="111">
        <f t="shared" si="40"/>
        <v>6050</v>
      </c>
      <c r="F288" s="98"/>
      <c r="G288" s="42">
        <v>11.0151</v>
      </c>
      <c r="H288" s="25">
        <f>(1103374+136632+5233632)/1000</f>
        <v>6473.6379999999999</v>
      </c>
      <c r="I288" s="25"/>
      <c r="J288" s="25">
        <f t="shared" si="35"/>
        <v>1239.4709000000007</v>
      </c>
      <c r="K288" s="25">
        <v>274.02</v>
      </c>
      <c r="L288" s="25"/>
      <c r="M288" s="25"/>
      <c r="N288" s="25"/>
      <c r="O288" s="54">
        <v>0.28299999999999997</v>
      </c>
      <c r="P288" s="25"/>
      <c r="Q288" s="55">
        <f t="shared" si="44"/>
        <v>7.7409999999999997</v>
      </c>
      <c r="R288" s="55"/>
      <c r="S288" s="56">
        <v>6042.259</v>
      </c>
      <c r="T288" s="25">
        <v>7.7409999999999997</v>
      </c>
      <c r="U288" s="55"/>
      <c r="V288" s="55"/>
      <c r="W288" s="55"/>
      <c r="X288" s="21">
        <v>14.553000000000001</v>
      </c>
      <c r="Y288" s="21"/>
      <c r="Z288" s="25">
        <v>106.773</v>
      </c>
      <c r="AA288" s="25"/>
      <c r="AB288" s="25">
        <f t="shared" si="36"/>
        <v>1560.8220000000001</v>
      </c>
      <c r="AC288" s="25">
        <v>84.855000000000004</v>
      </c>
      <c r="AD288" s="25">
        <v>979.52499999999998</v>
      </c>
      <c r="AE288" s="25">
        <v>227.53299999999999</v>
      </c>
      <c r="AF288" s="25"/>
      <c r="AG288" s="57"/>
      <c r="AH288" s="25">
        <v>0</v>
      </c>
      <c r="AI288" s="25"/>
      <c r="AJ288" s="25">
        <f t="shared" si="37"/>
        <v>268.90900000000022</v>
      </c>
      <c r="AK288" s="25"/>
      <c r="AL288" s="25">
        <f t="shared" si="38"/>
        <v>7732.1480000000001</v>
      </c>
      <c r="AM288" s="25">
        <f t="shared" si="34"/>
        <v>7724.4070000000002</v>
      </c>
      <c r="AN288" s="26">
        <f t="shared" si="39"/>
        <v>0</v>
      </c>
      <c r="AO288" s="7"/>
    </row>
    <row r="289" spans="1:41">
      <c r="A289" s="53">
        <f t="shared" si="41"/>
        <v>1977</v>
      </c>
      <c r="B289" s="25">
        <f t="shared" si="42"/>
        <v>8522.7250000000004</v>
      </c>
      <c r="C289" s="25">
        <f t="shared" si="43"/>
        <v>8505.982</v>
      </c>
      <c r="D289" s="111">
        <v>1747.7249999999999</v>
      </c>
      <c r="E289" s="111">
        <f t="shared" si="40"/>
        <v>6775</v>
      </c>
      <c r="F289" s="98"/>
      <c r="G289" s="42">
        <v>11.0151</v>
      </c>
      <c r="H289" s="25">
        <f>(693724+137127+5540349)/1000</f>
        <v>6371.2</v>
      </c>
      <c r="I289" s="25"/>
      <c r="J289" s="25">
        <f t="shared" si="35"/>
        <v>2123.5399000000002</v>
      </c>
      <c r="K289" s="25">
        <v>640.79200000000003</v>
      </c>
      <c r="L289" s="25"/>
      <c r="M289" s="25"/>
      <c r="N289" s="25"/>
      <c r="O289" s="54">
        <v>0.22700000000000001</v>
      </c>
      <c r="P289" s="25"/>
      <c r="Q289" s="55">
        <f t="shared" si="44"/>
        <v>16.742999999999999</v>
      </c>
      <c r="R289" s="55"/>
      <c r="S289" s="56">
        <v>6758.2569999999996</v>
      </c>
      <c r="T289" s="25">
        <v>16.742999999999999</v>
      </c>
      <c r="U289" s="55"/>
      <c r="V289" s="55"/>
      <c r="W289" s="55"/>
      <c r="X289" s="21">
        <v>14.553000000000001</v>
      </c>
      <c r="Y289" s="21"/>
      <c r="Z289" s="25">
        <v>172.83699999999999</v>
      </c>
      <c r="AA289" s="25"/>
      <c r="AB289" s="25">
        <f t="shared" si="36"/>
        <v>1560.3350000000007</v>
      </c>
      <c r="AC289" s="25">
        <v>111.82</v>
      </c>
      <c r="AD289" s="25">
        <v>711.57500000000005</v>
      </c>
      <c r="AE289" s="25">
        <v>372.29300000000001</v>
      </c>
      <c r="AF289" s="25"/>
      <c r="AG289" s="57"/>
      <c r="AH289" s="25">
        <v>0</v>
      </c>
      <c r="AI289" s="25"/>
      <c r="AJ289" s="25">
        <f t="shared" si="37"/>
        <v>364.64700000000062</v>
      </c>
      <c r="AK289" s="25"/>
      <c r="AL289" s="25">
        <f t="shared" si="38"/>
        <v>8522.7250000000004</v>
      </c>
      <c r="AM289" s="25">
        <f t="shared" si="34"/>
        <v>8505.982</v>
      </c>
      <c r="AN289" s="26">
        <f t="shared" si="39"/>
        <v>0</v>
      </c>
      <c r="AO289" s="7"/>
    </row>
    <row r="290" spans="1:41">
      <c r="A290" s="53">
        <f t="shared" si="41"/>
        <v>1978</v>
      </c>
      <c r="B290" s="25">
        <f t="shared" si="42"/>
        <v>10283.316999999999</v>
      </c>
      <c r="C290" s="25">
        <f t="shared" si="43"/>
        <v>10258.963</v>
      </c>
      <c r="D290" s="111">
        <v>2483.317</v>
      </c>
      <c r="E290" s="111">
        <f t="shared" si="40"/>
        <v>7799.9999999999991</v>
      </c>
      <c r="F290" s="98"/>
      <c r="G290" s="42">
        <v>11.0151</v>
      </c>
      <c r="H290" s="25">
        <f>(1747229+149341+6814210)/1000</f>
        <v>8710.7800000000007</v>
      </c>
      <c r="I290" s="25"/>
      <c r="J290" s="25">
        <f t="shared" si="35"/>
        <v>1536.9868999999978</v>
      </c>
      <c r="K290" s="25">
        <v>227.215</v>
      </c>
      <c r="L290" s="25"/>
      <c r="M290" s="25"/>
      <c r="N290" s="25"/>
      <c r="O290" s="54">
        <v>0.18099999999999999</v>
      </c>
      <c r="P290" s="25"/>
      <c r="Q290" s="55">
        <f t="shared" si="44"/>
        <v>24.353999999999999</v>
      </c>
      <c r="R290" s="55"/>
      <c r="S290" s="56">
        <v>7775.6459999999997</v>
      </c>
      <c r="T290" s="25">
        <v>24.353999999999999</v>
      </c>
      <c r="U290" s="55"/>
      <c r="V290" s="55"/>
      <c r="W290" s="55"/>
      <c r="X290" s="21">
        <v>14.553000000000001</v>
      </c>
      <c r="Y290" s="21"/>
      <c r="Z290" s="25">
        <v>182.59299999999999</v>
      </c>
      <c r="AA290" s="25"/>
      <c r="AB290" s="25">
        <f t="shared" si="36"/>
        <v>2286.1709999999998</v>
      </c>
      <c r="AC290" s="25">
        <v>123.221</v>
      </c>
      <c r="AD290" s="25">
        <v>1229.3</v>
      </c>
      <c r="AE290" s="25">
        <v>408.35199999999998</v>
      </c>
      <c r="AF290" s="25"/>
      <c r="AG290" s="57"/>
      <c r="AH290" s="25">
        <v>0</v>
      </c>
      <c r="AI290" s="25"/>
      <c r="AJ290" s="25">
        <f t="shared" si="37"/>
        <v>525.298</v>
      </c>
      <c r="AK290" s="25"/>
      <c r="AL290" s="25">
        <f t="shared" si="38"/>
        <v>10283.316999999999</v>
      </c>
      <c r="AM290" s="25">
        <f t="shared" si="34"/>
        <v>10258.963</v>
      </c>
      <c r="AN290" s="26">
        <f t="shared" si="39"/>
        <v>0</v>
      </c>
      <c r="AO290" s="7"/>
    </row>
    <row r="291" spans="1:41">
      <c r="A291" s="53">
        <f t="shared" si="41"/>
        <v>1979</v>
      </c>
      <c r="B291" s="25">
        <f t="shared" si="42"/>
        <v>10350.946</v>
      </c>
      <c r="C291" s="25">
        <f t="shared" si="43"/>
        <v>10326.208000000001</v>
      </c>
      <c r="D291" s="111">
        <v>1425.9459999999999</v>
      </c>
      <c r="E291" s="111">
        <f t="shared" si="40"/>
        <v>8925</v>
      </c>
      <c r="F291" s="98"/>
      <c r="G291" s="42">
        <v>11.0151</v>
      </c>
      <c r="H291" s="25">
        <f>(562299+127437+7542219)/1000</f>
        <v>8231.9549999999999</v>
      </c>
      <c r="I291" s="25"/>
      <c r="J291" s="25">
        <f t="shared" si="35"/>
        <v>2083.0308999999997</v>
      </c>
      <c r="K291" s="25">
        <v>443.65100000000001</v>
      </c>
      <c r="L291" s="25"/>
      <c r="M291" s="25"/>
      <c r="N291" s="25"/>
      <c r="O291" s="54">
        <v>0.20699999999999999</v>
      </c>
      <c r="P291" s="25"/>
      <c r="Q291" s="55">
        <f t="shared" si="44"/>
        <v>24.738</v>
      </c>
      <c r="R291" s="55"/>
      <c r="S291" s="56">
        <v>8900.2620000000006</v>
      </c>
      <c r="T291" s="25">
        <v>24.738</v>
      </c>
      <c r="U291" s="55"/>
      <c r="V291" s="55"/>
      <c r="W291" s="55"/>
      <c r="X291" s="21">
        <v>14.553000000000001</v>
      </c>
      <c r="Y291" s="21"/>
      <c r="Z291" s="25">
        <v>197.66300000000001</v>
      </c>
      <c r="AA291" s="25"/>
      <c r="AB291" s="25">
        <f t="shared" si="36"/>
        <v>1213.7299999999991</v>
      </c>
      <c r="AC291" s="25">
        <v>101.19199999999999</v>
      </c>
      <c r="AD291" s="25">
        <v>254.93</v>
      </c>
      <c r="AE291" s="25">
        <v>432.23</v>
      </c>
      <c r="AF291" s="25"/>
      <c r="AG291" s="57"/>
      <c r="AH291" s="25">
        <v>0</v>
      </c>
      <c r="AI291" s="25"/>
      <c r="AJ291" s="25">
        <f t="shared" si="37"/>
        <v>425.37799999999908</v>
      </c>
      <c r="AK291" s="25"/>
      <c r="AL291" s="25">
        <f t="shared" si="38"/>
        <v>10350.946</v>
      </c>
      <c r="AM291" s="25">
        <f t="shared" si="34"/>
        <v>10326.208000000001</v>
      </c>
      <c r="AN291" s="26">
        <f t="shared" si="39"/>
        <v>0</v>
      </c>
      <c r="AO291" s="7"/>
    </row>
    <row r="292" spans="1:41">
      <c r="A292" s="53">
        <f t="shared" si="41"/>
        <v>1980</v>
      </c>
      <c r="B292" s="25">
        <f t="shared" si="42"/>
        <v>11167.692999999999</v>
      </c>
      <c r="C292" s="25">
        <f t="shared" si="43"/>
        <v>11154.974</v>
      </c>
      <c r="D292" s="111">
        <v>1392.693</v>
      </c>
      <c r="E292" s="111">
        <f t="shared" si="40"/>
        <v>9775</v>
      </c>
      <c r="F292" s="98"/>
      <c r="G292" s="42">
        <v>11.0151</v>
      </c>
      <c r="H292" s="25">
        <f>(397628+182994+7388180)/1000</f>
        <v>7968.8019999999997</v>
      </c>
      <c r="I292" s="25"/>
      <c r="J292" s="25">
        <f t="shared" si="35"/>
        <v>3174.9108999999989</v>
      </c>
      <c r="K292" s="25">
        <v>496.113</v>
      </c>
      <c r="L292" s="25"/>
      <c r="M292" s="25"/>
      <c r="N292" s="25"/>
      <c r="O292" s="54">
        <v>0.246</v>
      </c>
      <c r="P292" s="25"/>
      <c r="Q292" s="55">
        <f t="shared" si="44"/>
        <v>12.718999999999999</v>
      </c>
      <c r="R292" s="55"/>
      <c r="S292" s="56">
        <v>9762.2810000000009</v>
      </c>
      <c r="T292" s="25">
        <v>12.718999999999999</v>
      </c>
      <c r="U292" s="55"/>
      <c r="V292" s="55"/>
      <c r="W292" s="55"/>
      <c r="X292" s="21">
        <v>14.553000000000001</v>
      </c>
      <c r="Y292" s="21"/>
      <c r="Z292" s="25">
        <v>215.821</v>
      </c>
      <c r="AA292" s="25"/>
      <c r="AB292" s="25">
        <f t="shared" si="36"/>
        <v>1162.3189999999984</v>
      </c>
      <c r="AC292" s="25">
        <v>130.91300000000001</v>
      </c>
      <c r="AD292" s="25">
        <v>103.87</v>
      </c>
      <c r="AE292" s="25">
        <v>478.74700000000001</v>
      </c>
      <c r="AF292" s="25"/>
      <c r="AG292" s="57"/>
      <c r="AH292" s="25">
        <v>0</v>
      </c>
      <c r="AI292" s="25"/>
      <c r="AJ292" s="25">
        <f t="shared" si="37"/>
        <v>448.78899999999828</v>
      </c>
      <c r="AK292" s="25"/>
      <c r="AL292" s="25">
        <f t="shared" si="38"/>
        <v>11167.692999999999</v>
      </c>
      <c r="AM292" s="25">
        <f t="shared" si="34"/>
        <v>11154.974</v>
      </c>
      <c r="AN292" s="26">
        <f t="shared" si="39"/>
        <v>0</v>
      </c>
      <c r="AO292" s="7"/>
    </row>
    <row r="293" spans="1:41">
      <c r="A293" s="53">
        <f t="shared" si="41"/>
        <v>1981</v>
      </c>
      <c r="B293" s="25">
        <f t="shared" si="42"/>
        <v>12480.23</v>
      </c>
      <c r="C293" s="25">
        <f t="shared" si="43"/>
        <v>12456.200999999999</v>
      </c>
      <c r="D293" s="111">
        <v>2155.23</v>
      </c>
      <c r="E293" s="111">
        <f t="shared" si="40"/>
        <v>10325</v>
      </c>
      <c r="F293" s="98"/>
      <c r="G293" s="42">
        <v>11.0151</v>
      </c>
      <c r="H293" s="25">
        <f>(328724+207948+6689160)/1000</f>
        <v>7225.8320000000003</v>
      </c>
      <c r="I293" s="25"/>
      <c r="J293" s="25">
        <f t="shared" si="35"/>
        <v>5218.8798999999981</v>
      </c>
      <c r="K293" s="25">
        <v>959.86699999999996</v>
      </c>
      <c r="L293" s="25"/>
      <c r="M293" s="25"/>
      <c r="N293" s="25"/>
      <c r="O293" s="54">
        <v>0.47399999999999998</v>
      </c>
      <c r="P293" s="25"/>
      <c r="Q293" s="55">
        <f t="shared" si="44"/>
        <v>24.029</v>
      </c>
      <c r="R293" s="55"/>
      <c r="S293" s="56">
        <v>10300.971</v>
      </c>
      <c r="T293" s="25">
        <v>24.029</v>
      </c>
      <c r="U293" s="55"/>
      <c r="V293" s="55"/>
      <c r="W293" s="55"/>
      <c r="X293" s="21">
        <v>14.553000000000001</v>
      </c>
      <c r="Y293" s="21"/>
      <c r="Z293" s="25">
        <v>233.23</v>
      </c>
      <c r="AA293" s="25"/>
      <c r="AB293" s="25">
        <f t="shared" si="36"/>
        <v>1907.4470000000001</v>
      </c>
      <c r="AC293" s="25">
        <v>156.37200000000001</v>
      </c>
      <c r="AD293" s="59"/>
      <c r="AE293" s="25">
        <v>544.45399999999995</v>
      </c>
      <c r="AF293" s="25"/>
      <c r="AG293" s="57"/>
      <c r="AH293" s="25">
        <v>0</v>
      </c>
      <c r="AI293" s="25"/>
      <c r="AJ293" s="25">
        <f t="shared" si="37"/>
        <v>1206.6210000000001</v>
      </c>
      <c r="AK293" s="25"/>
      <c r="AL293" s="25">
        <f t="shared" si="38"/>
        <v>12480.23</v>
      </c>
      <c r="AM293" s="25">
        <f t="shared" si="34"/>
        <v>12456.200999999999</v>
      </c>
      <c r="AN293" s="26">
        <f t="shared" si="39"/>
        <v>0</v>
      </c>
      <c r="AO293" s="7"/>
    </row>
    <row r="294" spans="1:41">
      <c r="A294" s="53">
        <f t="shared" si="41"/>
        <v>1982</v>
      </c>
      <c r="B294" s="25">
        <f t="shared" si="42"/>
        <v>13425.928</v>
      </c>
      <c r="C294" s="25">
        <f t="shared" si="43"/>
        <v>13405.699000000001</v>
      </c>
      <c r="D294" s="111">
        <v>2650.9279999999999</v>
      </c>
      <c r="E294" s="111">
        <f t="shared" si="40"/>
        <v>10775</v>
      </c>
      <c r="F294" s="98"/>
      <c r="G294" s="42">
        <v>11.0151</v>
      </c>
      <c r="H294" s="25">
        <f>(353476+260297+4200996)/1000</f>
        <v>4814.7690000000002</v>
      </c>
      <c r="I294" s="25"/>
      <c r="J294" s="25">
        <f t="shared" si="35"/>
        <v>8579.7068999999992</v>
      </c>
      <c r="K294" s="25">
        <v>1175.681</v>
      </c>
      <c r="L294" s="25"/>
      <c r="M294" s="25"/>
      <c r="N294" s="25"/>
      <c r="O294" s="54">
        <v>0.20799999999999999</v>
      </c>
      <c r="P294" s="25"/>
      <c r="Q294" s="55">
        <f t="shared" si="44"/>
        <v>20.228999999999999</v>
      </c>
      <c r="R294" s="55"/>
      <c r="S294" s="56">
        <v>10754.771000000001</v>
      </c>
      <c r="T294" s="25">
        <v>20.228999999999999</v>
      </c>
      <c r="U294" s="55"/>
      <c r="V294" s="55"/>
      <c r="W294" s="55"/>
      <c r="X294" s="21">
        <v>14.553000000000001</v>
      </c>
      <c r="Y294" s="21"/>
      <c r="Z294" s="25">
        <v>359.25700000000001</v>
      </c>
      <c r="AA294" s="25"/>
      <c r="AB294" s="25">
        <f t="shared" si="36"/>
        <v>2277.1179999999995</v>
      </c>
      <c r="AC294" s="25">
        <v>226.93700000000001</v>
      </c>
      <c r="AD294" s="59"/>
      <c r="AE294" s="25">
        <v>612.23400000000004</v>
      </c>
      <c r="AF294" s="25">
        <v>343.47300000000001</v>
      </c>
      <c r="AG294" s="60">
        <f t="shared" ref="AG294:AG304" si="45">AE294-AF294</f>
        <v>268.76100000000002</v>
      </c>
      <c r="AH294" s="25">
        <v>0</v>
      </c>
      <c r="AI294" s="25"/>
      <c r="AJ294" s="25">
        <f t="shared" si="37"/>
        <v>1437.9469999999997</v>
      </c>
      <c r="AK294" s="25"/>
      <c r="AL294" s="25">
        <f t="shared" si="38"/>
        <v>13425.928</v>
      </c>
      <c r="AM294" s="25">
        <f t="shared" si="34"/>
        <v>13405.699000000001</v>
      </c>
      <c r="AN294" s="26">
        <f t="shared" si="39"/>
        <v>0</v>
      </c>
      <c r="AO294" s="7"/>
    </row>
    <row r="295" spans="1:41">
      <c r="A295" s="53">
        <f t="shared" si="41"/>
        <v>1983</v>
      </c>
      <c r="B295" s="25">
        <f t="shared" si="42"/>
        <v>14567.425999999999</v>
      </c>
      <c r="C295" s="25">
        <f t="shared" si="43"/>
        <v>14550.341</v>
      </c>
      <c r="D295" s="111">
        <v>3542.4259999999999</v>
      </c>
      <c r="E295" s="111">
        <f t="shared" si="40"/>
        <v>11025</v>
      </c>
      <c r="F295" s="98"/>
      <c r="G295" s="42">
        <v>11.0151</v>
      </c>
      <c r="H295" s="25">
        <f>(82125+315791+3285996)/1000</f>
        <v>3683.9119999999998</v>
      </c>
      <c r="I295" s="25"/>
      <c r="J295" s="25">
        <f t="shared" si="35"/>
        <v>10855.2719</v>
      </c>
      <c r="K295" s="25">
        <v>1372.7180000000001</v>
      </c>
      <c r="L295" s="25"/>
      <c r="M295" s="25"/>
      <c r="N295" s="25"/>
      <c r="O295" s="54">
        <v>0.14199999999999999</v>
      </c>
      <c r="P295" s="25"/>
      <c r="Q295" s="55">
        <f t="shared" si="44"/>
        <v>17.085000000000001</v>
      </c>
      <c r="R295" s="55"/>
      <c r="S295" s="56">
        <v>11007.915000000001</v>
      </c>
      <c r="T295" s="25">
        <v>17.085000000000001</v>
      </c>
      <c r="U295" s="55"/>
      <c r="V295" s="55"/>
      <c r="W295" s="55"/>
      <c r="X295" s="21">
        <v>14.553000000000001</v>
      </c>
      <c r="Y295" s="21"/>
      <c r="Z295" s="25">
        <v>383.97</v>
      </c>
      <c r="AA295" s="25"/>
      <c r="AB295" s="25">
        <f t="shared" si="36"/>
        <v>3143.9029999999984</v>
      </c>
      <c r="AC295" s="25">
        <v>644.774</v>
      </c>
      <c r="AD295" s="59"/>
      <c r="AE295" s="25">
        <v>694.89800000000002</v>
      </c>
      <c r="AF295" s="25">
        <v>436.07</v>
      </c>
      <c r="AG295" s="60">
        <f t="shared" si="45"/>
        <v>258.82800000000003</v>
      </c>
      <c r="AH295" s="25">
        <v>0</v>
      </c>
      <c r="AI295" s="25"/>
      <c r="AJ295" s="25">
        <f t="shared" si="37"/>
        <v>1804.2309999999984</v>
      </c>
      <c r="AK295" s="25"/>
      <c r="AL295" s="25">
        <f t="shared" si="38"/>
        <v>14567.425999999999</v>
      </c>
      <c r="AM295" s="25">
        <f t="shared" si="34"/>
        <v>14550.341</v>
      </c>
      <c r="AN295" s="26">
        <f t="shared" si="39"/>
        <v>0</v>
      </c>
      <c r="AO295" s="7"/>
    </row>
    <row r="296" spans="1:41">
      <c r="A296" s="53">
        <f t="shared" si="41"/>
        <v>1984</v>
      </c>
      <c r="B296" s="25">
        <f t="shared" si="42"/>
        <v>13949.031000000001</v>
      </c>
      <c r="C296" s="25">
        <f t="shared" si="43"/>
        <v>13936.376</v>
      </c>
      <c r="D296" s="111">
        <v>2479.0309999999999</v>
      </c>
      <c r="E296" s="111">
        <f t="shared" si="40"/>
        <v>11470</v>
      </c>
      <c r="F296" s="98"/>
      <c r="G296" s="42">
        <v>11.0151</v>
      </c>
      <c r="H296" s="25">
        <f>(91593+398526+2001111)/1000</f>
        <v>2491.23</v>
      </c>
      <c r="I296" s="25"/>
      <c r="J296" s="25">
        <f t="shared" si="35"/>
        <v>11433.957899999999</v>
      </c>
      <c r="K296" s="25">
        <v>540.34900000000005</v>
      </c>
      <c r="L296" s="25"/>
      <c r="M296" s="25"/>
      <c r="N296" s="25"/>
      <c r="O296" s="54">
        <v>0.17299999999999999</v>
      </c>
      <c r="P296" s="25"/>
      <c r="Q296" s="55">
        <f t="shared" si="44"/>
        <v>12.654999999999999</v>
      </c>
      <c r="R296" s="55"/>
      <c r="S296" s="56">
        <v>11457.344999999999</v>
      </c>
      <c r="T296" s="25">
        <v>12.654999999999999</v>
      </c>
      <c r="U296" s="55"/>
      <c r="V296" s="55"/>
      <c r="W296" s="55"/>
      <c r="X296" s="21">
        <v>14.553000000000001</v>
      </c>
      <c r="Y296" s="21"/>
      <c r="Z296" s="25">
        <v>395.74400000000003</v>
      </c>
      <c r="AA296" s="25"/>
      <c r="AB296" s="25">
        <f t="shared" si="36"/>
        <v>2068.7340000000013</v>
      </c>
      <c r="AC296" s="25">
        <v>233.48699999999999</v>
      </c>
      <c r="AD296" s="59"/>
      <c r="AE296" s="25">
        <v>766.96</v>
      </c>
      <c r="AF296" s="25">
        <v>500.12</v>
      </c>
      <c r="AG296" s="60">
        <f t="shared" si="45"/>
        <v>266.84000000000003</v>
      </c>
      <c r="AH296" s="25">
        <v>0</v>
      </c>
      <c r="AI296" s="25"/>
      <c r="AJ296" s="25">
        <f t="shared" si="37"/>
        <v>1068.2870000000012</v>
      </c>
      <c r="AK296" s="25"/>
      <c r="AL296" s="25">
        <f t="shared" si="38"/>
        <v>13949.031000000001</v>
      </c>
      <c r="AM296" s="25">
        <f t="shared" si="34"/>
        <v>13936.376</v>
      </c>
      <c r="AN296" s="26">
        <f t="shared" si="39"/>
        <v>0</v>
      </c>
      <c r="AO296" s="7"/>
    </row>
    <row r="297" spans="1:41">
      <c r="A297" s="53">
        <f t="shared" si="41"/>
        <v>1985</v>
      </c>
      <c r="B297" s="25">
        <f t="shared" ref="B297:B331" si="46">D297+S297+T297</f>
        <v>18658.638999999999</v>
      </c>
      <c r="C297" s="25">
        <f t="shared" si="43"/>
        <v>18648.315999999999</v>
      </c>
      <c r="D297" s="111">
        <v>6618.6390000000001</v>
      </c>
      <c r="E297" s="111">
        <f t="shared" si="40"/>
        <v>12040</v>
      </c>
      <c r="F297" s="98"/>
      <c r="G297" s="42">
        <v>11.0151</v>
      </c>
      <c r="H297" s="25">
        <f>(197874+375041+1971644)/1000</f>
        <v>2544.5590000000002</v>
      </c>
      <c r="I297" s="25"/>
      <c r="J297" s="25">
        <f t="shared" si="35"/>
        <v>16092.499899999997</v>
      </c>
      <c r="K297" s="25">
        <v>964.95299999999997</v>
      </c>
      <c r="L297" s="25"/>
      <c r="M297" s="25"/>
      <c r="N297" s="25"/>
      <c r="O297" s="54">
        <v>0.24199999999999999</v>
      </c>
      <c r="P297" s="25"/>
      <c r="Q297" s="55">
        <f t="shared" si="44"/>
        <v>10.323</v>
      </c>
      <c r="R297" s="55"/>
      <c r="S297" s="56">
        <v>12029.677</v>
      </c>
      <c r="T297" s="25">
        <v>10.323</v>
      </c>
      <c r="U297" s="55"/>
      <c r="V297" s="55"/>
      <c r="W297" s="55"/>
      <c r="X297" s="21">
        <v>14.553000000000001</v>
      </c>
      <c r="Y297" s="21"/>
      <c r="Z297" s="25">
        <v>403.24200000000002</v>
      </c>
      <c r="AA297" s="25"/>
      <c r="AB297" s="25">
        <f t="shared" si="36"/>
        <v>6200.8439999999991</v>
      </c>
      <c r="AC297" s="25">
        <v>4157.2860000000001</v>
      </c>
      <c r="AD297" s="59"/>
      <c r="AE297" s="25">
        <v>688.05499999999995</v>
      </c>
      <c r="AF297" s="25">
        <v>582.16700000000003</v>
      </c>
      <c r="AG297" s="60">
        <f t="shared" si="45"/>
        <v>105.88799999999992</v>
      </c>
      <c r="AH297" s="25">
        <v>0</v>
      </c>
      <c r="AI297" s="25"/>
      <c r="AJ297" s="25">
        <f t="shared" si="37"/>
        <v>1355.5029999999992</v>
      </c>
      <c r="AK297" s="25"/>
      <c r="AL297" s="25">
        <f t="shared" si="38"/>
        <v>18658.638999999999</v>
      </c>
      <c r="AM297" s="25">
        <f t="shared" si="34"/>
        <v>18648.315999999999</v>
      </c>
      <c r="AN297" s="26">
        <f t="shared" si="39"/>
        <v>0</v>
      </c>
      <c r="AO297" s="7"/>
    </row>
    <row r="298" spans="1:41">
      <c r="A298" s="53">
        <f t="shared" si="41"/>
        <v>1986</v>
      </c>
      <c r="B298" s="25">
        <f t="shared" si="46"/>
        <v>18771.315999999999</v>
      </c>
      <c r="C298" s="25">
        <f t="shared" si="43"/>
        <v>18761.082999999999</v>
      </c>
      <c r="D298" s="111">
        <v>6451.3159999999998</v>
      </c>
      <c r="E298" s="111">
        <f t="shared" si="40"/>
        <v>12320</v>
      </c>
      <c r="F298" s="98"/>
      <c r="G298" s="42">
        <v>11.0151</v>
      </c>
      <c r="H298" s="25">
        <f>(144170+377043+2023271)/1000</f>
        <v>2544.4839999999999</v>
      </c>
      <c r="I298" s="25"/>
      <c r="J298" s="25">
        <f t="shared" si="35"/>
        <v>16205.165899999998</v>
      </c>
      <c r="K298" s="25">
        <v>718.23599999999999</v>
      </c>
      <c r="L298" s="25"/>
      <c r="M298" s="25"/>
      <c r="N298" s="25"/>
      <c r="O298" s="54">
        <v>0.41799999999999998</v>
      </c>
      <c r="P298" s="25"/>
      <c r="Q298" s="55">
        <f t="shared" si="44"/>
        <v>10.233000000000001</v>
      </c>
      <c r="R298" s="55"/>
      <c r="S298" s="56">
        <v>12309.767</v>
      </c>
      <c r="T298" s="25">
        <v>10.233000000000001</v>
      </c>
      <c r="U298" s="55"/>
      <c r="V298" s="55"/>
      <c r="W298" s="55"/>
      <c r="X298" s="21">
        <v>14.553000000000001</v>
      </c>
      <c r="Y298" s="21"/>
      <c r="Z298" s="25">
        <v>447.2</v>
      </c>
      <c r="AA298" s="25"/>
      <c r="AB298" s="25">
        <f t="shared" si="36"/>
        <v>5989.5629999999992</v>
      </c>
      <c r="AC298" s="25">
        <v>3933.5070000000001</v>
      </c>
      <c r="AD298" s="59"/>
      <c r="AE298" s="25">
        <v>850.23699999999997</v>
      </c>
      <c r="AF298" s="25">
        <v>637.702</v>
      </c>
      <c r="AG298" s="60">
        <f t="shared" si="45"/>
        <v>212.53499999999997</v>
      </c>
      <c r="AH298" s="25">
        <v>0</v>
      </c>
      <c r="AI298" s="25"/>
      <c r="AJ298" s="25">
        <f t="shared" si="37"/>
        <v>1205.8189999999991</v>
      </c>
      <c r="AK298" s="25"/>
      <c r="AL298" s="25">
        <f t="shared" si="38"/>
        <v>18771.315999999999</v>
      </c>
      <c r="AM298" s="25">
        <f t="shared" si="34"/>
        <v>18761.082999999999</v>
      </c>
      <c r="AN298" s="26">
        <f t="shared" si="39"/>
        <v>0</v>
      </c>
      <c r="AO298" s="7"/>
    </row>
    <row r="299" spans="1:41">
      <c r="A299" s="53">
        <f t="shared" si="41"/>
        <v>1987</v>
      </c>
      <c r="B299" s="25">
        <f t="shared" si="46"/>
        <v>17465.625</v>
      </c>
      <c r="C299" s="25">
        <f t="shared" si="43"/>
        <v>17461.7</v>
      </c>
      <c r="D299" s="111">
        <v>4615.625</v>
      </c>
      <c r="E299" s="111">
        <f t="shared" si="40"/>
        <v>12850</v>
      </c>
      <c r="F299" s="98"/>
      <c r="G299" s="42">
        <v>11.0151</v>
      </c>
      <c r="H299" s="25">
        <f>(94115+379593+1252867)/1000</f>
        <v>1726.575</v>
      </c>
      <c r="I299" s="25"/>
      <c r="J299" s="25">
        <f t="shared" si="35"/>
        <v>15723.7929</v>
      </c>
      <c r="K299" s="25">
        <f>(692849+505679)/1000</f>
        <v>1198.528</v>
      </c>
      <c r="L299" s="25"/>
      <c r="M299" s="25"/>
      <c r="N299" s="25"/>
      <c r="O299" s="54">
        <v>0.317</v>
      </c>
      <c r="P299" s="25"/>
      <c r="Q299" s="55">
        <f t="shared" si="44"/>
        <v>3.9249999999999998</v>
      </c>
      <c r="R299" s="55"/>
      <c r="S299" s="56">
        <v>12846.075000000001</v>
      </c>
      <c r="T299" s="25">
        <v>3.9249999999999998</v>
      </c>
      <c r="U299" s="55"/>
      <c r="V299" s="55"/>
      <c r="W299" s="55"/>
      <c r="X299" s="21">
        <v>14.553000000000001</v>
      </c>
      <c r="Y299" s="21"/>
      <c r="Z299" s="25">
        <v>581.61099999999999</v>
      </c>
      <c r="AA299" s="25"/>
      <c r="AB299" s="25">
        <f t="shared" si="36"/>
        <v>4019.4609999999993</v>
      </c>
      <c r="AC299" s="25">
        <v>1923.56</v>
      </c>
      <c r="AD299" s="59"/>
      <c r="AE299" s="25">
        <v>954.06100000000004</v>
      </c>
      <c r="AF299" s="25">
        <v>740.28099999999995</v>
      </c>
      <c r="AG299" s="60">
        <f t="shared" si="45"/>
        <v>213.78000000000009</v>
      </c>
      <c r="AH299" s="25">
        <v>0</v>
      </c>
      <c r="AI299" s="25"/>
      <c r="AJ299" s="25">
        <f t="shared" si="37"/>
        <v>1141.8399999999992</v>
      </c>
      <c r="AK299" s="25"/>
      <c r="AL299" s="25">
        <f t="shared" si="38"/>
        <v>17465.625</v>
      </c>
      <c r="AM299" s="25">
        <f t="shared" si="34"/>
        <v>17461.7</v>
      </c>
      <c r="AN299" s="26">
        <f t="shared" si="39"/>
        <v>0</v>
      </c>
      <c r="AO299" s="7"/>
    </row>
    <row r="300" spans="1:41">
      <c r="A300" s="53">
        <f t="shared" si="41"/>
        <v>1988</v>
      </c>
      <c r="B300" s="25">
        <f t="shared" si="46"/>
        <v>16897.552</v>
      </c>
      <c r="C300" s="25">
        <f t="shared" si="43"/>
        <v>16889.018</v>
      </c>
      <c r="D300" s="111">
        <v>3587.5520000000001</v>
      </c>
      <c r="E300" s="111">
        <f t="shared" si="40"/>
        <v>13310</v>
      </c>
      <c r="F300" s="98"/>
      <c r="G300" s="42">
        <v>11.0151</v>
      </c>
      <c r="H300" s="25">
        <f>(256577+435964+1654487)/1000</f>
        <v>2347.0279999999998</v>
      </c>
      <c r="I300" s="25"/>
      <c r="J300" s="25">
        <f t="shared" si="35"/>
        <v>14530.599899999999</v>
      </c>
      <c r="K300" s="25">
        <f>(281608+681219)/1000</f>
        <v>962.827</v>
      </c>
      <c r="L300" s="25"/>
      <c r="M300" s="25"/>
      <c r="N300" s="25"/>
      <c r="O300" s="54">
        <v>0.375</v>
      </c>
      <c r="P300" s="25"/>
      <c r="Q300" s="55">
        <f t="shared" si="44"/>
        <v>8.5340000000000007</v>
      </c>
      <c r="R300" s="55"/>
      <c r="S300" s="56">
        <v>13301.466</v>
      </c>
      <c r="T300" s="25">
        <v>8.5340000000000007</v>
      </c>
      <c r="U300" s="55"/>
      <c r="V300" s="55"/>
      <c r="W300" s="55"/>
      <c r="X300" s="21">
        <v>14.553000000000001</v>
      </c>
      <c r="Y300" s="21"/>
      <c r="Z300" s="25">
        <v>607.73199999999997</v>
      </c>
      <c r="AA300" s="25"/>
      <c r="AB300" s="25">
        <f t="shared" si="36"/>
        <v>2965.2669999999994</v>
      </c>
      <c r="AC300" s="25">
        <v>359.839</v>
      </c>
      <c r="AD300" s="59"/>
      <c r="AE300" s="25">
        <v>1176.546</v>
      </c>
      <c r="AF300" s="25">
        <v>913.24400000000003</v>
      </c>
      <c r="AG300" s="60">
        <f t="shared" si="45"/>
        <v>263.30200000000002</v>
      </c>
      <c r="AH300" s="25">
        <v>0</v>
      </c>
      <c r="AI300" s="25"/>
      <c r="AJ300" s="25">
        <f t="shared" si="37"/>
        <v>1428.8819999999994</v>
      </c>
      <c r="AK300" s="25"/>
      <c r="AL300" s="25">
        <f t="shared" si="38"/>
        <v>16897.552</v>
      </c>
      <c r="AM300" s="25">
        <f t="shared" si="34"/>
        <v>16889.018</v>
      </c>
      <c r="AN300" s="26">
        <f t="shared" si="39"/>
        <v>0</v>
      </c>
      <c r="AO300" s="7"/>
    </row>
    <row r="301" spans="1:41">
      <c r="A301" s="53">
        <f t="shared" si="41"/>
        <v>1989</v>
      </c>
      <c r="B301" s="25">
        <f t="shared" si="46"/>
        <v>18286.844000000001</v>
      </c>
      <c r="C301" s="25">
        <f t="shared" si="43"/>
        <v>18278.537</v>
      </c>
      <c r="D301" s="111">
        <v>4166.8440000000001</v>
      </c>
      <c r="E301" s="111">
        <f t="shared" si="40"/>
        <v>14120</v>
      </c>
      <c r="F301" s="98"/>
      <c r="G301" s="42">
        <v>11.0151</v>
      </c>
      <c r="H301" s="25">
        <f>(171685+640356+9695105)/1000</f>
        <v>10507.146000000001</v>
      </c>
      <c r="I301" s="25"/>
      <c r="J301" s="25">
        <f t="shared" si="35"/>
        <v>7760.0628999999999</v>
      </c>
      <c r="K301" s="25">
        <f>(245715+515581)/1000</f>
        <v>761.29600000000005</v>
      </c>
      <c r="L301" s="25"/>
      <c r="M301" s="25"/>
      <c r="N301" s="25"/>
      <c r="O301" s="54">
        <v>0.313</v>
      </c>
      <c r="P301" s="25"/>
      <c r="Q301" s="55">
        <f t="shared" si="44"/>
        <v>8.3070000000000004</v>
      </c>
      <c r="R301" s="55"/>
      <c r="S301" s="56">
        <v>14111.692999999999</v>
      </c>
      <c r="T301" s="25">
        <v>8.3070000000000004</v>
      </c>
      <c r="U301" s="55"/>
      <c r="V301" s="55"/>
      <c r="W301" s="55"/>
      <c r="X301" s="21">
        <v>14.553000000000001</v>
      </c>
      <c r="Y301" s="21"/>
      <c r="Z301" s="25">
        <v>675.22400000000005</v>
      </c>
      <c r="AA301" s="25"/>
      <c r="AB301" s="25">
        <f t="shared" si="36"/>
        <v>3477.0670000000018</v>
      </c>
      <c r="AC301" s="25">
        <v>549.96100000000001</v>
      </c>
      <c r="AD301" s="59"/>
      <c r="AE301" s="25">
        <v>1412.789</v>
      </c>
      <c r="AF301" s="25">
        <v>1135.5219999999999</v>
      </c>
      <c r="AG301" s="60">
        <f t="shared" si="45"/>
        <v>277.26700000000005</v>
      </c>
      <c r="AH301" s="25">
        <v>0</v>
      </c>
      <c r="AI301" s="25"/>
      <c r="AJ301" s="25">
        <f t="shared" si="37"/>
        <v>1514.3170000000016</v>
      </c>
      <c r="AK301" s="25"/>
      <c r="AL301" s="25">
        <f t="shared" si="38"/>
        <v>18286.844000000001</v>
      </c>
      <c r="AM301" s="25">
        <f t="shared" si="34"/>
        <v>18278.537</v>
      </c>
      <c r="AN301" s="26">
        <f t="shared" si="39"/>
        <v>0</v>
      </c>
      <c r="AO301" s="7"/>
    </row>
    <row r="302" spans="1:41">
      <c r="A302" s="53">
        <f t="shared" si="41"/>
        <v>1990</v>
      </c>
      <c r="B302" s="25">
        <f t="shared" si="46"/>
        <v>19365.505000000001</v>
      </c>
      <c r="C302" s="25">
        <f t="shared" si="43"/>
        <v>19356.429</v>
      </c>
      <c r="D302" s="111">
        <v>4335.5050000000001</v>
      </c>
      <c r="E302" s="111">
        <f t="shared" si="40"/>
        <v>15030</v>
      </c>
      <c r="F302" s="98"/>
      <c r="G302" s="42">
        <v>11.0151</v>
      </c>
      <c r="H302" s="25">
        <f>(384480+842561+1597903+10009525)/1000</f>
        <v>12834.468999999999</v>
      </c>
      <c r="I302" s="25"/>
      <c r="J302" s="25">
        <f t="shared" si="35"/>
        <v>6510.7319000000016</v>
      </c>
      <c r="K302" s="25">
        <f>(650973+383322)/1000</f>
        <v>1034.2950000000001</v>
      </c>
      <c r="L302" s="25"/>
      <c r="M302" s="25"/>
      <c r="N302" s="25"/>
      <c r="O302" s="54">
        <v>0.21299999999999999</v>
      </c>
      <c r="P302" s="25"/>
      <c r="Q302" s="55">
        <f t="shared" si="44"/>
        <v>9.0760000000000005</v>
      </c>
      <c r="R302" s="55"/>
      <c r="S302" s="56">
        <v>15020.924000000001</v>
      </c>
      <c r="T302" s="25">
        <v>9.0760000000000005</v>
      </c>
      <c r="U302" s="55"/>
      <c r="V302" s="55"/>
      <c r="W302" s="55"/>
      <c r="X302" s="21">
        <v>14.553000000000001</v>
      </c>
      <c r="Y302" s="21"/>
      <c r="Z302" s="25">
        <v>750.6</v>
      </c>
      <c r="AA302" s="25"/>
      <c r="AB302" s="25">
        <f t="shared" si="36"/>
        <v>3570.3520000000003</v>
      </c>
      <c r="AC302" s="25">
        <v>454.178</v>
      </c>
      <c r="AD302" s="59"/>
      <c r="AE302" s="25">
        <v>1665.2650000000001</v>
      </c>
      <c r="AF302" s="25">
        <v>1490.57</v>
      </c>
      <c r="AG302" s="60">
        <f t="shared" si="45"/>
        <v>174.69500000000016</v>
      </c>
      <c r="AH302" s="25">
        <v>0</v>
      </c>
      <c r="AI302" s="25"/>
      <c r="AJ302" s="25">
        <f t="shared" si="37"/>
        <v>1450.9090000000003</v>
      </c>
      <c r="AK302" s="25"/>
      <c r="AL302" s="25">
        <f t="shared" si="38"/>
        <v>19365.505000000001</v>
      </c>
      <c r="AM302" s="25">
        <f t="shared" si="34"/>
        <v>19356.429</v>
      </c>
      <c r="AN302" s="26">
        <f t="shared" si="39"/>
        <v>0</v>
      </c>
      <c r="AO302" s="7"/>
    </row>
    <row r="303" spans="1:41">
      <c r="A303" s="53">
        <f t="shared" si="41"/>
        <v>1991</v>
      </c>
      <c r="B303" s="25">
        <f t="shared" si="46"/>
        <v>20668.25</v>
      </c>
      <c r="C303" s="25">
        <f t="shared" si="43"/>
        <v>20662.828000000001</v>
      </c>
      <c r="D303" s="111">
        <v>5288.25</v>
      </c>
      <c r="E303" s="111">
        <f t="shared" si="40"/>
        <v>15380</v>
      </c>
      <c r="F303" s="98"/>
      <c r="G303" s="42">
        <v>11.0151</v>
      </c>
      <c r="H303" s="25">
        <f>(947079+621405+8443617)/1000</f>
        <v>10012.101000000001</v>
      </c>
      <c r="I303" s="25"/>
      <c r="J303" s="25">
        <f t="shared" si="35"/>
        <v>10639.468899999998</v>
      </c>
      <c r="K303" s="25">
        <f>(1841463+1021482)/1000</f>
        <v>2862.9450000000002</v>
      </c>
      <c r="L303" s="25"/>
      <c r="M303" s="25"/>
      <c r="N303" s="25"/>
      <c r="O303" s="54">
        <v>0.24299999999999999</v>
      </c>
      <c r="P303" s="25"/>
      <c r="Q303" s="55">
        <f t="shared" si="44"/>
        <v>5.4219999999999997</v>
      </c>
      <c r="R303" s="55"/>
      <c r="S303" s="56">
        <v>15374.578</v>
      </c>
      <c r="T303" s="25">
        <v>5.4219999999999997</v>
      </c>
      <c r="U303" s="55"/>
      <c r="V303" s="55"/>
      <c r="W303" s="55"/>
      <c r="X303" s="21">
        <v>14.553000000000001</v>
      </c>
      <c r="Y303" s="21"/>
      <c r="Z303" s="25">
        <v>832.13499999999999</v>
      </c>
      <c r="AA303" s="25"/>
      <c r="AB303" s="25">
        <f t="shared" si="36"/>
        <v>4441.5620000000008</v>
      </c>
      <c r="AC303" s="25">
        <v>367.37200000000001</v>
      </c>
      <c r="AD303" s="59"/>
      <c r="AE303" s="25">
        <v>1796.586</v>
      </c>
      <c r="AF303" s="25">
        <v>1516.5630000000001</v>
      </c>
      <c r="AG303" s="60">
        <f t="shared" si="45"/>
        <v>280.02299999999991</v>
      </c>
      <c r="AH303" s="25">
        <v>0</v>
      </c>
      <c r="AI303" s="25"/>
      <c r="AJ303" s="25">
        <f t="shared" si="37"/>
        <v>2277.6040000000012</v>
      </c>
      <c r="AK303" s="25"/>
      <c r="AL303" s="25">
        <f t="shared" si="38"/>
        <v>20668.25</v>
      </c>
      <c r="AM303" s="25">
        <f t="shared" si="34"/>
        <v>20662.828000000001</v>
      </c>
      <c r="AN303" s="26">
        <f t="shared" si="39"/>
        <v>0</v>
      </c>
      <c r="AO303" s="7"/>
    </row>
    <row r="304" spans="1:41">
      <c r="A304" s="53">
        <f>A305-1</f>
        <v>1992</v>
      </c>
      <c r="B304" s="25">
        <f t="shared" si="46"/>
        <v>21622.37</v>
      </c>
      <c r="C304" s="25">
        <f t="shared" si="43"/>
        <v>21613.392</v>
      </c>
      <c r="D304" s="111">
        <v>5492.37</v>
      </c>
      <c r="E304" s="111">
        <f t="shared" si="40"/>
        <v>16130</v>
      </c>
      <c r="F304" s="98"/>
      <c r="G304" s="42">
        <v>11.0151</v>
      </c>
      <c r="H304" s="25">
        <f>(977611+462482+8262008)/1000</f>
        <v>9702.1010000000006</v>
      </c>
      <c r="I304" s="25"/>
      <c r="J304" s="25">
        <f t="shared" si="35"/>
        <v>11900.025899999999</v>
      </c>
      <c r="K304" s="25">
        <f>(663255+1927943)/1000</f>
        <v>2591.1979999999999</v>
      </c>
      <c r="L304" s="25"/>
      <c r="M304" s="25"/>
      <c r="N304" s="25"/>
      <c r="O304" s="54">
        <v>0.25</v>
      </c>
      <c r="P304" s="25"/>
      <c r="Q304" s="55">
        <f t="shared" si="44"/>
        <v>8.9779999999999998</v>
      </c>
      <c r="R304" s="55"/>
      <c r="S304" s="56">
        <v>16121.022000000001</v>
      </c>
      <c r="T304" s="25">
        <v>8.9779999999999998</v>
      </c>
      <c r="U304" s="55"/>
      <c r="V304" s="55"/>
      <c r="W304" s="55"/>
      <c r="X304" s="21">
        <v>14.553000000000001</v>
      </c>
      <c r="Y304" s="21"/>
      <c r="Z304" s="25">
        <v>891.55200000000002</v>
      </c>
      <c r="AA304" s="25"/>
      <c r="AB304" s="25">
        <f t="shared" si="36"/>
        <v>4586.2649999999985</v>
      </c>
      <c r="AC304" s="25">
        <v>373.45299999999997</v>
      </c>
      <c r="AD304" s="59"/>
      <c r="AE304" s="25">
        <v>1517.9179999999999</v>
      </c>
      <c r="AF304" s="25">
        <v>1387.1079999999999</v>
      </c>
      <c r="AG304" s="60">
        <f t="shared" si="45"/>
        <v>130.80999999999995</v>
      </c>
      <c r="AH304" s="25">
        <v>0</v>
      </c>
      <c r="AI304" s="25"/>
      <c r="AJ304" s="25">
        <f t="shared" si="37"/>
        <v>2694.8939999999984</v>
      </c>
      <c r="AK304" s="25"/>
      <c r="AL304" s="25">
        <f t="shared" si="38"/>
        <v>21622.37</v>
      </c>
      <c r="AM304" s="25">
        <f t="shared" si="34"/>
        <v>21613.392</v>
      </c>
      <c r="AN304" s="26">
        <f t="shared" si="39"/>
        <v>0</v>
      </c>
      <c r="AO304" s="7"/>
    </row>
    <row r="305" spans="1:41">
      <c r="A305" s="53">
        <v>1993</v>
      </c>
      <c r="B305" s="25">
        <f t="shared" si="46"/>
        <v>24975.3</v>
      </c>
      <c r="C305" s="25">
        <f t="shared" si="43"/>
        <v>24970.399999999998</v>
      </c>
      <c r="D305" s="111">
        <v>8005.3</v>
      </c>
      <c r="E305" s="111">
        <f t="shared" si="40"/>
        <v>16970</v>
      </c>
      <c r="F305" s="98"/>
      <c r="G305" s="42">
        <v>11.0151</v>
      </c>
      <c r="H305" s="25">
        <f>275.7+990.4+3139.7</f>
        <v>4405.7999999999993</v>
      </c>
      <c r="I305" s="25"/>
      <c r="J305" s="25">
        <f>C305-G305-H305</f>
        <v>20553.584899999998</v>
      </c>
      <c r="K305" s="25">
        <v>5131</v>
      </c>
      <c r="L305" s="7"/>
      <c r="M305" s="15"/>
      <c r="N305" s="25"/>
      <c r="O305" s="21"/>
      <c r="P305" s="15"/>
      <c r="Q305" s="12">
        <v>4.9000000000000004</v>
      </c>
      <c r="R305" s="55"/>
      <c r="S305" s="56">
        <v>16965.099999999999</v>
      </c>
      <c r="T305" s="55">
        <f t="shared" ref="T305:T318" si="47">Q305</f>
        <v>4.9000000000000004</v>
      </c>
      <c r="U305" s="55"/>
      <c r="V305" s="55"/>
      <c r="W305" s="55"/>
      <c r="X305" s="21">
        <v>14.553000000000001</v>
      </c>
      <c r="Y305" s="21"/>
      <c r="Z305" s="25">
        <f>919.324</f>
        <v>919.32399999999996</v>
      </c>
      <c r="AA305" s="25"/>
      <c r="AB305" s="7">
        <f t="shared" si="36"/>
        <v>7071.4230000000016</v>
      </c>
      <c r="AC305" s="25">
        <f>38.4+2301.8</f>
        <v>2340.2000000000003</v>
      </c>
      <c r="AD305" s="25"/>
      <c r="AE305" s="25">
        <v>1558.3</v>
      </c>
      <c r="AF305" s="25">
        <f>1409.109</f>
        <v>1409.1089999999999</v>
      </c>
      <c r="AG305" s="25">
        <f>AE305-AF305</f>
        <v>149.19100000000003</v>
      </c>
      <c r="AH305" s="25">
        <v>0</v>
      </c>
      <c r="AI305" s="25"/>
      <c r="AJ305" s="25">
        <f t="shared" si="37"/>
        <v>3172.9230000000016</v>
      </c>
      <c r="AK305" s="25"/>
      <c r="AL305" s="25">
        <f t="shared" si="38"/>
        <v>24975.3</v>
      </c>
      <c r="AM305" s="25">
        <f t="shared" si="34"/>
        <v>24970.399999999998</v>
      </c>
      <c r="AN305" s="26">
        <f t="shared" si="39"/>
        <v>0</v>
      </c>
      <c r="AO305" s="7"/>
    </row>
    <row r="306" spans="1:41">
      <c r="A306" s="61">
        <v>1994</v>
      </c>
      <c r="B306" s="25">
        <f t="shared" si="46"/>
        <v>26943.3</v>
      </c>
      <c r="C306" s="25">
        <f t="shared" si="43"/>
        <v>23436.799999999999</v>
      </c>
      <c r="D306" s="111">
        <v>9773.2999999999993</v>
      </c>
      <c r="E306" s="111">
        <f t="shared" si="40"/>
        <v>17170</v>
      </c>
      <c r="F306" s="98"/>
      <c r="G306" s="42">
        <v>11.0151</v>
      </c>
      <c r="H306" s="25">
        <f>647.6+998.2+1036.2</f>
        <v>2682</v>
      </c>
      <c r="I306" s="25"/>
      <c r="J306" s="25">
        <f t="shared" ref="J306:J331" si="48">C306-G306-H306</f>
        <v>20743.784899999999</v>
      </c>
      <c r="K306" s="25">
        <v>7063.8</v>
      </c>
      <c r="L306" s="62"/>
      <c r="M306" s="15"/>
      <c r="N306" s="25"/>
      <c r="O306" s="15"/>
      <c r="P306" s="15"/>
      <c r="Q306" s="12">
        <v>6.5</v>
      </c>
      <c r="R306" s="55">
        <f t="shared" ref="R306:R331" si="49">AH306</f>
        <v>3500</v>
      </c>
      <c r="S306" s="56">
        <v>17163.5</v>
      </c>
      <c r="T306" s="55">
        <f t="shared" si="47"/>
        <v>6.5</v>
      </c>
      <c r="U306" s="55"/>
      <c r="V306" s="55"/>
      <c r="W306" s="55"/>
      <c r="X306" s="21">
        <v>14.553000000000001</v>
      </c>
      <c r="Y306" s="21"/>
      <c r="Z306" s="25">
        <f>223.7+673.6</f>
        <v>897.3</v>
      </c>
      <c r="AA306" s="25"/>
      <c r="AB306" s="7">
        <f t="shared" si="36"/>
        <v>8861.4470000000001</v>
      </c>
      <c r="AC306" s="25">
        <f>67.5+27.9+1522.4</f>
        <v>1617.8000000000002</v>
      </c>
      <c r="AD306" s="25"/>
      <c r="AE306" s="25">
        <v>1731.8</v>
      </c>
      <c r="AF306" s="25">
        <v>1420.7</v>
      </c>
      <c r="AG306" s="25">
        <f>AE306-AF306</f>
        <v>311.09999999999991</v>
      </c>
      <c r="AH306" s="25">
        <v>3500</v>
      </c>
      <c r="AI306" s="25"/>
      <c r="AJ306" s="25">
        <f t="shared" si="37"/>
        <v>2011.847</v>
      </c>
      <c r="AK306" s="25"/>
      <c r="AL306" s="25">
        <f t="shared" si="38"/>
        <v>26943.3</v>
      </c>
      <c r="AM306" s="25">
        <f t="shared" si="34"/>
        <v>23436.799999999999</v>
      </c>
      <c r="AN306" s="26">
        <f t="shared" si="39"/>
        <v>0</v>
      </c>
      <c r="AO306" s="7"/>
    </row>
    <row r="307" spans="1:41">
      <c r="A307" s="61">
        <v>1995</v>
      </c>
      <c r="B307" s="25">
        <f t="shared" si="46"/>
        <v>25876.3</v>
      </c>
      <c r="C307" s="25">
        <f t="shared" si="43"/>
        <v>23339.8</v>
      </c>
      <c r="D307" s="111">
        <v>7816.3</v>
      </c>
      <c r="E307" s="111">
        <f t="shared" si="40"/>
        <v>18060</v>
      </c>
      <c r="F307" s="98"/>
      <c r="G307" s="7">
        <v>0</v>
      </c>
      <c r="H307" s="25">
        <f>347.7+1066.1+10910.2</f>
        <v>12324</v>
      </c>
      <c r="I307" s="25"/>
      <c r="J307" s="25">
        <f t="shared" si="48"/>
        <v>11015.8</v>
      </c>
      <c r="K307" s="25">
        <v>5344.1</v>
      </c>
      <c r="L307" s="62"/>
      <c r="M307" s="15"/>
      <c r="N307" s="25"/>
      <c r="O307" s="15"/>
      <c r="P307" s="15"/>
      <c r="Q307" s="12">
        <v>3.9</v>
      </c>
      <c r="R307" s="55">
        <f t="shared" si="49"/>
        <v>2532.6</v>
      </c>
      <c r="S307" s="56">
        <v>18056.099999999999</v>
      </c>
      <c r="T307" s="55">
        <f t="shared" si="47"/>
        <v>3.9</v>
      </c>
      <c r="U307" s="55"/>
      <c r="V307" s="55"/>
      <c r="W307" s="55"/>
      <c r="X307" s="21">
        <v>14.553000000000001</v>
      </c>
      <c r="Y307" s="21"/>
      <c r="Z307" s="25">
        <f>227.8+764.7</f>
        <v>992.5</v>
      </c>
      <c r="AA307" s="25"/>
      <c r="AB307" s="7">
        <f t="shared" si="36"/>
        <v>6809.2470000000012</v>
      </c>
      <c r="AC307" s="25">
        <f>72.6+22+427.7</f>
        <v>522.29999999999995</v>
      </c>
      <c r="AD307" s="25"/>
      <c r="AE307" s="25">
        <v>1709.8</v>
      </c>
      <c r="AF307" s="25">
        <v>1496.2</v>
      </c>
      <c r="AG307" s="25">
        <f>AE307-AF307</f>
        <v>213.59999999999991</v>
      </c>
      <c r="AH307" s="25">
        <v>2532.6</v>
      </c>
      <c r="AI307" s="25"/>
      <c r="AJ307" s="25">
        <f t="shared" si="37"/>
        <v>2044.5470000000012</v>
      </c>
      <c r="AK307" s="25"/>
      <c r="AL307" s="25">
        <f t="shared" si="38"/>
        <v>25876.3</v>
      </c>
      <c r="AM307" s="25">
        <f t="shared" si="34"/>
        <v>23339.8</v>
      </c>
      <c r="AN307" s="26">
        <f t="shared" si="39"/>
        <v>0</v>
      </c>
      <c r="AO307" s="7"/>
    </row>
    <row r="308" spans="1:41">
      <c r="A308" s="61">
        <v>1996</v>
      </c>
      <c r="B308" s="25">
        <f t="shared" si="46"/>
        <v>25855.9</v>
      </c>
      <c r="C308" s="25">
        <f t="shared" si="43"/>
        <v>24827.600000000002</v>
      </c>
      <c r="D308" s="111">
        <v>6195.9</v>
      </c>
      <c r="E308" s="111">
        <f t="shared" si="40"/>
        <v>19660</v>
      </c>
      <c r="F308" s="98"/>
      <c r="G308" s="7">
        <v>0</v>
      </c>
      <c r="H308" s="25">
        <f>18.9+1137.7+9633.2</f>
        <v>10789.800000000001</v>
      </c>
      <c r="I308" s="25"/>
      <c r="J308" s="25">
        <f t="shared" si="48"/>
        <v>14037.800000000001</v>
      </c>
      <c r="K308" s="25">
        <v>4152</v>
      </c>
      <c r="L308" s="7"/>
      <c r="M308" s="15"/>
      <c r="N308" s="25"/>
      <c r="O308" s="15"/>
      <c r="P308" s="15"/>
      <c r="Q308" s="12">
        <v>12</v>
      </c>
      <c r="R308" s="55">
        <f t="shared" si="49"/>
        <v>1016.3</v>
      </c>
      <c r="S308" s="56">
        <v>19648</v>
      </c>
      <c r="T308" s="55">
        <f t="shared" si="47"/>
        <v>12</v>
      </c>
      <c r="U308" s="55"/>
      <c r="V308" s="55"/>
      <c r="W308" s="55"/>
      <c r="X308" s="21">
        <v>14.553000000000001</v>
      </c>
      <c r="Y308" s="21"/>
      <c r="Z308" s="25">
        <f>215.8+853</f>
        <v>1068.8</v>
      </c>
      <c r="AA308" s="25"/>
      <c r="AB308" s="7">
        <f t="shared" si="36"/>
        <v>5112.5470000000014</v>
      </c>
      <c r="AC308" s="25">
        <f>72.6+24.4+339.6</f>
        <v>436.6</v>
      </c>
      <c r="AD308" s="25"/>
      <c r="AE308" s="25">
        <v>1728.4</v>
      </c>
      <c r="AF308" s="25">
        <v>1688.4</v>
      </c>
      <c r="AG308" s="25">
        <f t="shared" ref="AG308:AG330" si="50">AE308-AF308</f>
        <v>40</v>
      </c>
      <c r="AH308" s="25">
        <v>1016.3</v>
      </c>
      <c r="AI308" s="25"/>
      <c r="AJ308" s="25">
        <f t="shared" si="37"/>
        <v>1931.2470000000008</v>
      </c>
      <c r="AK308" s="25"/>
      <c r="AL308" s="25">
        <f t="shared" si="38"/>
        <v>25855.9</v>
      </c>
      <c r="AM308" s="25">
        <f t="shared" si="34"/>
        <v>24827.600000000002</v>
      </c>
      <c r="AN308" s="26">
        <f t="shared" si="39"/>
        <v>0</v>
      </c>
      <c r="AO308" s="7"/>
    </row>
    <row r="309" spans="1:41">
      <c r="A309" s="61">
        <f>A308+1</f>
        <v>1997</v>
      </c>
      <c r="B309" s="25">
        <f t="shared" si="46"/>
        <v>28327</v>
      </c>
      <c r="C309" s="25">
        <f t="shared" si="43"/>
        <v>27418.3</v>
      </c>
      <c r="D309" s="111">
        <v>6307</v>
      </c>
      <c r="E309" s="111">
        <f t="shared" si="40"/>
        <v>22020</v>
      </c>
      <c r="F309" s="98"/>
      <c r="G309" s="7">
        <v>0</v>
      </c>
      <c r="H309" s="25">
        <f>2.4+1275.1+10374</f>
        <v>11651.5</v>
      </c>
      <c r="I309" s="25"/>
      <c r="J309" s="25">
        <f t="shared" si="48"/>
        <v>15766.8</v>
      </c>
      <c r="K309" s="25">
        <v>4173</v>
      </c>
      <c r="L309" s="7"/>
      <c r="M309" s="15"/>
      <c r="N309" s="25"/>
      <c r="O309" s="15"/>
      <c r="P309" s="15"/>
      <c r="Q309" s="12">
        <v>9.1999999999999993</v>
      </c>
      <c r="R309" s="55">
        <f t="shared" si="49"/>
        <v>899.5</v>
      </c>
      <c r="S309" s="56">
        <v>22010.799999999999</v>
      </c>
      <c r="T309" s="55">
        <f t="shared" si="47"/>
        <v>9.1999999999999993</v>
      </c>
      <c r="U309" s="55"/>
      <c r="V309" s="55"/>
      <c r="W309" s="55"/>
      <c r="X309" s="21">
        <v>14.553000000000001</v>
      </c>
      <c r="Y309" s="21"/>
      <c r="Z309" s="25">
        <f>225.5+901.8</f>
        <v>1127.3</v>
      </c>
      <c r="AA309" s="25"/>
      <c r="AB309" s="7">
        <f t="shared" si="36"/>
        <v>5165.1470000000008</v>
      </c>
      <c r="AC309" s="25">
        <f>72.6+30.4+367.3</f>
        <v>470.3</v>
      </c>
      <c r="AD309" s="25"/>
      <c r="AE309" s="25">
        <v>1935.7</v>
      </c>
      <c r="AF309" s="25">
        <v>1901.2</v>
      </c>
      <c r="AG309" s="25">
        <f t="shared" si="50"/>
        <v>34.5</v>
      </c>
      <c r="AH309" s="25">
        <v>899.5</v>
      </c>
      <c r="AI309" s="25"/>
      <c r="AJ309" s="25">
        <f t="shared" si="37"/>
        <v>1859.6470000000006</v>
      </c>
      <c r="AK309" s="25"/>
      <c r="AL309" s="25">
        <f t="shared" si="38"/>
        <v>28327</v>
      </c>
      <c r="AM309" s="25">
        <f t="shared" si="34"/>
        <v>27418.3</v>
      </c>
      <c r="AN309" s="26">
        <f t="shared" si="39"/>
        <v>0</v>
      </c>
      <c r="AO309" s="7"/>
    </row>
    <row r="310" spans="1:41">
      <c r="A310" s="61">
        <f t="shared" ref="A310:A330" si="51">A309+1</f>
        <v>1998</v>
      </c>
      <c r="B310" s="25">
        <f t="shared" si="46"/>
        <v>37141</v>
      </c>
      <c r="C310" s="25">
        <f t="shared" si="43"/>
        <v>29802</v>
      </c>
      <c r="D310" s="111">
        <v>13591</v>
      </c>
      <c r="E310" s="111">
        <f t="shared" si="40"/>
        <v>23550</v>
      </c>
      <c r="F310" s="98"/>
      <c r="G310" s="7">
        <v>0</v>
      </c>
      <c r="H310" s="25">
        <f>4+1363+1162</f>
        <v>2529</v>
      </c>
      <c r="I310" s="25"/>
      <c r="J310" s="25">
        <f t="shared" si="48"/>
        <v>27273</v>
      </c>
      <c r="K310" s="25">
        <v>11336</v>
      </c>
      <c r="L310" s="7"/>
      <c r="M310" s="15"/>
      <c r="N310" s="25"/>
      <c r="O310" s="15"/>
      <c r="P310" s="15"/>
      <c r="Q310" s="12">
        <v>2</v>
      </c>
      <c r="R310" s="55">
        <f t="shared" si="49"/>
        <v>7337</v>
      </c>
      <c r="S310" s="56">
        <v>23548</v>
      </c>
      <c r="T310" s="55">
        <f t="shared" si="47"/>
        <v>2</v>
      </c>
      <c r="U310" s="55"/>
      <c r="V310" s="55"/>
      <c r="W310" s="55"/>
      <c r="X310" s="21">
        <v>14.553000000000001</v>
      </c>
      <c r="Y310" s="21"/>
      <c r="Z310" s="25">
        <f>1222-15</f>
        <v>1207</v>
      </c>
      <c r="AA310" s="25"/>
      <c r="AB310" s="7">
        <f t="shared" si="36"/>
        <v>12369.447</v>
      </c>
      <c r="AC310" s="25">
        <f>62+3+371</f>
        <v>436</v>
      </c>
      <c r="AD310" s="25"/>
      <c r="AE310" s="25">
        <v>2797</v>
      </c>
      <c r="AF310" s="25">
        <v>2562</v>
      </c>
      <c r="AG310" s="25">
        <f t="shared" si="50"/>
        <v>235</v>
      </c>
      <c r="AH310" s="25">
        <v>7337</v>
      </c>
      <c r="AI310" s="25"/>
      <c r="AJ310" s="25">
        <f t="shared" si="37"/>
        <v>1799.4470000000001</v>
      </c>
      <c r="AK310" s="25"/>
      <c r="AL310" s="25">
        <f t="shared" ref="AL310:AL331" si="52">B310</f>
        <v>37141</v>
      </c>
      <c r="AM310" s="25">
        <f t="shared" si="34"/>
        <v>29802</v>
      </c>
      <c r="AN310" s="26">
        <f t="shared" ref="AN310:AN331" si="53">AL310-SUM(G310,H310,J310,O310,Q310,R310)</f>
        <v>0</v>
      </c>
      <c r="AO310" s="7"/>
    </row>
    <row r="311" spans="1:41">
      <c r="A311" s="61">
        <f t="shared" si="51"/>
        <v>1999</v>
      </c>
      <c r="B311" s="25">
        <f t="shared" si="46"/>
        <v>45193</v>
      </c>
      <c r="C311" s="25">
        <f t="shared" si="43"/>
        <v>38562</v>
      </c>
      <c r="D311" s="111">
        <v>20393</v>
      </c>
      <c r="E311" s="111">
        <f t="shared" si="40"/>
        <v>24800</v>
      </c>
      <c r="F311" s="98"/>
      <c r="G311" s="7">
        <v>0</v>
      </c>
      <c r="H311" s="25">
        <f>18+1352+3015</f>
        <v>4385</v>
      </c>
      <c r="I311" s="25"/>
      <c r="J311" s="25">
        <f t="shared" si="48"/>
        <v>34177</v>
      </c>
      <c r="K311" s="25">
        <v>7773</v>
      </c>
      <c r="L311" s="25">
        <v>7949</v>
      </c>
      <c r="M311" s="15"/>
      <c r="N311" s="25"/>
      <c r="O311" s="15"/>
      <c r="P311" s="15"/>
      <c r="Q311" s="12">
        <v>8</v>
      </c>
      <c r="R311" s="55">
        <f t="shared" si="49"/>
        <v>6623</v>
      </c>
      <c r="S311" s="56">
        <v>24792</v>
      </c>
      <c r="T311" s="55">
        <f t="shared" si="47"/>
        <v>8</v>
      </c>
      <c r="U311" s="55"/>
      <c r="V311" s="55"/>
      <c r="W311" s="55"/>
      <c r="X311" s="21">
        <v>14.553000000000001</v>
      </c>
      <c r="Y311" s="21"/>
      <c r="Z311" s="25">
        <f>1289-15</f>
        <v>1274</v>
      </c>
      <c r="AA311" s="25"/>
      <c r="AB311" s="7">
        <f t="shared" si="36"/>
        <v>19104.447</v>
      </c>
      <c r="AC311" s="25">
        <f>9+330</f>
        <v>339</v>
      </c>
      <c r="AD311" s="25"/>
      <c r="AE311" s="25">
        <v>1890</v>
      </c>
      <c r="AF311" s="25">
        <v>1206</v>
      </c>
      <c r="AG311" s="25">
        <f t="shared" si="50"/>
        <v>684</v>
      </c>
      <c r="AH311" s="25">
        <v>6623</v>
      </c>
      <c r="AI311" s="25">
        <v>7949</v>
      </c>
      <c r="AJ311" s="25">
        <f>AB311-AC311-AH311-AE311-AD311-AI311</f>
        <v>2303.4470000000001</v>
      </c>
      <c r="AK311" s="25"/>
      <c r="AL311" s="25">
        <f t="shared" si="52"/>
        <v>45193</v>
      </c>
      <c r="AM311" s="25">
        <f t="shared" si="34"/>
        <v>38562</v>
      </c>
      <c r="AN311" s="26">
        <f t="shared" si="53"/>
        <v>0</v>
      </c>
      <c r="AO311" s="7"/>
    </row>
    <row r="312" spans="1:41">
      <c r="A312" s="61">
        <f t="shared" si="51"/>
        <v>2000</v>
      </c>
      <c r="B312" s="25">
        <f t="shared" si="46"/>
        <v>49038</v>
      </c>
      <c r="C312" s="25">
        <f t="shared" si="43"/>
        <v>48365</v>
      </c>
      <c r="D312" s="111">
        <v>23898</v>
      </c>
      <c r="E312" s="111">
        <f t="shared" si="40"/>
        <v>25140</v>
      </c>
      <c r="F312" s="98"/>
      <c r="G312" s="7">
        <v>0</v>
      </c>
      <c r="H312" s="25">
        <f>11+1396+3763</f>
        <v>5170</v>
      </c>
      <c r="I312" s="25"/>
      <c r="J312" s="25">
        <f t="shared" si="48"/>
        <v>43195</v>
      </c>
      <c r="K312" s="25">
        <v>5415</v>
      </c>
      <c r="L312" s="25">
        <v>13652</v>
      </c>
      <c r="M312" s="15"/>
      <c r="N312" s="25"/>
      <c r="O312" s="15"/>
      <c r="P312" s="15"/>
      <c r="Q312" s="7">
        <v>5</v>
      </c>
      <c r="R312" s="55">
        <f t="shared" si="49"/>
        <v>668</v>
      </c>
      <c r="S312" s="56">
        <v>25135</v>
      </c>
      <c r="T312" s="55">
        <f t="shared" si="47"/>
        <v>5</v>
      </c>
      <c r="U312" s="55"/>
      <c r="V312" s="55"/>
      <c r="W312" s="55"/>
      <c r="X312" s="21">
        <v>14.553000000000001</v>
      </c>
      <c r="Y312" s="21"/>
      <c r="Z312" s="25">
        <v>1327</v>
      </c>
      <c r="AA312" s="25"/>
      <c r="AB312" s="7">
        <f t="shared" si="36"/>
        <v>22556.447</v>
      </c>
      <c r="AC312" s="25">
        <f>17+495</f>
        <v>512</v>
      </c>
      <c r="AD312" s="25"/>
      <c r="AE312" s="25">
        <v>1812</v>
      </c>
      <c r="AF312" s="25">
        <v>1292</v>
      </c>
      <c r="AG312" s="25">
        <f t="shared" si="50"/>
        <v>520</v>
      </c>
      <c r="AH312" s="25">
        <v>668</v>
      </c>
      <c r="AI312" s="25">
        <v>13583</v>
      </c>
      <c r="AJ312" s="25">
        <f>AB312-AC312-AH312-AE312-AD312-AI312</f>
        <v>5981.4470000000001</v>
      </c>
      <c r="AK312" s="25"/>
      <c r="AL312" s="25">
        <f t="shared" si="52"/>
        <v>49038</v>
      </c>
      <c r="AM312" s="25">
        <f t="shared" si="34"/>
        <v>48365</v>
      </c>
      <c r="AN312" s="26">
        <f t="shared" si="53"/>
        <v>0</v>
      </c>
      <c r="AO312" s="7"/>
    </row>
    <row r="313" spans="1:41">
      <c r="A313" s="61">
        <f t="shared" si="51"/>
        <v>2001</v>
      </c>
      <c r="B313" s="25">
        <f t="shared" si="46"/>
        <v>38760</v>
      </c>
      <c r="C313" s="25">
        <f t="shared" si="43"/>
        <v>38705</v>
      </c>
      <c r="D313" s="111">
        <v>11560</v>
      </c>
      <c r="E313" s="111">
        <f t="shared" si="40"/>
        <v>27200</v>
      </c>
      <c r="F313" s="98"/>
      <c r="G313" s="7">
        <v>0</v>
      </c>
      <c r="H313" s="25">
        <f>17+2093+13500</f>
        <v>15610</v>
      </c>
      <c r="I313" s="25"/>
      <c r="J313" s="25">
        <f t="shared" si="48"/>
        <v>23095</v>
      </c>
      <c r="K313" s="25">
        <v>6229</v>
      </c>
      <c r="L313" s="25">
        <v>64</v>
      </c>
      <c r="M313" s="15"/>
      <c r="N313" s="25"/>
      <c r="O313" s="15"/>
      <c r="P313" s="15"/>
      <c r="Q313" s="7">
        <v>5</v>
      </c>
      <c r="R313" s="55">
        <f t="shared" si="49"/>
        <v>50</v>
      </c>
      <c r="S313" s="56">
        <v>27195</v>
      </c>
      <c r="T313" s="55">
        <f t="shared" si="47"/>
        <v>5</v>
      </c>
      <c r="U313" s="55"/>
      <c r="V313" s="55"/>
      <c r="W313" s="55"/>
      <c r="X313" s="21">
        <v>14.553000000000001</v>
      </c>
      <c r="Y313" s="21"/>
      <c r="Z313" s="25">
        <v>1469</v>
      </c>
      <c r="AA313" s="25"/>
      <c r="AB313" s="7">
        <f t="shared" si="36"/>
        <v>10076.447</v>
      </c>
      <c r="AC313" s="25">
        <f>2+460</f>
        <v>462</v>
      </c>
      <c r="AD313" s="25"/>
      <c r="AE313" s="25">
        <v>2060</v>
      </c>
      <c r="AF313" s="25">
        <v>1422</v>
      </c>
      <c r="AG313" s="25">
        <f t="shared" si="50"/>
        <v>638</v>
      </c>
      <c r="AH313" s="25">
        <v>50</v>
      </c>
      <c r="AI313" s="25"/>
      <c r="AJ313" s="25">
        <f t="shared" ref="AJ313:AJ331" si="54">AB313-AC313-AH313-AE313-AD313</f>
        <v>7504.4470000000001</v>
      </c>
      <c r="AK313" s="25"/>
      <c r="AL313" s="25">
        <f t="shared" si="52"/>
        <v>38760</v>
      </c>
      <c r="AM313" s="25">
        <f t="shared" si="34"/>
        <v>38705</v>
      </c>
      <c r="AN313" s="26">
        <f t="shared" si="53"/>
        <v>0</v>
      </c>
      <c r="AO313" s="7"/>
    </row>
    <row r="314" spans="1:41">
      <c r="A314" s="61">
        <f t="shared" si="51"/>
        <v>2002</v>
      </c>
      <c r="B314" s="25">
        <f t="shared" si="46"/>
        <v>42537</v>
      </c>
      <c r="C314" s="25">
        <f t="shared" si="43"/>
        <v>42481</v>
      </c>
      <c r="D314" s="111">
        <v>13147</v>
      </c>
      <c r="E314" s="111">
        <f t="shared" si="40"/>
        <v>29390</v>
      </c>
      <c r="F314" s="98"/>
      <c r="G314" s="7">
        <v>0</v>
      </c>
      <c r="H314" s="25">
        <f>2482+13991</f>
        <v>16473</v>
      </c>
      <c r="I314" s="25"/>
      <c r="J314" s="25">
        <f t="shared" si="48"/>
        <v>26008</v>
      </c>
      <c r="K314" s="25">
        <v>5293</v>
      </c>
      <c r="L314" s="25">
        <v>76</v>
      </c>
      <c r="M314" s="15"/>
      <c r="N314" s="25"/>
      <c r="O314" s="15"/>
      <c r="P314" s="15"/>
      <c r="Q314" s="12">
        <v>6</v>
      </c>
      <c r="R314" s="55">
        <f t="shared" si="49"/>
        <v>50</v>
      </c>
      <c r="S314" s="56">
        <v>29384</v>
      </c>
      <c r="T314" s="55">
        <f t="shared" si="47"/>
        <v>6</v>
      </c>
      <c r="U314" s="55"/>
      <c r="V314" s="55"/>
      <c r="W314" s="55"/>
      <c r="X314" s="21">
        <v>14.553000000000001</v>
      </c>
      <c r="Y314" s="21"/>
      <c r="Z314" s="25">
        <f>192+1319</f>
        <v>1511</v>
      </c>
      <c r="AA314" s="25"/>
      <c r="AB314" s="7">
        <f t="shared" si="36"/>
        <v>11621.447</v>
      </c>
      <c r="AC314" s="25">
        <f>46+792</f>
        <v>838</v>
      </c>
      <c r="AD314" s="25"/>
      <c r="AE314" s="25">
        <v>1898</v>
      </c>
      <c r="AF314" s="25">
        <v>1552</v>
      </c>
      <c r="AG314" s="25">
        <f t="shared" si="50"/>
        <v>346</v>
      </c>
      <c r="AH314" s="25">
        <v>50</v>
      </c>
      <c r="AI314" s="25"/>
      <c r="AJ314" s="25">
        <f t="shared" si="54"/>
        <v>8835.4470000000001</v>
      </c>
      <c r="AK314" s="25"/>
      <c r="AL314" s="25">
        <f t="shared" si="52"/>
        <v>42537</v>
      </c>
      <c r="AM314" s="25">
        <f t="shared" si="34"/>
        <v>42481</v>
      </c>
      <c r="AN314" s="26">
        <f t="shared" si="53"/>
        <v>0</v>
      </c>
      <c r="AO314" s="7"/>
    </row>
    <row r="315" spans="1:41">
      <c r="A315" s="61">
        <f t="shared" si="51"/>
        <v>2003</v>
      </c>
      <c r="B315" s="25">
        <f t="shared" si="46"/>
        <v>50694</v>
      </c>
      <c r="C315" s="25">
        <f>B315-R315-Q315</f>
        <v>50642</v>
      </c>
      <c r="D315" s="111">
        <v>16824</v>
      </c>
      <c r="E315" s="111">
        <f t="shared" si="40"/>
        <v>33870</v>
      </c>
      <c r="F315" s="98"/>
      <c r="G315" s="7">
        <v>0</v>
      </c>
      <c r="H315" s="25">
        <f>2827+13997</f>
        <v>16824</v>
      </c>
      <c r="I315" s="25"/>
      <c r="J315" s="25">
        <f t="shared" si="48"/>
        <v>33818</v>
      </c>
      <c r="K315" s="25">
        <v>6747</v>
      </c>
      <c r="L315" s="25">
        <v>32</v>
      </c>
      <c r="M315" s="15"/>
      <c r="N315" s="25"/>
      <c r="O315" s="15"/>
      <c r="P315" s="15"/>
      <c r="Q315" s="12">
        <v>4</v>
      </c>
      <c r="R315" s="55">
        <f t="shared" si="49"/>
        <v>48</v>
      </c>
      <c r="S315" s="56">
        <v>33866</v>
      </c>
      <c r="T315" s="55">
        <f t="shared" si="47"/>
        <v>4</v>
      </c>
      <c r="U315" s="55"/>
      <c r="V315" s="55"/>
      <c r="W315" s="55"/>
      <c r="X315" s="21">
        <v>14.553000000000001</v>
      </c>
      <c r="Y315" s="21"/>
      <c r="Z315" s="25">
        <f>134+1357</f>
        <v>1491</v>
      </c>
      <c r="AA315" s="25"/>
      <c r="AB315" s="7">
        <f t="shared" si="36"/>
        <v>15318.447</v>
      </c>
      <c r="AC315" s="25">
        <f>14+982</f>
        <v>996</v>
      </c>
      <c r="AD315" s="25"/>
      <c r="AE315" s="25">
        <v>2578</v>
      </c>
      <c r="AF315" s="25">
        <v>1680</v>
      </c>
      <c r="AG315" s="25">
        <f t="shared" si="50"/>
        <v>898</v>
      </c>
      <c r="AH315" s="25">
        <v>48</v>
      </c>
      <c r="AI315" s="25"/>
      <c r="AJ315" s="25">
        <f t="shared" si="54"/>
        <v>11696.447</v>
      </c>
      <c r="AK315" s="25"/>
      <c r="AL315" s="25">
        <f t="shared" si="52"/>
        <v>50694</v>
      </c>
      <c r="AM315" s="25">
        <f t="shared" si="34"/>
        <v>50642</v>
      </c>
      <c r="AN315" s="26">
        <f t="shared" si="53"/>
        <v>0</v>
      </c>
      <c r="AO315" s="7"/>
    </row>
    <row r="316" spans="1:41">
      <c r="A316" s="61">
        <f t="shared" si="51"/>
        <v>2004</v>
      </c>
      <c r="B316" s="25">
        <f t="shared" si="46"/>
        <v>51533</v>
      </c>
      <c r="C316" s="25">
        <f>B316-R316-Q316</f>
        <v>51475</v>
      </c>
      <c r="D316" s="111">
        <v>15513</v>
      </c>
      <c r="E316" s="111">
        <f t="shared" si="40"/>
        <v>36020</v>
      </c>
      <c r="F316" s="98"/>
      <c r="G316" s="7">
        <v>0</v>
      </c>
      <c r="H316" s="25">
        <f>1760+14839</f>
        <v>16599</v>
      </c>
      <c r="I316" s="25"/>
      <c r="J316" s="25">
        <f t="shared" si="48"/>
        <v>34876</v>
      </c>
      <c r="K316" s="25">
        <v>5891</v>
      </c>
      <c r="L316" s="25">
        <v>86</v>
      </c>
      <c r="M316" s="15"/>
      <c r="N316" s="25"/>
      <c r="O316" s="15"/>
      <c r="P316" s="15"/>
      <c r="Q316" s="12">
        <v>5</v>
      </c>
      <c r="R316" s="55">
        <f t="shared" si="49"/>
        <v>53</v>
      </c>
      <c r="S316" s="56">
        <v>36015</v>
      </c>
      <c r="T316" s="55">
        <f t="shared" si="47"/>
        <v>5</v>
      </c>
      <c r="U316" s="55"/>
      <c r="V316" s="55"/>
      <c r="W316" s="55"/>
      <c r="X316" s="21">
        <v>14.553000000000001</v>
      </c>
      <c r="Y316" s="21"/>
      <c r="Z316" s="25">
        <f>158+1387</f>
        <v>1545</v>
      </c>
      <c r="AA316" s="25"/>
      <c r="AB316" s="7">
        <f t="shared" si="36"/>
        <v>13953.447</v>
      </c>
      <c r="AC316" s="25">
        <f>55+691</f>
        <v>746</v>
      </c>
      <c r="AD316" s="25"/>
      <c r="AE316" s="25">
        <v>2059</v>
      </c>
      <c r="AF316" s="25">
        <v>1817</v>
      </c>
      <c r="AG316" s="25">
        <f t="shared" si="50"/>
        <v>242</v>
      </c>
      <c r="AH316" s="25">
        <v>53</v>
      </c>
      <c r="AI316" s="25"/>
      <c r="AJ316" s="25">
        <f t="shared" si="54"/>
        <v>11095.447</v>
      </c>
      <c r="AK316" s="25"/>
      <c r="AL316" s="25">
        <f t="shared" si="52"/>
        <v>51533</v>
      </c>
      <c r="AM316" s="25">
        <f t="shared" si="34"/>
        <v>51475</v>
      </c>
      <c r="AN316" s="26">
        <f t="shared" si="53"/>
        <v>0</v>
      </c>
      <c r="AO316" s="7"/>
    </row>
    <row r="317" spans="1:41">
      <c r="A317" s="61">
        <f t="shared" si="51"/>
        <v>2005</v>
      </c>
      <c r="B317" s="25">
        <f t="shared" si="46"/>
        <v>57689</v>
      </c>
      <c r="C317" s="25">
        <f>B317-R317-Q317</f>
        <v>57611</v>
      </c>
      <c r="D317" s="111">
        <v>22269</v>
      </c>
      <c r="E317" s="111">
        <f t="shared" si="40"/>
        <v>35420</v>
      </c>
      <c r="F317" s="98"/>
      <c r="G317" s="7">
        <v>0</v>
      </c>
      <c r="H317" s="25">
        <f>1839+14059</f>
        <v>15898</v>
      </c>
      <c r="I317" s="25"/>
      <c r="J317" s="25">
        <f t="shared" si="48"/>
        <v>41713</v>
      </c>
      <c r="K317" s="25">
        <v>12564</v>
      </c>
      <c r="L317" s="25">
        <v>112</v>
      </c>
      <c r="M317" s="15"/>
      <c r="N317" s="25"/>
      <c r="O317" s="15"/>
      <c r="P317" s="15"/>
      <c r="Q317" s="12">
        <v>4</v>
      </c>
      <c r="R317" s="55">
        <f t="shared" si="49"/>
        <v>74</v>
      </c>
      <c r="S317" s="56">
        <v>35416</v>
      </c>
      <c r="T317" s="55">
        <f t="shared" si="47"/>
        <v>4</v>
      </c>
      <c r="U317" s="55"/>
      <c r="V317" s="55"/>
      <c r="W317" s="55"/>
      <c r="X317" s="21">
        <v>14.553000000000001</v>
      </c>
      <c r="Y317" s="21"/>
      <c r="Z317" s="25">
        <f>151+1432</f>
        <v>1583</v>
      </c>
      <c r="AA317" s="25"/>
      <c r="AB317" s="7">
        <f t="shared" si="36"/>
        <v>20671.447</v>
      </c>
      <c r="AC317" s="25">
        <f>45+955</f>
        <v>1000</v>
      </c>
      <c r="AD317" s="25"/>
      <c r="AE317" s="25">
        <v>2341</v>
      </c>
      <c r="AF317" s="25">
        <v>2001</v>
      </c>
      <c r="AG317" s="25">
        <f t="shared" si="50"/>
        <v>340</v>
      </c>
      <c r="AH317" s="25">
        <v>74</v>
      </c>
      <c r="AI317" s="25"/>
      <c r="AJ317" s="25">
        <f t="shared" si="54"/>
        <v>17256.447</v>
      </c>
      <c r="AK317" s="25"/>
      <c r="AL317" s="25">
        <f t="shared" si="52"/>
        <v>57689</v>
      </c>
      <c r="AM317" s="25">
        <f t="shared" si="34"/>
        <v>57611</v>
      </c>
      <c r="AN317" s="26">
        <f t="shared" si="53"/>
        <v>0</v>
      </c>
      <c r="AO317" s="7"/>
    </row>
    <row r="318" spans="1:41">
      <c r="A318" s="61">
        <f t="shared" si="51"/>
        <v>2006</v>
      </c>
      <c r="B318" s="25">
        <f t="shared" si="46"/>
        <v>61673</v>
      </c>
      <c r="C318" s="25">
        <f>B318-R318-Q318</f>
        <v>61614</v>
      </c>
      <c r="D318" s="111">
        <v>24753</v>
      </c>
      <c r="E318" s="111">
        <f t="shared" si="40"/>
        <v>36920</v>
      </c>
      <c r="F318" s="98"/>
      <c r="G318" s="7">
        <v>0</v>
      </c>
      <c r="H318" s="25">
        <f>2211+13370</f>
        <v>15581</v>
      </c>
      <c r="I318" s="25"/>
      <c r="J318" s="25">
        <f t="shared" si="48"/>
        <v>46033</v>
      </c>
      <c r="K318" s="25">
        <v>14506</v>
      </c>
      <c r="L318" s="25">
        <v>176</v>
      </c>
      <c r="M318" s="15"/>
      <c r="N318" s="25"/>
      <c r="O318" s="15"/>
      <c r="P318" s="15"/>
      <c r="Q318" s="12">
        <v>6</v>
      </c>
      <c r="R318" s="55">
        <f t="shared" si="49"/>
        <v>53</v>
      </c>
      <c r="S318" s="56">
        <v>36914</v>
      </c>
      <c r="T318" s="55">
        <f t="shared" si="47"/>
        <v>6</v>
      </c>
      <c r="U318" s="55"/>
      <c r="V318" s="55"/>
      <c r="W318" s="55"/>
      <c r="X318" s="21">
        <v>14.553000000000001</v>
      </c>
      <c r="Y318" s="21"/>
      <c r="Z318" s="25">
        <f>1305+412</f>
        <v>1717</v>
      </c>
      <c r="AB318" s="7">
        <f t="shared" si="36"/>
        <v>23021.447</v>
      </c>
      <c r="AC318" s="25">
        <f>875+25</f>
        <v>900</v>
      </c>
      <c r="AD318" s="25"/>
      <c r="AE318" s="25">
        <v>3208</v>
      </c>
      <c r="AF318" s="25">
        <v>2222</v>
      </c>
      <c r="AG318" s="25">
        <f t="shared" si="50"/>
        <v>986</v>
      </c>
      <c r="AH318" s="25">
        <v>53</v>
      </c>
      <c r="AI318" s="25"/>
      <c r="AJ318" s="25">
        <f t="shared" si="54"/>
        <v>18860.447</v>
      </c>
      <c r="AK318" s="25"/>
      <c r="AL318" s="25">
        <f t="shared" si="52"/>
        <v>61673</v>
      </c>
      <c r="AM318" s="25">
        <f t="shared" si="34"/>
        <v>61614</v>
      </c>
      <c r="AN318" s="26">
        <f t="shared" si="53"/>
        <v>0</v>
      </c>
      <c r="AO318" s="7"/>
    </row>
    <row r="319" spans="1:41">
      <c r="A319" s="61">
        <v>2007</v>
      </c>
      <c r="B319" s="25">
        <f t="shared" si="46"/>
        <v>77812</v>
      </c>
      <c r="C319" s="25">
        <f>B319-R319-Q319</f>
        <v>77763</v>
      </c>
      <c r="D319" s="111">
        <v>39363</v>
      </c>
      <c r="E319" s="111">
        <f t="shared" si="40"/>
        <v>38449</v>
      </c>
      <c r="F319" s="98"/>
      <c r="G319" s="7">
        <v>0</v>
      </c>
      <c r="H319" s="25">
        <f>2445+13370</f>
        <v>15815</v>
      </c>
      <c r="I319" s="25"/>
      <c r="J319" s="25">
        <f t="shared" si="48"/>
        <v>61948</v>
      </c>
      <c r="K319" s="25">
        <v>31552</v>
      </c>
      <c r="L319" s="25">
        <v>97</v>
      </c>
      <c r="M319" s="15"/>
      <c r="N319" s="25"/>
      <c r="O319" s="15"/>
      <c r="P319" s="15"/>
      <c r="Q319" s="12"/>
      <c r="R319" s="55">
        <f t="shared" si="49"/>
        <v>49</v>
      </c>
      <c r="S319" s="56">
        <v>38449</v>
      </c>
      <c r="T319" s="55"/>
      <c r="U319" s="55"/>
      <c r="V319" s="55"/>
      <c r="W319" s="55"/>
      <c r="X319" s="21">
        <v>14.553000000000001</v>
      </c>
      <c r="Y319" s="21"/>
      <c r="Z319" s="25">
        <f>1417+428</f>
        <v>1845</v>
      </c>
      <c r="AB319" s="7">
        <f t="shared" si="36"/>
        <v>37503.447</v>
      </c>
      <c r="AC319" s="25">
        <v>905</v>
      </c>
      <c r="AD319" s="25"/>
      <c r="AE319" s="25">
        <v>20778</v>
      </c>
      <c r="AF319" s="25">
        <v>2568</v>
      </c>
      <c r="AG319" s="25">
        <f t="shared" si="50"/>
        <v>18210</v>
      </c>
      <c r="AH319" s="25">
        <v>49</v>
      </c>
      <c r="AI319" s="25"/>
      <c r="AJ319" s="25">
        <f t="shared" si="54"/>
        <v>15771.447</v>
      </c>
      <c r="AK319" s="25"/>
      <c r="AL319" s="25">
        <f t="shared" si="52"/>
        <v>77812</v>
      </c>
      <c r="AM319" s="25">
        <f t="shared" si="34"/>
        <v>77763</v>
      </c>
      <c r="AN319" s="26">
        <f t="shared" si="53"/>
        <v>0</v>
      </c>
      <c r="AO319" s="7"/>
    </row>
    <row r="320" spans="1:41">
      <c r="A320" s="61">
        <f t="shared" si="51"/>
        <v>2008</v>
      </c>
      <c r="B320" s="25">
        <f t="shared" si="46"/>
        <v>117869</v>
      </c>
      <c r="C320" s="25">
        <f>B320-R320-Q320</f>
        <v>98658</v>
      </c>
      <c r="D320" s="111">
        <v>72891</v>
      </c>
      <c r="E320" s="111">
        <f t="shared" si="40"/>
        <v>44978</v>
      </c>
      <c r="F320" s="98"/>
      <c r="G320" s="7">
        <v>0</v>
      </c>
      <c r="H320" s="25">
        <f>2520+8168</f>
        <v>10688</v>
      </c>
      <c r="I320" s="25"/>
      <c r="J320" s="25">
        <f t="shared" si="48"/>
        <v>87970</v>
      </c>
      <c r="K320" s="25">
        <v>62855</v>
      </c>
      <c r="L320" s="25">
        <v>218</v>
      </c>
      <c r="M320" s="15"/>
      <c r="N320" s="25"/>
      <c r="O320" s="15"/>
      <c r="P320" s="15"/>
      <c r="Q320" s="12"/>
      <c r="R320" s="55">
        <f t="shared" si="49"/>
        <v>19211</v>
      </c>
      <c r="S320" s="56">
        <v>44978</v>
      </c>
      <c r="T320" s="55"/>
      <c r="U320" s="55"/>
      <c r="V320" s="55"/>
      <c r="W320" s="55"/>
      <c r="X320" s="21">
        <v>14.553000000000001</v>
      </c>
      <c r="Y320" s="21"/>
      <c r="Z320" s="25">
        <f>1821+457</f>
        <v>2278</v>
      </c>
      <c r="AA320" s="25"/>
      <c r="AB320" s="7">
        <f t="shared" si="36"/>
        <v>70598.447</v>
      </c>
      <c r="AC320" s="25">
        <f>1587+10</f>
        <v>1597</v>
      </c>
      <c r="AD320" s="25"/>
      <c r="AE320" s="25">
        <v>24872</v>
      </c>
      <c r="AF320" s="25">
        <v>2936</v>
      </c>
      <c r="AG320" s="25">
        <f t="shared" si="50"/>
        <v>21936</v>
      </c>
      <c r="AH320" s="25">
        <v>19211</v>
      </c>
      <c r="AI320" s="25"/>
      <c r="AJ320" s="25">
        <f t="shared" si="54"/>
        <v>24918.447</v>
      </c>
      <c r="AK320" s="25"/>
      <c r="AL320" s="25">
        <f t="shared" si="52"/>
        <v>117869</v>
      </c>
      <c r="AM320" s="25">
        <f t="shared" si="34"/>
        <v>98658</v>
      </c>
      <c r="AN320" s="26">
        <f t="shared" si="53"/>
        <v>0</v>
      </c>
      <c r="AO320" s="7"/>
    </row>
    <row r="321" spans="1:41">
      <c r="A321" s="61">
        <f t="shared" si="51"/>
        <v>2009</v>
      </c>
      <c r="B321" s="25">
        <f t="shared" si="46"/>
        <v>196536</v>
      </c>
      <c r="C321" s="25">
        <f>B321-R321-Q321</f>
        <v>167311</v>
      </c>
      <c r="D321" s="111">
        <v>147928</v>
      </c>
      <c r="E321" s="111">
        <f t="shared" si="40"/>
        <v>48608</v>
      </c>
      <c r="F321" s="98"/>
      <c r="G321" s="7">
        <v>0</v>
      </c>
      <c r="H321" s="25">
        <f>2628+9585</f>
        <v>12213</v>
      </c>
      <c r="I321" s="25"/>
      <c r="J321" s="25">
        <f t="shared" si="48"/>
        <v>155098</v>
      </c>
      <c r="K321" s="25">
        <v>136829</v>
      </c>
      <c r="L321" s="7">
        <v>0</v>
      </c>
      <c r="M321" s="53">
        <v>810</v>
      </c>
      <c r="N321" s="25"/>
      <c r="O321" s="63"/>
      <c r="P321" s="53"/>
      <c r="Q321" s="12"/>
      <c r="R321" s="55">
        <f t="shared" si="49"/>
        <v>29225</v>
      </c>
      <c r="S321" s="56">
        <v>48608</v>
      </c>
      <c r="T321" s="55"/>
      <c r="U321" s="55"/>
      <c r="V321" s="55"/>
      <c r="W321" s="55"/>
      <c r="X321" s="21">
        <v>14.553000000000001</v>
      </c>
      <c r="Y321" s="21"/>
      <c r="Z321" s="25">
        <f>2748+558</f>
        <v>3306</v>
      </c>
      <c r="AA321" s="25"/>
      <c r="AB321" s="7">
        <f t="shared" si="36"/>
        <v>144607.44699999999</v>
      </c>
      <c r="AC321" s="25">
        <f>1362+10</f>
        <v>1372</v>
      </c>
      <c r="AD321" s="25"/>
      <c r="AE321" s="25">
        <v>42186</v>
      </c>
      <c r="AF321" s="25">
        <v>2427</v>
      </c>
      <c r="AG321" s="25">
        <f t="shared" si="50"/>
        <v>39759</v>
      </c>
      <c r="AH321" s="25">
        <v>29225</v>
      </c>
      <c r="AI321" s="25"/>
      <c r="AJ321" s="25">
        <f t="shared" si="54"/>
        <v>71824.446999999986</v>
      </c>
      <c r="AK321" s="25"/>
      <c r="AL321" s="25">
        <f t="shared" si="52"/>
        <v>196536</v>
      </c>
      <c r="AM321" s="25">
        <f t="shared" si="34"/>
        <v>167311</v>
      </c>
      <c r="AN321" s="26">
        <f t="shared" si="53"/>
        <v>0</v>
      </c>
      <c r="AO321" s="7"/>
    </row>
    <row r="322" spans="1:41">
      <c r="A322" s="61">
        <v>2010</v>
      </c>
      <c r="B322" s="25">
        <f t="shared" si="46"/>
        <v>273324</v>
      </c>
      <c r="C322" s="25">
        <f>B322-R322-Q322</f>
        <v>246669</v>
      </c>
      <c r="D322" s="111">
        <v>223104</v>
      </c>
      <c r="E322" s="111">
        <f t="shared" si="40"/>
        <v>50220</v>
      </c>
      <c r="F322" s="98"/>
      <c r="G322" s="7">
        <v>0</v>
      </c>
      <c r="H322" s="25">
        <f>3321+5679</f>
        <v>9000</v>
      </c>
      <c r="I322" s="25"/>
      <c r="J322" s="25">
        <f t="shared" si="48"/>
        <v>237669</v>
      </c>
      <c r="K322" s="25">
        <v>12510</v>
      </c>
      <c r="L322" s="7">
        <v>0</v>
      </c>
      <c r="M322" s="63">
        <v>199932</v>
      </c>
      <c r="N322" s="25"/>
      <c r="O322" s="63"/>
      <c r="P322" s="63"/>
      <c r="Q322" s="12"/>
      <c r="R322" s="55">
        <f t="shared" si="49"/>
        <v>26655</v>
      </c>
      <c r="S322" s="56">
        <v>50220</v>
      </c>
      <c r="T322" s="55"/>
      <c r="U322" s="55"/>
      <c r="V322" s="55"/>
      <c r="W322" s="55"/>
      <c r="X322" s="21">
        <v>14.553000000000001</v>
      </c>
      <c r="Y322" s="21"/>
      <c r="Z322" s="25">
        <f>3634+588</f>
        <v>4222</v>
      </c>
      <c r="AA322" s="25"/>
      <c r="AB322" s="7">
        <f t="shared" si="36"/>
        <v>218867.44699999999</v>
      </c>
      <c r="AC322" s="25">
        <v>1364</v>
      </c>
      <c r="AD322" s="25"/>
      <c r="AE322" s="25">
        <v>169920</v>
      </c>
      <c r="AF322" s="25">
        <v>2574</v>
      </c>
      <c r="AG322" s="25">
        <f t="shared" si="50"/>
        <v>167346</v>
      </c>
      <c r="AH322" s="25">
        <v>26655</v>
      </c>
      <c r="AI322" s="25"/>
      <c r="AJ322" s="25">
        <f t="shared" si="54"/>
        <v>20928.446999999986</v>
      </c>
      <c r="AK322" s="25"/>
      <c r="AL322" s="25">
        <f t="shared" si="52"/>
        <v>273324</v>
      </c>
      <c r="AM322" s="25">
        <f t="shared" si="34"/>
        <v>246669</v>
      </c>
      <c r="AN322" s="26">
        <f t="shared" si="53"/>
        <v>0</v>
      </c>
      <c r="AO322" s="7"/>
    </row>
    <row r="323" spans="1:41">
      <c r="A323" s="61">
        <f t="shared" si="51"/>
        <v>2011</v>
      </c>
      <c r="B323" s="25">
        <f t="shared" si="46"/>
        <v>281793</v>
      </c>
      <c r="C323" s="25">
        <f>B323-R323-Q323</f>
        <v>245509</v>
      </c>
      <c r="D323" s="111">
        <v>229599</v>
      </c>
      <c r="E323" s="111">
        <f t="shared" si="40"/>
        <v>52194</v>
      </c>
      <c r="F323" s="98"/>
      <c r="G323" s="7">
        <v>0</v>
      </c>
      <c r="H323" s="25">
        <f>3967+5687</f>
        <v>9654</v>
      </c>
      <c r="I323" s="25"/>
      <c r="J323" s="25">
        <f t="shared" si="48"/>
        <v>235855</v>
      </c>
      <c r="K323" s="25">
        <v>17570</v>
      </c>
      <c r="L323" s="7">
        <v>0</v>
      </c>
      <c r="M323" s="63">
        <v>199804</v>
      </c>
      <c r="N323" s="25"/>
      <c r="O323" s="63"/>
      <c r="P323" s="63"/>
      <c r="Q323" s="12"/>
      <c r="R323" s="55">
        <f t="shared" si="49"/>
        <v>36284</v>
      </c>
      <c r="S323" s="56">
        <v>52194</v>
      </c>
      <c r="T323" s="55"/>
      <c r="U323" s="55"/>
      <c r="V323" s="55"/>
      <c r="W323" s="55"/>
      <c r="X323" s="21">
        <v>14.553000000000001</v>
      </c>
      <c r="Y323" s="21"/>
      <c r="Z323" s="25">
        <f>3800+608</f>
        <v>4408</v>
      </c>
      <c r="AA323" s="25"/>
      <c r="AB323" s="7">
        <f t="shared" si="36"/>
        <v>225176.44699999999</v>
      </c>
      <c r="AC323" s="25">
        <v>1309</v>
      </c>
      <c r="AD323" s="25"/>
      <c r="AE323" s="25">
        <v>154405</v>
      </c>
      <c r="AF323" s="25">
        <v>2444</v>
      </c>
      <c r="AG323" s="25">
        <f t="shared" si="50"/>
        <v>151961</v>
      </c>
      <c r="AH323" s="25">
        <v>36284</v>
      </c>
      <c r="AI323" s="25"/>
      <c r="AJ323" s="25">
        <f t="shared" si="54"/>
        <v>33178.446999999986</v>
      </c>
      <c r="AK323" s="25"/>
      <c r="AL323" s="25">
        <f t="shared" si="52"/>
        <v>281793</v>
      </c>
      <c r="AM323" s="25">
        <f t="shared" si="34"/>
        <v>245509</v>
      </c>
      <c r="AN323" s="26">
        <f t="shared" si="53"/>
        <v>0</v>
      </c>
      <c r="AO323" s="7"/>
    </row>
    <row r="324" spans="1:41">
      <c r="A324" s="61">
        <f t="shared" si="51"/>
        <v>2012</v>
      </c>
      <c r="B324" s="25">
        <f t="shared" si="46"/>
        <v>370393</v>
      </c>
      <c r="C324" s="25">
        <f>B324-R324-Q324</f>
        <v>322831</v>
      </c>
      <c r="D324" s="111">
        <v>315472</v>
      </c>
      <c r="E324" s="111">
        <f t="shared" si="40"/>
        <v>54921</v>
      </c>
      <c r="F324" s="98"/>
      <c r="G324" s="7">
        <v>0</v>
      </c>
      <c r="H324" s="25">
        <f>4406+5749</f>
        <v>10155</v>
      </c>
      <c r="I324" s="25"/>
      <c r="J324" s="25">
        <f t="shared" si="48"/>
        <v>312676</v>
      </c>
      <c r="K324" s="25">
        <v>15157</v>
      </c>
      <c r="L324" s="7">
        <v>0</v>
      </c>
      <c r="M324" s="53">
        <v>286579</v>
      </c>
      <c r="N324" s="25"/>
      <c r="O324" s="63"/>
      <c r="P324" s="53"/>
      <c r="Q324" s="12"/>
      <c r="R324" s="58">
        <f t="shared" si="49"/>
        <v>47562</v>
      </c>
      <c r="S324" s="56">
        <v>54921</v>
      </c>
      <c r="T324" s="55"/>
      <c r="U324" s="55"/>
      <c r="V324" s="55"/>
      <c r="W324" s="55"/>
      <c r="X324" s="21">
        <v>14.553000000000001</v>
      </c>
      <c r="Y324" s="21"/>
      <c r="Z324" s="25">
        <f>2477+895</f>
        <v>3372</v>
      </c>
      <c r="AA324" s="25"/>
      <c r="AB324" s="7">
        <f t="shared" si="36"/>
        <v>312085.44699999999</v>
      </c>
      <c r="AC324" s="25">
        <v>1234</v>
      </c>
      <c r="AD324" s="25"/>
      <c r="AE324" s="25">
        <v>217623</v>
      </c>
      <c r="AF324" s="25">
        <v>2386</v>
      </c>
      <c r="AG324" s="25">
        <f t="shared" si="50"/>
        <v>215237</v>
      </c>
      <c r="AH324" s="25">
        <v>47562</v>
      </c>
      <c r="AI324" s="25"/>
      <c r="AJ324" s="25">
        <f t="shared" si="54"/>
        <v>45666.446999999986</v>
      </c>
      <c r="AK324" s="25"/>
      <c r="AL324" s="25">
        <f t="shared" si="52"/>
        <v>370393</v>
      </c>
      <c r="AM324" s="25">
        <f t="shared" si="34"/>
        <v>322831</v>
      </c>
      <c r="AN324" s="26">
        <f t="shared" si="53"/>
        <v>0</v>
      </c>
      <c r="AO324" s="7"/>
    </row>
    <row r="325" spans="1:41">
      <c r="A325" s="61">
        <f t="shared" si="51"/>
        <v>2013</v>
      </c>
      <c r="B325" s="25">
        <f t="shared" si="46"/>
        <v>455747</v>
      </c>
      <c r="C325" s="25">
        <f>B325-R325-Q325</f>
        <v>403003</v>
      </c>
      <c r="D325" s="111">
        <v>397725</v>
      </c>
      <c r="E325" s="111">
        <f t="shared" si="40"/>
        <v>58022</v>
      </c>
      <c r="F325" s="98"/>
      <c r="G325" s="7">
        <v>0</v>
      </c>
      <c r="H325" s="25">
        <f>4265+5263</f>
        <v>9528</v>
      </c>
      <c r="I325" s="25"/>
      <c r="J325" s="25">
        <f t="shared" si="48"/>
        <v>393475</v>
      </c>
      <c r="K325" s="25">
        <v>11719</v>
      </c>
      <c r="L325" s="7">
        <v>0</v>
      </c>
      <c r="M325" s="53">
        <v>375193</v>
      </c>
      <c r="N325" s="25"/>
      <c r="O325" s="63"/>
      <c r="P325" s="53"/>
      <c r="Q325" s="12"/>
      <c r="R325" s="58">
        <f t="shared" si="49"/>
        <v>52744</v>
      </c>
      <c r="S325" s="56">
        <v>58022</v>
      </c>
      <c r="T325" s="55"/>
      <c r="U325" s="55"/>
      <c r="V325" s="55"/>
      <c r="W325" s="55"/>
      <c r="X325" s="21">
        <v>14.553000000000001</v>
      </c>
      <c r="Y325" s="21"/>
      <c r="Z325" s="25">
        <f>2465+872</f>
        <v>3337</v>
      </c>
      <c r="AA325" s="25"/>
      <c r="AB325" s="7">
        <f t="shared" si="36"/>
        <v>394373.44699999999</v>
      </c>
      <c r="AC325" s="25">
        <v>949</v>
      </c>
      <c r="AD325" s="25"/>
      <c r="AE325" s="25">
        <v>297124</v>
      </c>
      <c r="AF325" s="25">
        <v>2479</v>
      </c>
      <c r="AG325" s="25">
        <f t="shared" si="50"/>
        <v>294645</v>
      </c>
      <c r="AH325" s="25">
        <v>52744</v>
      </c>
      <c r="AI325" s="25"/>
      <c r="AJ325" s="25">
        <f t="shared" si="54"/>
        <v>43556.446999999986</v>
      </c>
      <c r="AK325" s="25"/>
      <c r="AL325" s="25">
        <f t="shared" si="52"/>
        <v>455747</v>
      </c>
      <c r="AM325" s="25">
        <f t="shared" si="34"/>
        <v>403003</v>
      </c>
      <c r="AN325" s="26">
        <f t="shared" si="53"/>
        <v>0</v>
      </c>
    </row>
    <row r="326" spans="1:41">
      <c r="A326" s="61">
        <f t="shared" si="51"/>
        <v>2014</v>
      </c>
      <c r="B326" s="25">
        <f t="shared" si="46"/>
        <v>459539</v>
      </c>
      <c r="C326" s="25">
        <f>B326-R326-Q326</f>
        <v>404430</v>
      </c>
      <c r="D326" s="111">
        <v>399341</v>
      </c>
      <c r="E326" s="111">
        <f t="shared" si="40"/>
        <v>60198</v>
      </c>
      <c r="F326" s="98"/>
      <c r="G326" s="7">
        <v>0</v>
      </c>
      <c r="H326" s="25">
        <f>5543+4594</f>
        <v>10137</v>
      </c>
      <c r="I326" s="25"/>
      <c r="J326" s="25">
        <f t="shared" si="48"/>
        <v>394293</v>
      </c>
      <c r="K326" s="25">
        <v>9899</v>
      </c>
      <c r="L326" s="7">
        <v>0</v>
      </c>
      <c r="M326" s="53">
        <v>375193</v>
      </c>
      <c r="N326" s="25"/>
      <c r="O326" s="63"/>
      <c r="P326" s="53"/>
      <c r="Q326" s="12"/>
      <c r="R326" s="58">
        <f t="shared" si="49"/>
        <v>55109</v>
      </c>
      <c r="S326" s="56">
        <v>60198</v>
      </c>
      <c r="T326" s="55"/>
      <c r="U326" s="55"/>
      <c r="V326" s="55"/>
      <c r="W326" s="55"/>
      <c r="X326" s="21">
        <v>14.553000000000001</v>
      </c>
      <c r="Y326" s="21"/>
      <c r="Z326" s="25">
        <f>2391+641</f>
        <v>3032</v>
      </c>
      <c r="AA326" s="25"/>
      <c r="AB326" s="7">
        <f t="shared" si="36"/>
        <v>396294.44699999999</v>
      </c>
      <c r="AC326" s="25">
        <v>1611</v>
      </c>
      <c r="AD326" s="25"/>
      <c r="AE326" s="25">
        <v>318735</v>
      </c>
      <c r="AF326" s="25">
        <v>4078</v>
      </c>
      <c r="AG326" s="25">
        <f t="shared" si="50"/>
        <v>314657</v>
      </c>
      <c r="AH326" s="25">
        <v>55109</v>
      </c>
      <c r="AI326" s="25"/>
      <c r="AJ326" s="25">
        <f t="shared" si="54"/>
        <v>20839.446999999986</v>
      </c>
      <c r="AK326" s="25"/>
      <c r="AL326" s="25">
        <f t="shared" si="52"/>
        <v>459539</v>
      </c>
      <c r="AM326" s="25">
        <f t="shared" si="34"/>
        <v>404430</v>
      </c>
      <c r="AN326" s="26">
        <f t="shared" si="53"/>
        <v>0</v>
      </c>
    </row>
    <row r="327" spans="1:41">
      <c r="A327" s="61">
        <f t="shared" si="51"/>
        <v>2015</v>
      </c>
      <c r="B327" s="25">
        <f t="shared" si="46"/>
        <v>466362</v>
      </c>
      <c r="C327" s="25">
        <f>B327-R327-Q327</f>
        <v>408489</v>
      </c>
      <c r="D327" s="111">
        <v>402573</v>
      </c>
      <c r="E327" s="111">
        <f t="shared" si="40"/>
        <v>63789</v>
      </c>
      <c r="F327" s="98"/>
      <c r="G327" s="7">
        <v>0</v>
      </c>
      <c r="H327" s="25">
        <f>6423+4451</f>
        <v>10874</v>
      </c>
      <c r="I327" s="25"/>
      <c r="J327" s="25">
        <f t="shared" si="48"/>
        <v>397615</v>
      </c>
      <c r="K327" s="25">
        <v>11662</v>
      </c>
      <c r="L327" s="7">
        <v>0</v>
      </c>
      <c r="M327" s="53">
        <v>375193</v>
      </c>
      <c r="N327" s="25"/>
      <c r="O327" s="63"/>
      <c r="P327" s="53"/>
      <c r="Q327" s="12"/>
      <c r="R327" s="58">
        <f t="shared" si="49"/>
        <v>57873</v>
      </c>
      <c r="S327" s="56">
        <v>63789</v>
      </c>
      <c r="T327" s="55"/>
      <c r="U327" s="55"/>
      <c r="V327" s="55"/>
      <c r="W327" s="55"/>
      <c r="X327" s="21">
        <v>14.553000000000001</v>
      </c>
      <c r="Y327" s="21"/>
      <c r="Z327" s="25">
        <f>2607+777</f>
        <v>3384</v>
      </c>
      <c r="AA327" s="25"/>
      <c r="AB327" s="7">
        <f t="shared" si="36"/>
        <v>399174.44699999999</v>
      </c>
      <c r="AC327" s="25">
        <v>1028</v>
      </c>
      <c r="AD327" s="25"/>
      <c r="AE327" s="25">
        <v>318576</v>
      </c>
      <c r="AF327" s="25">
        <v>4098</v>
      </c>
      <c r="AG327" s="25">
        <f t="shared" si="50"/>
        <v>314478</v>
      </c>
      <c r="AH327" s="25">
        <v>57873</v>
      </c>
      <c r="AI327" s="25"/>
      <c r="AJ327" s="25">
        <f t="shared" si="54"/>
        <v>21697.446999999986</v>
      </c>
      <c r="AK327" s="25"/>
      <c r="AL327" s="25">
        <f t="shared" si="52"/>
        <v>466362</v>
      </c>
      <c r="AM327" s="25">
        <f t="shared" si="34"/>
        <v>408489</v>
      </c>
      <c r="AN327" s="26">
        <f t="shared" si="53"/>
        <v>0</v>
      </c>
    </row>
    <row r="328" spans="1:41">
      <c r="A328" s="61">
        <f t="shared" si="51"/>
        <v>2016</v>
      </c>
      <c r="B328" s="25">
        <f t="shared" si="46"/>
        <v>473576</v>
      </c>
      <c r="C328" s="25">
        <f>B328-R328-Q328</f>
        <v>422706</v>
      </c>
      <c r="D328" s="111">
        <v>405758</v>
      </c>
      <c r="E328" s="111">
        <f t="shared" si="40"/>
        <v>67818</v>
      </c>
      <c r="F328" s="98"/>
      <c r="G328" s="7">
        <v>0</v>
      </c>
      <c r="H328" s="25">
        <f>6703+3604</f>
        <v>10307</v>
      </c>
      <c r="I328" s="25"/>
      <c r="J328" s="25">
        <f t="shared" si="48"/>
        <v>412399</v>
      </c>
      <c r="K328" s="25">
        <v>12706</v>
      </c>
      <c r="L328" s="7">
        <v>0</v>
      </c>
      <c r="M328" s="53">
        <v>375193</v>
      </c>
      <c r="N328" s="25"/>
      <c r="O328" s="63"/>
      <c r="P328" s="53"/>
      <c r="Q328" s="12"/>
      <c r="R328" s="58">
        <f t="shared" si="49"/>
        <v>50870</v>
      </c>
      <c r="S328" s="56">
        <v>67818</v>
      </c>
      <c r="T328" s="55"/>
      <c r="U328" s="55"/>
      <c r="V328" s="55"/>
      <c r="W328" s="55"/>
      <c r="X328" s="21">
        <v>14.553000000000001</v>
      </c>
      <c r="Y328" s="21"/>
      <c r="Z328" s="25">
        <f>3011+1564</f>
        <v>4575</v>
      </c>
      <c r="AA328" s="25"/>
      <c r="AB328" s="7">
        <f t="shared" si="36"/>
        <v>401168.44699999999</v>
      </c>
      <c r="AC328" s="25">
        <v>2781</v>
      </c>
      <c r="AD328" s="25"/>
      <c r="AE328" s="25">
        <v>324546</v>
      </c>
      <c r="AF328" s="25">
        <v>4136</v>
      </c>
      <c r="AG328" s="25">
        <f t="shared" si="50"/>
        <v>320410</v>
      </c>
      <c r="AH328" s="25">
        <v>50870</v>
      </c>
      <c r="AI328" s="25"/>
      <c r="AJ328" s="25">
        <f t="shared" si="54"/>
        <v>22971.446999999986</v>
      </c>
      <c r="AK328" s="25"/>
      <c r="AL328" s="25">
        <f t="shared" si="52"/>
        <v>473576</v>
      </c>
      <c r="AM328" s="25">
        <f t="shared" si="34"/>
        <v>422706</v>
      </c>
      <c r="AN328" s="26">
        <f t="shared" si="53"/>
        <v>0</v>
      </c>
    </row>
    <row r="329" spans="1:41">
      <c r="A329" s="61">
        <f t="shared" si="51"/>
        <v>2017</v>
      </c>
      <c r="B329" s="25">
        <f t="shared" si="46"/>
        <v>590877</v>
      </c>
      <c r="C329" s="25">
        <f>B329-R329-Q329</f>
        <v>527828</v>
      </c>
      <c r="D329" s="111">
        <v>517679</v>
      </c>
      <c r="E329" s="111">
        <f t="shared" si="40"/>
        <v>73198</v>
      </c>
      <c r="F329" s="98"/>
      <c r="G329" s="7">
        <v>0</v>
      </c>
      <c r="H329" s="25">
        <f>7032+3194</f>
        <v>10226</v>
      </c>
      <c r="I329" s="25"/>
      <c r="J329" s="25">
        <f t="shared" si="48"/>
        <v>517602</v>
      </c>
      <c r="K329" s="25">
        <v>9843</v>
      </c>
      <c r="L329" s="7">
        <v>0</v>
      </c>
      <c r="M329" s="25">
        <v>485149</v>
      </c>
      <c r="N329" s="25"/>
      <c r="O329" s="63"/>
      <c r="P329" s="25"/>
      <c r="Q329" s="12"/>
      <c r="R329" s="58">
        <f t="shared" si="49"/>
        <v>63049</v>
      </c>
      <c r="S329" s="56">
        <v>73198</v>
      </c>
      <c r="T329" s="55"/>
      <c r="U329" s="55"/>
      <c r="V329" s="55"/>
      <c r="W329" s="55"/>
      <c r="X329" s="21">
        <v>14.553000000000001</v>
      </c>
      <c r="Y329" s="21"/>
      <c r="Z329" s="25">
        <f>3036+1703</f>
        <v>4739</v>
      </c>
      <c r="AA329" s="25"/>
      <c r="AB329" s="7">
        <f t="shared" si="36"/>
        <v>512925.44699999999</v>
      </c>
      <c r="AC329" s="25">
        <v>3745</v>
      </c>
      <c r="AD329" s="25"/>
      <c r="AE329" s="25">
        <v>415488</v>
      </c>
      <c r="AF329" s="25">
        <v>4424</v>
      </c>
      <c r="AG329" s="25">
        <f t="shared" si="50"/>
        <v>411064</v>
      </c>
      <c r="AH329" s="25">
        <v>63049</v>
      </c>
      <c r="AI329" s="25"/>
      <c r="AJ329" s="25">
        <f t="shared" si="54"/>
        <v>30643.446999999986</v>
      </c>
      <c r="AK329" s="25"/>
      <c r="AL329" s="25">
        <f t="shared" si="52"/>
        <v>590877</v>
      </c>
      <c r="AM329" s="25">
        <f t="shared" si="34"/>
        <v>527828</v>
      </c>
      <c r="AN329" s="26">
        <f t="shared" si="53"/>
        <v>0</v>
      </c>
    </row>
    <row r="330" spans="1:41">
      <c r="A330" s="61">
        <f t="shared" si="51"/>
        <v>2018</v>
      </c>
      <c r="B330" s="25">
        <f t="shared" si="46"/>
        <v>680063</v>
      </c>
      <c r="C330" s="25">
        <f>B330-R330-Q330</f>
        <v>610984</v>
      </c>
      <c r="D330" s="111">
        <v>606813</v>
      </c>
      <c r="E330" s="111">
        <f t="shared" si="40"/>
        <v>73250</v>
      </c>
      <c r="F330" s="98"/>
      <c r="G330" s="7">
        <v>0</v>
      </c>
      <c r="H330" s="25">
        <f>7375+2836</f>
        <v>10211</v>
      </c>
      <c r="I330" s="25"/>
      <c r="J330" s="25">
        <f t="shared" si="48"/>
        <v>600773</v>
      </c>
      <c r="K330" s="25">
        <v>14195</v>
      </c>
      <c r="L330" s="7">
        <v>0</v>
      </c>
      <c r="M330" s="55">
        <v>572012</v>
      </c>
      <c r="N330" s="25"/>
      <c r="O330" s="63"/>
      <c r="P330" s="55"/>
      <c r="Q330" s="64"/>
      <c r="R330" s="58">
        <f t="shared" si="49"/>
        <v>69079</v>
      </c>
      <c r="S330" s="56">
        <v>73250</v>
      </c>
      <c r="T330" s="55"/>
      <c r="U330" s="55"/>
      <c r="V330" s="55"/>
      <c r="W330" s="55"/>
      <c r="X330" s="21">
        <v>14.553000000000001</v>
      </c>
      <c r="Y330" s="21"/>
      <c r="Z330" s="25">
        <f>3033+1433</f>
        <v>4466</v>
      </c>
      <c r="AA330" s="25"/>
      <c r="AB330" s="7">
        <f t="shared" si="36"/>
        <v>602332.44700000004</v>
      </c>
      <c r="AC330" s="25">
        <v>2838</v>
      </c>
      <c r="AD330" s="25"/>
      <c r="AE330" s="25">
        <v>501794</v>
      </c>
      <c r="AF330" s="25">
        <v>4708</v>
      </c>
      <c r="AG330" s="25">
        <f t="shared" si="50"/>
        <v>497086</v>
      </c>
      <c r="AH330" s="25">
        <v>69079</v>
      </c>
      <c r="AI330" s="25"/>
      <c r="AJ330" s="25">
        <f t="shared" si="54"/>
        <v>28621.447000000044</v>
      </c>
      <c r="AK330" s="25"/>
      <c r="AL330" s="25">
        <f t="shared" si="52"/>
        <v>680063</v>
      </c>
      <c r="AM330" s="25">
        <f t="shared" si="34"/>
        <v>610984</v>
      </c>
      <c r="AN330" s="26">
        <f t="shared" si="53"/>
        <v>0</v>
      </c>
    </row>
    <row r="331" spans="1:41">
      <c r="A331" s="61">
        <v>2019</v>
      </c>
      <c r="B331" s="25">
        <f t="shared" si="46"/>
        <v>675754</v>
      </c>
      <c r="C331" s="25">
        <f>B331-R331-Q331</f>
        <v>607054</v>
      </c>
      <c r="D331" s="111">
        <v>601583</v>
      </c>
      <c r="E331" s="111">
        <f t="shared" si="40"/>
        <v>74171</v>
      </c>
      <c r="F331" s="98"/>
      <c r="G331" s="7">
        <v>0</v>
      </c>
      <c r="H331" s="15">
        <v>2732</v>
      </c>
      <c r="J331" s="25">
        <f t="shared" si="48"/>
        <v>604322</v>
      </c>
      <c r="K331" s="25">
        <v>136122</v>
      </c>
      <c r="L331" s="7">
        <v>0</v>
      </c>
      <c r="M331" s="58">
        <v>444997</v>
      </c>
      <c r="N331" s="25"/>
      <c r="O331" s="63"/>
      <c r="Q331" s="25"/>
      <c r="R331" s="25">
        <f t="shared" si="49"/>
        <v>68700</v>
      </c>
      <c r="S331" s="56">
        <v>74171</v>
      </c>
      <c r="T331" s="25"/>
      <c r="U331" s="25"/>
      <c r="V331" s="25"/>
      <c r="W331" s="25"/>
      <c r="X331" s="21">
        <v>14.553000000000001</v>
      </c>
      <c r="Y331" s="25"/>
      <c r="Z331" s="25">
        <f>3076+1259</f>
        <v>4335</v>
      </c>
      <c r="AA331" s="25"/>
      <c r="AB331" s="7">
        <f t="shared" si="36"/>
        <v>597233.44700000004</v>
      </c>
      <c r="AC331" s="25">
        <v>1880</v>
      </c>
      <c r="AD331" s="25"/>
      <c r="AE331" s="25">
        <f>AF331+AG331</f>
        <v>503290</v>
      </c>
      <c r="AF331" s="25">
        <v>7884</v>
      </c>
      <c r="AG331" s="25">
        <v>495406</v>
      </c>
      <c r="AH331" s="25">
        <v>68700</v>
      </c>
      <c r="AI331" s="25"/>
      <c r="AJ331" s="25">
        <f t="shared" si="54"/>
        <v>23363.447000000044</v>
      </c>
      <c r="AL331" s="25">
        <f t="shared" si="52"/>
        <v>675754</v>
      </c>
      <c r="AM331" s="25">
        <f>AL331-AH331-T331</f>
        <v>607054</v>
      </c>
      <c r="AN331" s="26">
        <f t="shared" si="53"/>
        <v>0</v>
      </c>
    </row>
    <row r="332" spans="1:41">
      <c r="A332" s="61"/>
      <c r="B332" s="7"/>
      <c r="G332" s="7"/>
      <c r="T332" s="7"/>
      <c r="U332" s="7"/>
      <c r="V332" s="7"/>
      <c r="W332" s="7"/>
      <c r="AB332" s="7"/>
      <c r="AC332" s="7"/>
      <c r="AD332" s="7"/>
      <c r="AE332" s="7"/>
      <c r="AF332" s="7"/>
      <c r="AH332" s="21"/>
    </row>
    <row r="333" spans="1:41">
      <c r="AB333" s="7"/>
      <c r="AD333" s="21"/>
      <c r="AE333" s="15"/>
      <c r="AF333" s="15"/>
      <c r="AL333" s="25"/>
      <c r="AM333" s="25"/>
    </row>
    <row r="334" spans="1:41">
      <c r="AE334" s="15"/>
      <c r="AF334" s="15"/>
    </row>
    <row r="335" spans="1:41">
      <c r="AG335" s="25"/>
    </row>
    <row r="336" spans="1:41">
      <c r="AG336" s="25"/>
    </row>
    <row r="337" spans="2:33">
      <c r="AG337" s="25"/>
    </row>
    <row r="338" spans="2:33">
      <c r="AG338" s="25"/>
    </row>
    <row r="339" spans="2:33">
      <c r="AG339" s="25"/>
    </row>
    <row r="340" spans="2:33">
      <c r="AG340" s="25"/>
    </row>
    <row r="341" spans="2:33">
      <c r="AG341" s="25"/>
    </row>
    <row r="342" spans="2:33">
      <c r="B342" s="27"/>
      <c r="C342" s="27"/>
      <c r="D342" s="27"/>
      <c r="E342" s="27"/>
      <c r="F342" s="27"/>
      <c r="AG342" s="25"/>
    </row>
    <row r="343" spans="2:33">
      <c r="B343" s="28"/>
      <c r="C343" s="28"/>
      <c r="D343" s="28"/>
      <c r="E343" s="28"/>
      <c r="F343" s="28"/>
      <c r="G343" s="28"/>
      <c r="H343" s="28"/>
      <c r="I343" s="28"/>
      <c r="AG343" s="25"/>
    </row>
    <row r="344" spans="2:33">
      <c r="AG344" s="25"/>
    </row>
    <row r="345" spans="2:33" ht="14.25" customHeight="1"/>
  </sheetData>
  <mergeCells count="12">
    <mergeCell ref="B2:R2"/>
    <mergeCell ref="S2:AL2"/>
    <mergeCell ref="G3:H3"/>
    <mergeCell ref="J3:M3"/>
    <mergeCell ref="Q3:R3"/>
    <mergeCell ref="S3:T3"/>
    <mergeCell ref="X3:Z3"/>
    <mergeCell ref="AB3:AJ3"/>
    <mergeCell ref="B3:E3"/>
    <mergeCell ref="AL3:AM3"/>
    <mergeCell ref="AE4:AG4"/>
    <mergeCell ref="AE277:AG277"/>
  </mergeCells>
  <hyperlinks>
    <hyperlink ref="B343:H343" r:id="rId1" display="Weekly data on the Bank of England's balance sheet 1844-2006"/>
    <hyperlink ref="AD5" r:id="rId2"/>
    <hyperlink ref="A1" location="'Front Page'!D37" display="Back to front page"/>
  </hyperlinks>
  <pageMargins left="0.7" right="0.7" top="0.75" bottom="0.75" header="0.3" footer="0.3"/>
  <pageSetup paperSize="9"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V338"/>
  <sheetViews>
    <sheetView zoomScale="80" zoomScaleNormal="80" workbookViewId="0">
      <pane xSplit="1" ySplit="6" topLeftCell="B7" activePane="bottomRight" state="frozen"/>
      <selection pane="topRight" activeCell="B1" sqref="B1"/>
      <selection pane="bottomLeft" activeCell="A5" sqref="A5"/>
      <selection pane="bottomRight"/>
    </sheetView>
  </sheetViews>
  <sheetFormatPr defaultRowHeight="15"/>
  <cols>
    <col min="1" max="1" width="22.28515625" style="15" customWidth="1"/>
    <col min="2" max="3" width="45.42578125" style="15" customWidth="1"/>
    <col min="4" max="4" width="48.7109375" style="15" customWidth="1"/>
    <col min="5" max="8" width="45.42578125" style="15" customWidth="1"/>
    <col min="9" max="9" width="19.5703125" style="15" customWidth="1"/>
    <col min="10" max="10" width="20.140625" style="15" customWidth="1"/>
    <col min="11" max="11" width="30.42578125" style="15" customWidth="1"/>
    <col min="12" max="12" width="15.28515625" style="15" customWidth="1"/>
    <col min="13" max="19" width="23.85546875" style="15" customWidth="1"/>
    <col min="20" max="20" width="26.85546875" style="15" customWidth="1"/>
    <col min="21" max="16384" width="9.140625" style="15"/>
  </cols>
  <sheetData>
    <row r="1" spans="1:21" ht="18.75">
      <c r="A1" s="100" t="s">
        <v>158</v>
      </c>
      <c r="B1" s="173" t="s">
        <v>78</v>
      </c>
      <c r="C1" s="18"/>
      <c r="D1" s="18"/>
      <c r="E1" s="18"/>
      <c r="F1" s="18"/>
      <c r="G1" s="18"/>
      <c r="H1" s="18"/>
      <c r="I1" s="18"/>
    </row>
    <row r="2" spans="1:21">
      <c r="A2" s="20"/>
      <c r="B2" s="21" t="s">
        <v>83</v>
      </c>
      <c r="C2" s="18"/>
      <c r="D2" s="18"/>
      <c r="E2" s="18"/>
      <c r="F2" s="18"/>
      <c r="G2" s="18"/>
      <c r="H2" s="18"/>
      <c r="I2" s="18"/>
    </row>
    <row r="3" spans="1:21" ht="18.75">
      <c r="A3" s="20"/>
      <c r="B3" s="73"/>
      <c r="C3" s="18"/>
      <c r="D3" s="18"/>
      <c r="E3" s="18"/>
      <c r="F3" s="18"/>
      <c r="G3" s="18"/>
      <c r="H3" s="18"/>
      <c r="I3" s="18"/>
    </row>
    <row r="4" spans="1:21" ht="27" thickBot="1">
      <c r="A4" s="20" t="s">
        <v>8</v>
      </c>
      <c r="B4" s="188" t="s">
        <v>9</v>
      </c>
      <c r="C4" s="188"/>
      <c r="D4" s="188"/>
      <c r="E4" s="188"/>
      <c r="F4" s="188"/>
      <c r="G4" s="188"/>
      <c r="H4" s="188"/>
      <c r="I4" s="16"/>
      <c r="J4" s="187" t="s">
        <v>10</v>
      </c>
      <c r="K4" s="187"/>
      <c r="L4" s="101"/>
      <c r="M4" s="187" t="s">
        <v>162</v>
      </c>
      <c r="N4" s="187"/>
      <c r="O4" s="187"/>
      <c r="P4" s="187"/>
      <c r="Q4" s="187"/>
      <c r="R4" s="187"/>
      <c r="S4" s="23"/>
    </row>
    <row r="5" spans="1:21" ht="103.5" customHeight="1" thickTop="1">
      <c r="A5" s="17"/>
      <c r="B5" s="95" t="s">
        <v>23</v>
      </c>
      <c r="C5" s="95" t="s">
        <v>66</v>
      </c>
      <c r="D5" s="96" t="s">
        <v>160</v>
      </c>
      <c r="E5" s="96" t="s">
        <v>73</v>
      </c>
      <c r="F5" s="96" t="s">
        <v>67</v>
      </c>
      <c r="G5" s="96" t="s">
        <v>68</v>
      </c>
      <c r="H5" s="96" t="s">
        <v>70</v>
      </c>
      <c r="I5" s="96"/>
      <c r="J5" s="22" t="s">
        <v>71</v>
      </c>
      <c r="K5" s="22" t="s">
        <v>161</v>
      </c>
      <c r="L5" s="22"/>
      <c r="M5" s="22" t="s">
        <v>23</v>
      </c>
      <c r="N5" s="22" t="s">
        <v>66</v>
      </c>
      <c r="O5" s="22" t="s">
        <v>74</v>
      </c>
      <c r="P5" s="22" t="s">
        <v>75</v>
      </c>
      <c r="Q5" s="22" t="s">
        <v>69</v>
      </c>
      <c r="R5" s="22" t="s">
        <v>72</v>
      </c>
      <c r="S5" s="22" t="s">
        <v>76</v>
      </c>
      <c r="T5" s="22" t="s">
        <v>146</v>
      </c>
    </row>
    <row r="6" spans="1:21">
      <c r="A6" s="19"/>
      <c r="B6" s="19"/>
      <c r="C6" s="19"/>
      <c r="D6" s="19"/>
      <c r="E6" s="19"/>
      <c r="F6" s="19"/>
      <c r="G6" s="19"/>
      <c r="H6" s="19"/>
      <c r="I6" s="19"/>
      <c r="J6" s="15" t="s">
        <v>77</v>
      </c>
    </row>
    <row r="7" spans="1:21">
      <c r="A7" s="15">
        <v>1688</v>
      </c>
    </row>
    <row r="8" spans="1:21">
      <c r="A8" s="15">
        <v>1689</v>
      </c>
    </row>
    <row r="9" spans="1:21">
      <c r="A9" s="15">
        <v>1690</v>
      </c>
    </row>
    <row r="10" spans="1:21">
      <c r="A10" s="15">
        <v>1691</v>
      </c>
    </row>
    <row r="11" spans="1:21">
      <c r="A11" s="15">
        <v>1692</v>
      </c>
    </row>
    <row r="12" spans="1:21">
      <c r="A12" s="15">
        <v>1693</v>
      </c>
    </row>
    <row r="13" spans="1:21">
      <c r="A13" s="15">
        <v>1694</v>
      </c>
    </row>
    <row r="14" spans="1:21">
      <c r="A14" s="15">
        <v>1695</v>
      </c>
      <c r="M14" s="21"/>
    </row>
    <row r="15" spans="1:21">
      <c r="A15" s="15">
        <v>1696</v>
      </c>
      <c r="B15" s="21">
        <f>'A1. Bank of England B''Sheet'!B6</f>
        <v>3.181978</v>
      </c>
      <c r="C15" s="21">
        <f>'A1. Bank of England B''Sheet'!C6</f>
        <v>3.181978</v>
      </c>
      <c r="D15" s="21">
        <f>'A1. Bank of England B''Sheet'!G6+'A1. Bank of England B''Sheet'!H6</f>
        <v>2.7662620000000002</v>
      </c>
      <c r="E15" s="21">
        <f>'A1. Bank of England B''Sheet'!J6</f>
        <v>0.157358</v>
      </c>
      <c r="F15" s="54">
        <f>'A1. Bank of England B''Sheet'!O6+'A1. Bank of England B''Sheet'!Q6</f>
        <v>0.25835799999999998</v>
      </c>
      <c r="G15" s="54">
        <f>'A1. Bank of England B''Sheet'!O6</f>
        <v>0.25835799999999998</v>
      </c>
      <c r="H15" s="54">
        <f>'A1. Bank of England B''Sheet'!S6</f>
        <v>2.0110320000000002</v>
      </c>
      <c r="I15" s="54"/>
      <c r="J15" s="26">
        <v>73.545316607915268</v>
      </c>
      <c r="M15" s="21"/>
    </row>
    <row r="16" spans="1:21">
      <c r="A16" s="15">
        <v>1697</v>
      </c>
      <c r="B16" s="21">
        <f>'A1. Bank of England B''Sheet'!B7</f>
        <v>3.46272</v>
      </c>
      <c r="C16" s="21">
        <f>'A1. Bank of England B''Sheet'!C7</f>
        <v>3.46272</v>
      </c>
      <c r="D16" s="21">
        <f>'A1. Bank of England B''Sheet'!G7+'A1. Bank of England B''Sheet'!H7</f>
        <v>3.0742259999999999</v>
      </c>
      <c r="E16" s="21">
        <f>'A1. Bank of England B''Sheet'!J7</f>
        <v>0.112609</v>
      </c>
      <c r="F16" s="54">
        <f>'A1. Bank of England B''Sheet'!O7+'A1. Bank of England B''Sheet'!Q7</f>
        <v>0.27588499999999999</v>
      </c>
      <c r="G16" s="54">
        <f>'A1. Bank of England B''Sheet'!O7</f>
        <v>0.27588499999999999</v>
      </c>
      <c r="H16" s="54">
        <f>'A1. Bank of England B''Sheet'!S7</f>
        <v>1.9374</v>
      </c>
      <c r="I16" s="54"/>
      <c r="J16" s="26">
        <v>75.560791178892387</v>
      </c>
      <c r="M16" s="21">
        <f t="shared" ref="M16:M19" si="0">100*B16/J15</f>
        <v>4.7082807712426478</v>
      </c>
      <c r="N16" s="21">
        <f t="shared" ref="N16:N19" si="1">100*C16/J15</f>
        <v>4.7082807712426478</v>
      </c>
      <c r="O16" s="21">
        <f t="shared" ref="O16:O19" si="2">100*D16/$J15</f>
        <v>4.1800431921305217</v>
      </c>
      <c r="P16" s="21">
        <f t="shared" ref="P16:P19" si="3">100*E16/$J15</f>
        <v>0.15311512030105329</v>
      </c>
      <c r="Q16" s="21">
        <f t="shared" ref="Q16:Q19" si="4">100*G16/$J15</f>
        <v>0.37512245881107276</v>
      </c>
      <c r="R16" s="21">
        <f t="shared" ref="R16:R19" si="5">100*G16/$J15</f>
        <v>0.37512245881107276</v>
      </c>
      <c r="U16" s="21">
        <f>N16-O16-P16-R16</f>
        <v>0</v>
      </c>
    </row>
    <row r="17" spans="1:22">
      <c r="A17" s="15">
        <v>1698</v>
      </c>
      <c r="B17" s="21">
        <f>'A1. Bank of England B''Sheet'!B8</f>
        <v>4.2137500000000001</v>
      </c>
      <c r="C17" s="21">
        <f>'A1. Bank of England B''Sheet'!C8</f>
        <v>4.2137500000000001</v>
      </c>
      <c r="D17" s="21">
        <f>'A1. Bank of England B''Sheet'!G8+'A1. Bank of England B''Sheet'!H8</f>
        <v>3.6040140000000003</v>
      </c>
      <c r="E17" s="21">
        <f>'A1. Bank of England B''Sheet'!J8</f>
        <v>0.180449</v>
      </c>
      <c r="F17" s="54">
        <f>'A1. Bank of England B''Sheet'!O8+'A1. Bank of England B''Sheet'!Q8</f>
        <v>0.42928699999999997</v>
      </c>
      <c r="G17" s="54">
        <f>'A1. Bank of England B''Sheet'!O8</f>
        <v>0.42928699999999997</v>
      </c>
      <c r="H17" s="54">
        <f>'A1. Bank of England B''Sheet'!S8</f>
        <v>1.7425040000000001</v>
      </c>
      <c r="I17" s="54"/>
      <c r="J17" s="26">
        <v>77.631498875969314</v>
      </c>
      <c r="M17" s="21">
        <f t="shared" si="0"/>
        <v>5.576635625775574</v>
      </c>
      <c r="N17" s="21">
        <f t="shared" si="1"/>
        <v>5.576635625775574</v>
      </c>
      <c r="O17" s="21">
        <f t="shared" si="2"/>
        <v>4.7696880138104847</v>
      </c>
      <c r="P17" s="21">
        <f t="shared" si="3"/>
        <v>0.23881301027245955</v>
      </c>
      <c r="Q17" s="21">
        <f t="shared" si="4"/>
        <v>0.56813460169262975</v>
      </c>
      <c r="R17" s="21">
        <f t="shared" si="5"/>
        <v>0.56813460169262975</v>
      </c>
      <c r="U17" s="21">
        <f t="shared" ref="U17:U80" si="6">N17-O17-P17-R17</f>
        <v>0</v>
      </c>
    </row>
    <row r="18" spans="1:22">
      <c r="A18" s="15">
        <v>1699</v>
      </c>
      <c r="B18" s="21">
        <f>'A1. Bank of England B''Sheet'!B9</f>
        <v>4.1552759999999997</v>
      </c>
      <c r="C18" s="21">
        <f>'A1. Bank of England B''Sheet'!C9</f>
        <v>4.0692759999999994</v>
      </c>
      <c r="D18" s="21">
        <f>'A1. Bank of England B''Sheet'!G9+'A1. Bank of England B''Sheet'!H9</f>
        <v>3.3858559999999995</v>
      </c>
      <c r="E18" s="21">
        <f>'A1. Bank of England B''Sheet'!J9</f>
        <v>0.20938300000000001</v>
      </c>
      <c r="F18" s="54">
        <f>'A1. Bank of England B''Sheet'!O9+'A1. Bank of England B''Sheet'!Q9</f>
        <v>0.56003700000000001</v>
      </c>
      <c r="G18" s="54">
        <f>'A1. Bank of England B''Sheet'!O9</f>
        <v>0.47403699999999999</v>
      </c>
      <c r="H18" s="54">
        <f>'A1. Bank of England B''Sheet'!S9</f>
        <v>1.631651</v>
      </c>
      <c r="I18" s="54"/>
      <c r="J18" s="26">
        <v>79.758953336808716</v>
      </c>
      <c r="M18" s="21">
        <f t="shared" si="0"/>
        <v>5.3525644360400948</v>
      </c>
      <c r="N18" s="21">
        <f t="shared" si="1"/>
        <v>5.2417846607617617</v>
      </c>
      <c r="O18" s="21">
        <f t="shared" si="2"/>
        <v>4.3614461256371344</v>
      </c>
      <c r="P18" s="21">
        <f t="shared" si="3"/>
        <v>0.26971397310584988</v>
      </c>
      <c r="Q18" s="21">
        <f t="shared" si="4"/>
        <v>0.61062456201877779</v>
      </c>
      <c r="R18" s="21">
        <f t="shared" si="5"/>
        <v>0.61062456201877779</v>
      </c>
      <c r="U18" s="21">
        <f t="shared" si="6"/>
        <v>0</v>
      </c>
    </row>
    <row r="19" spans="1:22">
      <c r="A19" s="15">
        <v>1700</v>
      </c>
      <c r="B19" s="21">
        <f>'A1. Bank of England B''Sheet'!B10</f>
        <v>4.122808</v>
      </c>
      <c r="C19" s="21">
        <f>'A1. Bank of England B''Sheet'!C10</f>
        <v>4.0308080000000004</v>
      </c>
      <c r="D19" s="21">
        <f>'A1. Bank of England B''Sheet'!G10+'A1. Bank of England B''Sheet'!H10</f>
        <v>3.5105019999999998</v>
      </c>
      <c r="E19" s="21">
        <f>'A1. Bank of England B''Sheet'!J10</f>
        <v>0.31147399999999997</v>
      </c>
      <c r="F19" s="54">
        <f>'A1. Bank of England B''Sheet'!O10+'A1. Bank of England B''Sheet'!Q10</f>
        <v>0.30083199999999999</v>
      </c>
      <c r="G19" s="54">
        <f>'A1. Bank of England B''Sheet'!O10</f>
        <v>0.20883199999999999</v>
      </c>
      <c r="H19" s="54">
        <f>'A1. Bank of England B''Sheet'!S10</f>
        <v>1.6168389999999999</v>
      </c>
      <c r="I19" s="54"/>
      <c r="J19" s="21">
        <v>81.944709679596542</v>
      </c>
      <c r="K19" s="21">
        <v>78.676671521453315</v>
      </c>
      <c r="L19" s="104"/>
      <c r="M19" s="21">
        <f t="shared" si="0"/>
        <v>5.1690848832858567</v>
      </c>
      <c r="N19" s="21">
        <f t="shared" si="1"/>
        <v>5.0537373315050571</v>
      </c>
      <c r="O19" s="21">
        <f t="shared" si="2"/>
        <v>4.4013892524087384</v>
      </c>
      <c r="P19" s="21">
        <f t="shared" si="3"/>
        <v>0.39051916677579429</v>
      </c>
      <c r="Q19" s="21">
        <f t="shared" si="4"/>
        <v>0.2618289123205233</v>
      </c>
      <c r="R19" s="21">
        <f t="shared" si="5"/>
        <v>0.2618289123205233</v>
      </c>
      <c r="U19" s="21">
        <f t="shared" si="6"/>
        <v>1.1657341758564144E-15</v>
      </c>
    </row>
    <row r="20" spans="1:22">
      <c r="A20" s="15">
        <v>1701</v>
      </c>
      <c r="B20" s="21">
        <f>'A1. Bank of England B''Sheet'!B11</f>
        <v>4.4784240000000004</v>
      </c>
      <c r="C20" s="21">
        <f>'A1. Bank of England B''Sheet'!C11</f>
        <v>4.4634240000000007</v>
      </c>
      <c r="D20" s="21">
        <f>'A1. Bank of England B''Sheet'!G11+'A1. Bank of England B''Sheet'!H11</f>
        <v>3.6262270000000001</v>
      </c>
      <c r="E20" s="21">
        <f>'A1. Bank of England B''Sheet'!J11</f>
        <v>0.25637399999999999</v>
      </c>
      <c r="F20" s="54">
        <f>'A1. Bank of England B''Sheet'!O11+'A1. Bank of England B''Sheet'!Q11</f>
        <v>0.59582299999999999</v>
      </c>
      <c r="G20" s="54">
        <f>'A1. Bank of England B''Sheet'!O11</f>
        <v>0.58082299999999998</v>
      </c>
      <c r="H20" s="54">
        <f>'A1. Bank of England B''Sheet'!S11</f>
        <v>1.6402639999999999</v>
      </c>
      <c r="I20" s="54"/>
      <c r="J20" s="21">
        <v>84.962953476719079</v>
      </c>
      <c r="K20" s="21">
        <v>81.574544693819931</v>
      </c>
      <c r="L20" s="104"/>
      <c r="M20" s="21">
        <f t="shared" ref="M20:M51" si="7">100*B20/J19</f>
        <v>5.4651777003184447</v>
      </c>
      <c r="N20" s="21">
        <f t="shared" ref="N20:N51" si="8">100*C20/J19</f>
        <v>5.4468726748218019</v>
      </c>
      <c r="O20" s="21">
        <f t="shared" ref="O20:O51" si="9">100*D20/$J19</f>
        <v>4.425211846107616</v>
      </c>
      <c r="P20" s="21">
        <f t="shared" ref="P20:P51" si="10">100*E20/$J19</f>
        <v>0.31286217377841868</v>
      </c>
      <c r="Q20" s="21">
        <f t="shared" ref="Q20:Q51" si="11">100*G20/$J19</f>
        <v>0.70879865493576755</v>
      </c>
      <c r="R20" s="21">
        <f t="shared" ref="R20:R51" si="12">100*G20/$J19</f>
        <v>0.70879865493576755</v>
      </c>
      <c r="S20" s="21">
        <f>Q20-R20</f>
        <v>0</v>
      </c>
      <c r="T20" s="21">
        <f>100*C20/K19</f>
        <v>5.6731225580417792</v>
      </c>
      <c r="U20" s="21">
        <f t="shared" si="6"/>
        <v>0</v>
      </c>
    </row>
    <row r="21" spans="1:22">
      <c r="A21" s="15">
        <v>1702</v>
      </c>
      <c r="B21" s="21">
        <f>'A1. Bank of England B''Sheet'!B12</f>
        <v>4.5144859999999998</v>
      </c>
      <c r="C21" s="21">
        <f>'A1. Bank of England B''Sheet'!C12</f>
        <v>4.4444859999999995</v>
      </c>
      <c r="D21" s="21">
        <f>'A1. Bank of England B''Sheet'!G12+'A1. Bank of England B''Sheet'!H12</f>
        <v>3.2266050000000002</v>
      </c>
      <c r="E21" s="21">
        <f>'A1. Bank of England B''Sheet'!J12</f>
        <v>0.26649299999999998</v>
      </c>
      <c r="F21" s="54">
        <f>'A1. Bank of England B''Sheet'!O12+'A1. Bank of England B''Sheet'!Q12</f>
        <v>1.021388</v>
      </c>
      <c r="G21" s="54">
        <f>'A1. Bank of England B''Sheet'!O12</f>
        <v>0.95138800000000001</v>
      </c>
      <c r="H21" s="54">
        <f>'A1. Bank of England B''Sheet'!S12</f>
        <v>1.9640029999999999</v>
      </c>
      <c r="I21" s="54"/>
      <c r="J21" s="21">
        <v>82.632583454369609</v>
      </c>
      <c r="K21" s="21">
        <v>79.33711219221351</v>
      </c>
      <c r="L21" s="104"/>
      <c r="M21" s="21">
        <f t="shared" si="7"/>
        <v>5.3134758330135332</v>
      </c>
      <c r="N21" s="21">
        <f t="shared" si="8"/>
        <v>5.2310869833613358</v>
      </c>
      <c r="O21" s="21">
        <f t="shared" si="9"/>
        <v>3.7976610604575214</v>
      </c>
      <c r="P21" s="21">
        <f t="shared" si="10"/>
        <v>0.31365788157661256</v>
      </c>
      <c r="Q21" s="21">
        <f t="shared" si="11"/>
        <v>1.1197680413272031</v>
      </c>
      <c r="R21" s="21">
        <f t="shared" si="12"/>
        <v>1.1197680413272031</v>
      </c>
      <c r="S21" s="21">
        <f t="shared" ref="S21:S84" si="13">Q21-R21</f>
        <v>0</v>
      </c>
      <c r="T21" s="21">
        <f t="shared" ref="T21:T84" si="14">100*C21/K20</f>
        <v>5.4483736521997566</v>
      </c>
      <c r="U21" s="21">
        <f t="shared" si="6"/>
        <v>0</v>
      </c>
    </row>
    <row r="22" spans="1:22">
      <c r="A22" s="15">
        <v>1703</v>
      </c>
      <c r="B22" s="21">
        <f>'A1. Bank of England B''Sheet'!B13</f>
        <v>4.6926769999999998</v>
      </c>
      <c r="C22" s="21">
        <f>'A1. Bank of England B''Sheet'!C13</f>
        <v>4.6506769999999999</v>
      </c>
      <c r="D22" s="21">
        <f>'A1. Bank of England B''Sheet'!G13+'A1. Bank of England B''Sheet'!H13</f>
        <v>3.2005730000000003</v>
      </c>
      <c r="E22" s="21">
        <f>'A1. Bank of England B''Sheet'!J13</f>
        <v>0.43923899999999999</v>
      </c>
      <c r="F22" s="54">
        <f>'A1. Bank of England B''Sheet'!O13+'A1. Bank of England B''Sheet'!Q13</f>
        <v>1.0528649999999999</v>
      </c>
      <c r="G22" s="54">
        <f>'A1. Bank of England B''Sheet'!O13</f>
        <v>1.0108649999999999</v>
      </c>
      <c r="H22" s="54">
        <f>'A1. Bank of England B''Sheet'!S13</f>
        <v>2.0717970000000001</v>
      </c>
      <c r="I22" s="54"/>
      <c r="J22" s="21">
        <v>76.637562480569457</v>
      </c>
      <c r="K22" s="21">
        <v>73.581178737032346</v>
      </c>
      <c r="L22" s="104"/>
      <c r="M22" s="21">
        <f t="shared" si="7"/>
        <v>5.6789668237727735</v>
      </c>
      <c r="N22" s="21">
        <f t="shared" si="8"/>
        <v>5.6281394161761167</v>
      </c>
      <c r="O22" s="21">
        <f t="shared" si="9"/>
        <v>3.8732578193774896</v>
      </c>
      <c r="P22" s="21">
        <f t="shared" si="10"/>
        <v>0.53155665917495043</v>
      </c>
      <c r="Q22" s="21">
        <f t="shared" si="11"/>
        <v>1.223324937623677</v>
      </c>
      <c r="R22" s="21">
        <f t="shared" si="12"/>
        <v>1.223324937623677</v>
      </c>
      <c r="S22" s="21">
        <f t="shared" si="13"/>
        <v>0</v>
      </c>
      <c r="T22" s="21">
        <f t="shared" si="14"/>
        <v>5.8619186802925221</v>
      </c>
      <c r="U22" s="21">
        <f t="shared" si="6"/>
        <v>0</v>
      </c>
    </row>
    <row r="23" spans="1:22">
      <c r="A23" s="15">
        <v>1704</v>
      </c>
      <c r="B23" s="21">
        <f>'A1. Bank of England B''Sheet'!B14</f>
        <v>4.0999699999999999</v>
      </c>
      <c r="C23" s="21">
        <f>'A1. Bank of England B''Sheet'!C14</f>
        <v>4.0479700000000003</v>
      </c>
      <c r="D23" s="21">
        <f>'A1. Bank of England B''Sheet'!G14+'A1. Bank of England B''Sheet'!H14</f>
        <v>2.9445199999999998</v>
      </c>
      <c r="E23" s="21">
        <f>'A1. Bank of England B''Sheet'!J14</f>
        <v>0.64774100000000001</v>
      </c>
      <c r="F23" s="54">
        <f>'A1. Bank of England B''Sheet'!O14+'A1. Bank of England B''Sheet'!Q14</f>
        <v>0.50770899999999997</v>
      </c>
      <c r="G23" s="54">
        <f>'A1. Bank of England B''Sheet'!O14</f>
        <v>0.45570899999999998</v>
      </c>
      <c r="H23" s="54">
        <f>'A1. Bank of England B''Sheet'!S14</f>
        <v>1.5766709999999999</v>
      </c>
      <c r="I23" s="54"/>
      <c r="J23" s="21">
        <v>92.880658041938815</v>
      </c>
      <c r="K23" s="21">
        <v>89.176483168156977</v>
      </c>
      <c r="L23" s="104"/>
      <c r="M23" s="21">
        <f t="shared" si="7"/>
        <v>5.3498178534051091</v>
      </c>
      <c r="N23" s="21">
        <f t="shared" si="8"/>
        <v>5.2819660085435451</v>
      </c>
      <c r="O23" s="21">
        <f t="shared" si="9"/>
        <v>3.8421368121494575</v>
      </c>
      <c r="P23" s="21">
        <f t="shared" si="10"/>
        <v>0.84520042004758056</v>
      </c>
      <c r="Q23" s="21">
        <f t="shared" si="11"/>
        <v>0.59462877634650702</v>
      </c>
      <c r="R23" s="21">
        <f t="shared" si="12"/>
        <v>0.59462877634650702</v>
      </c>
      <c r="S23" s="21">
        <f t="shared" si="13"/>
        <v>0</v>
      </c>
      <c r="T23" s="21">
        <f t="shared" si="14"/>
        <v>5.5013660687154982</v>
      </c>
      <c r="U23" s="21">
        <f t="shared" si="6"/>
        <v>0</v>
      </c>
    </row>
    <row r="24" spans="1:22">
      <c r="A24" s="15">
        <v>1705</v>
      </c>
      <c r="B24" s="21">
        <f>'A1. Bank of England B''Sheet'!B15</f>
        <v>4.5281960000000003</v>
      </c>
      <c r="C24" s="21">
        <f>'A1. Bank of England B''Sheet'!C15</f>
        <v>4.4231959999999999</v>
      </c>
      <c r="D24" s="21">
        <f>'A1. Bank of England B''Sheet'!G15+'A1. Bank of England B''Sheet'!H15</f>
        <v>2.8852959999999999</v>
      </c>
      <c r="E24" s="21">
        <f>'A1. Bank of England B''Sheet'!J15</f>
        <v>0.80075499999999999</v>
      </c>
      <c r="F24" s="54">
        <f>'A1. Bank of England B''Sheet'!O15+'A1. Bank of England B''Sheet'!Q15</f>
        <v>0.84214500000000003</v>
      </c>
      <c r="G24" s="54">
        <f>'A1. Bank of England B''Sheet'!O15</f>
        <v>0.73714500000000005</v>
      </c>
      <c r="H24" s="54">
        <f>'A1. Bank of England B''Sheet'!S15</f>
        <v>1.896957</v>
      </c>
      <c r="I24" s="54"/>
      <c r="J24" s="21">
        <v>86.500860141928541</v>
      </c>
      <c r="K24" s="21">
        <v>83.051118080954225</v>
      </c>
      <c r="L24" s="104"/>
      <c r="M24" s="21">
        <f t="shared" si="7"/>
        <v>4.8752841500706898</v>
      </c>
      <c r="N24" s="21">
        <f t="shared" si="8"/>
        <v>4.7622358553949677</v>
      </c>
      <c r="O24" s="21">
        <f t="shared" si="9"/>
        <v>3.1064551660445701</v>
      </c>
      <c r="P24" s="21">
        <f t="shared" si="10"/>
        <v>0.86213321145768751</v>
      </c>
      <c r="Q24" s="21">
        <f t="shared" si="11"/>
        <v>0.79364747789271006</v>
      </c>
      <c r="R24" s="21">
        <f t="shared" si="12"/>
        <v>0.79364747789271006</v>
      </c>
      <c r="S24" s="21">
        <f t="shared" si="13"/>
        <v>0</v>
      </c>
      <c r="T24" s="21">
        <f t="shared" si="14"/>
        <v>4.9600475852578017</v>
      </c>
      <c r="U24" s="21">
        <f t="shared" si="6"/>
        <v>0</v>
      </c>
    </row>
    <row r="25" spans="1:22">
      <c r="A25" s="15">
        <v>1706</v>
      </c>
      <c r="B25" s="21">
        <f>'A1. Bank of England B''Sheet'!B16</f>
        <v>4.151783</v>
      </c>
      <c r="C25" s="21">
        <f>'A1. Bank of England B''Sheet'!C16</f>
        <v>4.0597830000000004</v>
      </c>
      <c r="D25" s="21">
        <f>'A1. Bank of England B''Sheet'!G16+'A1. Bank of England B''Sheet'!H16</f>
        <v>2.5884019999999999</v>
      </c>
      <c r="E25" s="21">
        <f>'A1. Bank of England B''Sheet'!J16</f>
        <v>1.132949</v>
      </c>
      <c r="F25" s="54">
        <f>'A1. Bank of England B''Sheet'!O16+'A1. Bank of England B''Sheet'!Q16</f>
        <v>0.43043200000000004</v>
      </c>
      <c r="G25" s="54">
        <f>'A1. Bank of England B''Sheet'!O16</f>
        <v>0.33843200000000001</v>
      </c>
      <c r="H25" s="54">
        <f>'A1. Bank of England B''Sheet'!S16</f>
        <v>1.560214</v>
      </c>
      <c r="I25" s="54"/>
      <c r="J25" s="21">
        <v>71.165332674773367</v>
      </c>
      <c r="K25" s="21">
        <v>68.327187007683108</v>
      </c>
      <c r="L25" s="104"/>
      <c r="M25" s="21">
        <f t="shared" si="7"/>
        <v>4.7997014054979958</v>
      </c>
      <c r="N25" s="21">
        <f t="shared" si="8"/>
        <v>4.6933440815950336</v>
      </c>
      <c r="O25" s="21">
        <f t="shared" si="9"/>
        <v>2.9923424989682319</v>
      </c>
      <c r="P25" s="21">
        <f t="shared" si="10"/>
        <v>1.3097546060710661</v>
      </c>
      <c r="Q25" s="21">
        <f t="shared" si="11"/>
        <v>0.3912469765557347</v>
      </c>
      <c r="R25" s="21">
        <f t="shared" si="12"/>
        <v>0.3912469765557347</v>
      </c>
      <c r="S25" s="21">
        <f t="shared" si="13"/>
        <v>0</v>
      </c>
      <c r="T25" s="21">
        <f t="shared" si="14"/>
        <v>4.888294214224449</v>
      </c>
      <c r="U25" s="21">
        <f t="shared" si="6"/>
        <v>8.8817841970012523E-16</v>
      </c>
    </row>
    <row r="26" spans="1:22">
      <c r="A26" s="15">
        <v>1707</v>
      </c>
      <c r="B26" s="21">
        <f>'A1. Bank of England B''Sheet'!B17</f>
        <v>3.7418390000000001</v>
      </c>
      <c r="C26" s="21">
        <f>'A1. Bank of England B''Sheet'!C17</f>
        <v>3.6998390000000003</v>
      </c>
      <c r="D26" s="21">
        <f>'A1. Bank of England B''Sheet'!G17+'A1. Bank of England B''Sheet'!H17</f>
        <v>3.0113750000000001</v>
      </c>
      <c r="E26" s="21">
        <f>'A1. Bank of England B''Sheet'!J17</f>
        <v>0.255135</v>
      </c>
      <c r="F26" s="54">
        <f>'A1. Bank of England B''Sheet'!O17+'A1. Bank of England B''Sheet'!Q17</f>
        <v>0.475329</v>
      </c>
      <c r="G26" s="54">
        <f>'A1. Bank of England B''Sheet'!O17</f>
        <v>0.43332900000000002</v>
      </c>
      <c r="H26" s="54">
        <f>'A1. Bank of England B''Sheet'!S17</f>
        <v>1.7699670000000001</v>
      </c>
      <c r="I26" s="54"/>
      <c r="J26" s="21">
        <v>78.776293415836975</v>
      </c>
      <c r="K26" s="21">
        <v>75.634614912775007</v>
      </c>
      <c r="L26" s="104"/>
      <c r="M26" s="21">
        <f t="shared" si="7"/>
        <v>5.257951954078905</v>
      </c>
      <c r="N26" s="21">
        <f t="shared" si="8"/>
        <v>5.198934454375868</v>
      </c>
      <c r="O26" s="21">
        <f t="shared" si="9"/>
        <v>4.2315195992436774</v>
      </c>
      <c r="P26" s="21">
        <f t="shared" si="10"/>
        <v>0.35851023301748725</v>
      </c>
      <c r="Q26" s="21">
        <f t="shared" si="11"/>
        <v>0.60890462211470298</v>
      </c>
      <c r="R26" s="21">
        <f t="shared" si="12"/>
        <v>0.60890462211470298</v>
      </c>
      <c r="S26" s="21">
        <f t="shared" si="13"/>
        <v>0</v>
      </c>
      <c r="T26" s="21">
        <f t="shared" si="14"/>
        <v>5.414885585124364</v>
      </c>
      <c r="U26" s="21">
        <f t="shared" si="6"/>
        <v>0</v>
      </c>
    </row>
    <row r="27" spans="1:22">
      <c r="A27" s="15">
        <v>1708</v>
      </c>
      <c r="B27" s="21">
        <f>'A1. Bank of England B''Sheet'!B18</f>
        <v>4.0823980000000004</v>
      </c>
      <c r="C27" s="21">
        <f>'A1. Bank of England B''Sheet'!C18</f>
        <v>3.9623980000000003</v>
      </c>
      <c r="D27" s="21">
        <f>'A1. Bank of England B''Sheet'!G18+'A1. Bank of England B''Sheet'!H18</f>
        <v>3.0219499999999999</v>
      </c>
      <c r="E27" s="21">
        <f>'A1. Bank of England B''Sheet'!J18</f>
        <v>0.49412699999999998</v>
      </c>
      <c r="F27" s="54">
        <f>'A1. Bank of England B''Sheet'!O18+'A1. Bank of England B''Sheet'!Q18</f>
        <v>0.56632100000000007</v>
      </c>
      <c r="G27" s="54">
        <f>'A1. Bank of England B''Sheet'!O18</f>
        <v>0.44632100000000002</v>
      </c>
      <c r="H27" s="54">
        <f>'A1. Bank of England B''Sheet'!S18</f>
        <v>1.399041</v>
      </c>
      <c r="I27" s="54"/>
      <c r="J27" s="21">
        <v>86.632790937283659</v>
      </c>
      <c r="K27" s="21">
        <v>83.177787342341617</v>
      </c>
      <c r="L27" s="104"/>
      <c r="M27" s="21">
        <f t="shared" si="7"/>
        <v>5.1822671808766341</v>
      </c>
      <c r="N27" s="21">
        <f t="shared" si="8"/>
        <v>5.0299370891743562</v>
      </c>
      <c r="O27" s="21">
        <f t="shared" si="9"/>
        <v>3.8361160051641567</v>
      </c>
      <c r="P27" s="21">
        <f t="shared" si="10"/>
        <v>0.62725342685476249</v>
      </c>
      <c r="Q27" s="21">
        <f t="shared" si="11"/>
        <v>0.56656765715543655</v>
      </c>
      <c r="R27" s="21">
        <f t="shared" si="12"/>
        <v>0.56656765715543655</v>
      </c>
      <c r="S27" s="21">
        <f t="shared" si="13"/>
        <v>0</v>
      </c>
      <c r="T27" s="21">
        <f t="shared" si="14"/>
        <v>5.2388684791607698</v>
      </c>
      <c r="U27" s="21">
        <f t="shared" si="6"/>
        <v>0</v>
      </c>
    </row>
    <row r="28" spans="1:22">
      <c r="A28" s="15">
        <v>1709</v>
      </c>
      <c r="B28" s="21">
        <f>'A1. Bank of England B''Sheet'!B19</f>
        <v>6.1374250000000004</v>
      </c>
      <c r="C28" s="21">
        <f>'A1. Bank of England B''Sheet'!C19</f>
        <v>5.8574250000000001</v>
      </c>
      <c r="D28" s="21">
        <f>'A1. Bank of England B''Sheet'!G19+'A1. Bank of England B''Sheet'!H19</f>
        <v>4.7104169999999996</v>
      </c>
      <c r="E28" s="21">
        <f>'A1. Bank of England B''Sheet'!J19</f>
        <v>0.78491500000000003</v>
      </c>
      <c r="F28" s="54">
        <f>'A1. Bank of England B''Sheet'!O19+'A1. Bank of England B''Sheet'!Q19</f>
        <v>0.64209300000000002</v>
      </c>
      <c r="G28" s="54">
        <f>'A1. Bank of England B''Sheet'!O19</f>
        <v>0.362093</v>
      </c>
      <c r="H28" s="54">
        <f>'A1. Bank of England B''Sheet'!S19</f>
        <v>0.96387500000000004</v>
      </c>
      <c r="I28" s="54"/>
      <c r="J28" s="21">
        <v>81.905717138061362</v>
      </c>
      <c r="K28" s="21">
        <v>78.639234042034019</v>
      </c>
      <c r="L28" s="104"/>
      <c r="M28" s="21">
        <f t="shared" si="7"/>
        <v>7.0844133423371822</v>
      </c>
      <c r="N28" s="21">
        <f t="shared" si="8"/>
        <v>6.7612100875757131</v>
      </c>
      <c r="O28" s="21">
        <f t="shared" si="9"/>
        <v>5.4372218060134143</v>
      </c>
      <c r="P28" s="21">
        <f t="shared" si="10"/>
        <v>0.90602529539678101</v>
      </c>
      <c r="Q28" s="21">
        <f t="shared" si="11"/>
        <v>0.4179629861655168</v>
      </c>
      <c r="R28" s="21">
        <f t="shared" si="12"/>
        <v>0.4179629861655168</v>
      </c>
      <c r="S28" s="21">
        <f t="shared" si="13"/>
        <v>0</v>
      </c>
      <c r="T28" s="21">
        <f t="shared" si="14"/>
        <v>7.0420543598883167</v>
      </c>
      <c r="U28" s="21">
        <f t="shared" si="6"/>
        <v>9.4368957093138306E-16</v>
      </c>
    </row>
    <row r="29" spans="1:22">
      <c r="A29" s="15">
        <v>1710</v>
      </c>
      <c r="B29" s="21">
        <f>'A1. Bank of England B''Sheet'!B20</f>
        <v>6.2056269999999998</v>
      </c>
      <c r="C29" s="21">
        <f>'A1. Bank of England B''Sheet'!C20</f>
        <v>6.0156269999999994</v>
      </c>
      <c r="D29" s="21">
        <f>'A1. Bank of England B''Sheet'!G20+'A1. Bank of England B''Sheet'!H20</f>
        <v>5.138795</v>
      </c>
      <c r="E29" s="21">
        <f>'A1. Bank of England B''Sheet'!J20</f>
        <v>0.77117000000000002</v>
      </c>
      <c r="F29" s="54">
        <f>'A1. Bank of England B''Sheet'!O20+'A1. Bank of England B''Sheet'!Q20</f>
        <v>0.29566199999999998</v>
      </c>
      <c r="G29" s="54">
        <f>'A1. Bank of England B''Sheet'!O20</f>
        <v>0.10566200000000001</v>
      </c>
      <c r="H29" s="54">
        <f>'A1. Bank of England B''Sheet'!S20</f>
        <v>0.59823000000000004</v>
      </c>
      <c r="I29" s="54"/>
      <c r="J29" s="21">
        <v>76.799721514657648</v>
      </c>
      <c r="K29" s="21">
        <v>73.736870704324403</v>
      </c>
      <c r="L29" s="104"/>
      <c r="M29" s="21">
        <f t="shared" si="7"/>
        <v>7.5765492530145515</v>
      </c>
      <c r="N29" s="21">
        <f t="shared" si="8"/>
        <v>7.3445752142795833</v>
      </c>
      <c r="O29" s="21">
        <f t="shared" si="9"/>
        <v>6.2740370020055858</v>
      </c>
      <c r="P29" s="21">
        <f t="shared" si="10"/>
        <v>0.94153378658550257</v>
      </c>
      <c r="Q29" s="21">
        <f t="shared" si="11"/>
        <v>0.12900442568849588</v>
      </c>
      <c r="R29" s="21">
        <f t="shared" si="12"/>
        <v>0.12900442568849588</v>
      </c>
      <c r="S29" s="21">
        <f t="shared" si="13"/>
        <v>0</v>
      </c>
      <c r="T29" s="21">
        <f t="shared" si="14"/>
        <v>7.6496510593993623</v>
      </c>
      <c r="U29" s="21">
        <f t="shared" si="6"/>
        <v>-9.7144514654701197E-16</v>
      </c>
    </row>
    <row r="30" spans="1:22">
      <c r="A30" s="15">
        <v>1711</v>
      </c>
      <c r="B30" s="21">
        <f>'A1. Bank of England B''Sheet'!B21</f>
        <v>7.0063630000000003</v>
      </c>
      <c r="C30" s="21">
        <f>'A1. Bank of England B''Sheet'!C21</f>
        <v>6.8343630000000006</v>
      </c>
      <c r="D30" s="21">
        <f>'A1. Bank of England B''Sheet'!G21+'A1. Bank of England B''Sheet'!H21</f>
        <v>5.5241819999999997</v>
      </c>
      <c r="E30" s="21">
        <f>'A1. Bank of England B''Sheet'!J21</f>
        <v>0.64338499999999998</v>
      </c>
      <c r="F30" s="54">
        <f>'A1. Bank of England B''Sheet'!O21+'A1. Bank of England B''Sheet'!Q21</f>
        <v>0.8387960000000001</v>
      </c>
      <c r="G30" s="54">
        <f>'A1. Bank of England B''Sheet'!O21</f>
        <v>0.66679600000000006</v>
      </c>
      <c r="H30" s="54">
        <f>'A1. Bank of England B''Sheet'!S21</f>
        <v>0.729634</v>
      </c>
      <c r="I30" s="54"/>
      <c r="J30" s="21">
        <v>77.724385592704806</v>
      </c>
      <c r="K30" s="21">
        <v>74.624658240831081</v>
      </c>
      <c r="L30" s="104"/>
      <c r="M30" s="21">
        <f t="shared" si="7"/>
        <v>9.1229015702391543</v>
      </c>
      <c r="N30" s="21">
        <f t="shared" si="8"/>
        <v>8.8989424248050497</v>
      </c>
      <c r="O30" s="21">
        <f t="shared" si="9"/>
        <v>7.1929713950143412</v>
      </c>
      <c r="P30" s="21">
        <f t="shared" si="10"/>
        <v>0.83774392316931312</v>
      </c>
      <c r="Q30" s="21">
        <f t="shared" si="11"/>
        <v>0.86822710662139368</v>
      </c>
      <c r="R30" s="21">
        <f t="shared" si="12"/>
        <v>0.86822710662139368</v>
      </c>
      <c r="S30" s="21">
        <f t="shared" si="13"/>
        <v>0</v>
      </c>
      <c r="T30" s="21">
        <f t="shared" si="14"/>
        <v>9.2685829147875545</v>
      </c>
      <c r="U30" s="21">
        <f t="shared" si="6"/>
        <v>1.6653345369377348E-15</v>
      </c>
      <c r="V30" s="25"/>
    </row>
    <row r="31" spans="1:22">
      <c r="A31" s="15">
        <v>1712</v>
      </c>
      <c r="B31" s="21">
        <f>'A1. Bank of England B''Sheet'!B22</f>
        <v>8.2925450000000005</v>
      </c>
      <c r="C31" s="21">
        <f>'A1. Bank of England B''Sheet'!C22</f>
        <v>8.0125450000000011</v>
      </c>
      <c r="D31" s="21">
        <f>'A1. Bank of England B''Sheet'!G22+'A1. Bank of England B''Sheet'!H22</f>
        <v>5.960064</v>
      </c>
      <c r="E31" s="21">
        <f>'A1. Bank of England B''Sheet'!J22</f>
        <v>1.2884869999999999</v>
      </c>
      <c r="F31" s="54">
        <f>'A1. Bank of England B''Sheet'!O22+'A1. Bank of England B''Sheet'!Q22</f>
        <v>1.0439940000000001</v>
      </c>
      <c r="G31" s="54">
        <f>'A1. Bank of England B''Sheet'!O22</f>
        <v>0.76399399999999995</v>
      </c>
      <c r="H31" s="54">
        <f>'A1. Bank of England B''Sheet'!S22</f>
        <v>1.9376009999999999</v>
      </c>
      <c r="I31" s="54"/>
      <c r="J31" s="21">
        <v>75.815139077897811</v>
      </c>
      <c r="K31" s="21">
        <v>72.791554414040036</v>
      </c>
      <c r="L31" s="104"/>
      <c r="M31" s="21">
        <f t="shared" si="7"/>
        <v>10.669167645087613</v>
      </c>
      <c r="N31" s="21">
        <f t="shared" si="8"/>
        <v>10.308920345781488</v>
      </c>
      <c r="O31" s="21">
        <f t="shared" si="9"/>
        <v>7.6682034274702717</v>
      </c>
      <c r="P31" s="21">
        <f t="shared" si="10"/>
        <v>1.6577641497894802</v>
      </c>
      <c r="Q31" s="21">
        <f t="shared" si="11"/>
        <v>0.98295276852173441</v>
      </c>
      <c r="R31" s="21">
        <f t="shared" si="12"/>
        <v>0.98295276852173441</v>
      </c>
      <c r="S31" s="21">
        <f t="shared" si="13"/>
        <v>0</v>
      </c>
      <c r="T31" s="21">
        <f t="shared" si="14"/>
        <v>10.737127899657054</v>
      </c>
      <c r="U31" s="21">
        <f t="shared" si="6"/>
        <v>1.2212453270876722E-15</v>
      </c>
      <c r="V31" s="25"/>
    </row>
    <row r="32" spans="1:22">
      <c r="A32" s="15">
        <v>1713</v>
      </c>
      <c r="B32" s="21">
        <f>'A1. Bank of England B''Sheet'!B23</f>
        <v>7.2446400000000004</v>
      </c>
      <c r="C32" s="21">
        <f>'A1. Bank of England B''Sheet'!C23</f>
        <v>7.0346400000000004</v>
      </c>
      <c r="D32" s="21">
        <f>'A1. Bank of England B''Sheet'!G23+'A1. Bank of England B''Sheet'!H23</f>
        <v>4.5116370000000003</v>
      </c>
      <c r="E32" s="21">
        <f>'A1. Bank of England B''Sheet'!J23</f>
        <v>1.6473679999999999</v>
      </c>
      <c r="F32" s="54">
        <f>'A1. Bank of England B''Sheet'!O23+'A1. Bank of England B''Sheet'!Q23</f>
        <v>1.0856350000000001</v>
      </c>
      <c r="G32" s="54">
        <f>'A1. Bank of England B''Sheet'!O23</f>
        <v>0.87563500000000005</v>
      </c>
      <c r="H32" s="54">
        <f>'A1. Bank of England B''Sheet'!S23</f>
        <v>0.80361300000000002</v>
      </c>
      <c r="I32" s="54"/>
      <c r="J32" s="21">
        <v>74.514271892380989</v>
      </c>
      <c r="K32" s="21">
        <v>71.542567131662395</v>
      </c>
      <c r="L32" s="104"/>
      <c r="M32" s="21">
        <f t="shared" si="7"/>
        <v>9.5556640640813804</v>
      </c>
      <c r="N32" s="21">
        <f t="shared" si="8"/>
        <v>9.2786745306529301</v>
      </c>
      <c r="O32" s="21">
        <f t="shared" si="9"/>
        <v>5.9508391791834967</v>
      </c>
      <c r="P32" s="21">
        <f t="shared" si="10"/>
        <v>2.172874731928379</v>
      </c>
      <c r="Q32" s="21">
        <f t="shared" si="11"/>
        <v>1.1549606195410538</v>
      </c>
      <c r="R32" s="21">
        <f t="shared" si="12"/>
        <v>1.1549606195410538</v>
      </c>
      <c r="S32" s="21">
        <f t="shared" si="13"/>
        <v>0</v>
      </c>
      <c r="T32" s="21">
        <f t="shared" si="14"/>
        <v>9.6640881715299098</v>
      </c>
      <c r="U32" s="21">
        <f t="shared" si="6"/>
        <v>0</v>
      </c>
      <c r="V32" s="25"/>
    </row>
    <row r="33" spans="1:22">
      <c r="A33" s="15">
        <v>1714</v>
      </c>
      <c r="B33" s="21">
        <f>'A1. Bank of England B''Sheet'!B24</f>
        <v>8.9427210000000006</v>
      </c>
      <c r="C33" s="21">
        <f>'A1. Bank of England B''Sheet'!C24</f>
        <v>8.6837210000000002</v>
      </c>
      <c r="D33" s="21">
        <f>'A1. Bank of England B''Sheet'!G24+'A1. Bank of England B''Sheet'!H24</f>
        <v>5.7987219999999997</v>
      </c>
      <c r="E33" s="21">
        <f>'A1. Bank of England B''Sheet'!J24</f>
        <v>1.7328110000000001</v>
      </c>
      <c r="F33" s="54">
        <f>'A1. Bank of England B''Sheet'!O24+'A1. Bank of England B''Sheet'!Q24</f>
        <v>1.4111880000000001</v>
      </c>
      <c r="G33" s="54">
        <f>'A1. Bank of England B''Sheet'!O24</f>
        <v>1.152188</v>
      </c>
      <c r="H33" s="54">
        <f>'A1. Bank of England B''Sheet'!S24</f>
        <v>1.5121880000000001</v>
      </c>
      <c r="I33" s="54"/>
      <c r="J33" s="21">
        <v>82.942767780092126</v>
      </c>
      <c r="K33" s="21">
        <v>79.634926052332062</v>
      </c>
      <c r="L33" s="104"/>
      <c r="M33" s="21">
        <f t="shared" si="7"/>
        <v>12.001353261447335</v>
      </c>
      <c r="N33" s="21">
        <f t="shared" si="8"/>
        <v>11.653768841144514</v>
      </c>
      <c r="O33" s="21">
        <f t="shared" si="9"/>
        <v>7.7820286674409731</v>
      </c>
      <c r="P33" s="21">
        <f t="shared" si="10"/>
        <v>2.3254753163295399</v>
      </c>
      <c r="Q33" s="21">
        <f t="shared" si="11"/>
        <v>1.5462648573740008</v>
      </c>
      <c r="R33" s="21">
        <f t="shared" si="12"/>
        <v>1.5462648573740008</v>
      </c>
      <c r="S33" s="21">
        <f t="shared" si="13"/>
        <v>0</v>
      </c>
      <c r="T33" s="21">
        <f t="shared" si="14"/>
        <v>12.137838140500371</v>
      </c>
      <c r="U33" s="21">
        <f t="shared" si="6"/>
        <v>0</v>
      </c>
      <c r="V33" s="25"/>
    </row>
    <row r="34" spans="1:22">
      <c r="A34" s="15">
        <v>1715</v>
      </c>
      <c r="B34" s="21">
        <f>'A1. Bank of England B''Sheet'!B25</f>
        <v>7.380719</v>
      </c>
      <c r="C34" s="21">
        <f>'A1. Bank of England B''Sheet'!C25</f>
        <v>7.1137189999999997</v>
      </c>
      <c r="D34" s="21">
        <f>'A1. Bank of England B''Sheet'!G25+'A1. Bank of England B''Sheet'!H25</f>
        <v>5.1444130000000001</v>
      </c>
      <c r="E34" s="21">
        <f>'A1. Bank of England B''Sheet'!J25</f>
        <v>1.0546789999999999</v>
      </c>
      <c r="F34" s="54">
        <f>'A1. Bank of England B''Sheet'!O25+'A1. Bank of England B''Sheet'!Q25</f>
        <v>1.181627</v>
      </c>
      <c r="G34" s="54">
        <f>'A1. Bank of England B''Sheet'!O25</f>
        <v>0.91462699999999997</v>
      </c>
      <c r="H34" s="54">
        <f>'A1. Bank of England B''Sheet'!S25</f>
        <v>0.82845100000000005</v>
      </c>
      <c r="I34" s="54"/>
      <c r="J34" s="21">
        <v>77.300982682973753</v>
      </c>
      <c r="K34" s="21">
        <v>74.218141068698955</v>
      </c>
      <c r="L34" s="104"/>
      <c r="M34" s="21">
        <f t="shared" si="7"/>
        <v>8.8985684919131867</v>
      </c>
      <c r="N34" s="21">
        <f t="shared" si="8"/>
        <v>8.5766597744371751</v>
      </c>
      <c r="O34" s="21">
        <f t="shared" si="9"/>
        <v>6.2023647602880674</v>
      </c>
      <c r="P34" s="21">
        <f t="shared" si="10"/>
        <v>1.2715743978984304</v>
      </c>
      <c r="Q34" s="21">
        <f t="shared" si="11"/>
        <v>1.1027206162506771</v>
      </c>
      <c r="R34" s="21">
        <f t="shared" si="12"/>
        <v>1.1027206162506771</v>
      </c>
      <c r="S34" s="21">
        <f t="shared" si="13"/>
        <v>0</v>
      </c>
      <c r="T34" s="21">
        <f t="shared" si="14"/>
        <v>8.932913424601189</v>
      </c>
      <c r="U34" s="21">
        <f t="shared" si="6"/>
        <v>0</v>
      </c>
      <c r="V34" s="25"/>
    </row>
    <row r="35" spans="1:22">
      <c r="A35" s="15">
        <v>1716</v>
      </c>
      <c r="B35" s="21">
        <f>'A1. Bank of England B''Sheet'!B26</f>
        <v>9.1098320000000008</v>
      </c>
      <c r="C35" s="21">
        <f>'A1. Bank of England B''Sheet'!C26</f>
        <v>8.7198320000000002</v>
      </c>
      <c r="D35" s="21">
        <f>'A1. Bank of England B''Sheet'!G26+'A1. Bank of England B''Sheet'!H26</f>
        <v>6.4763359999999999</v>
      </c>
      <c r="E35" s="21">
        <f>'A1. Bank of England B''Sheet'!J26</f>
        <v>0.65064200000000005</v>
      </c>
      <c r="F35" s="54">
        <f>'A1. Bank of England B''Sheet'!O26+'A1. Bank of England B''Sheet'!Q26</f>
        <v>1.9828540000000001</v>
      </c>
      <c r="G35" s="54">
        <f>'A1. Bank of England B''Sheet'!O26</f>
        <v>1.592854</v>
      </c>
      <c r="H35" s="54">
        <f>'A1. Bank of England B''Sheet'!S26</f>
        <v>1.7632319999999999</v>
      </c>
      <c r="I35" s="54"/>
      <c r="J35" s="21">
        <v>80.544333649831302</v>
      </c>
      <c r="K35" s="21">
        <v>77.332143908491503</v>
      </c>
      <c r="L35" s="104"/>
      <c r="M35" s="21">
        <f t="shared" si="7"/>
        <v>11.784885112471571</v>
      </c>
      <c r="N35" s="21">
        <f t="shared" si="8"/>
        <v>11.280363712530944</v>
      </c>
      <c r="O35" s="21">
        <f t="shared" si="9"/>
        <v>8.3780771928355726</v>
      </c>
      <c r="P35" s="21">
        <f t="shared" si="10"/>
        <v>0.84169951974402235</v>
      </c>
      <c r="Q35" s="21">
        <f t="shared" si="11"/>
        <v>2.0605869999513482</v>
      </c>
      <c r="R35" s="21">
        <f t="shared" si="12"/>
        <v>2.0605869999513482</v>
      </c>
      <c r="S35" s="21">
        <f t="shared" si="13"/>
        <v>0</v>
      </c>
      <c r="T35" s="21">
        <f t="shared" si="14"/>
        <v>11.748922668284852</v>
      </c>
      <c r="U35" s="21">
        <f t="shared" si="6"/>
        <v>0</v>
      </c>
      <c r="V35" s="25"/>
    </row>
    <row r="36" spans="1:22">
      <c r="A36" s="15">
        <v>1717</v>
      </c>
      <c r="B36" s="21">
        <f>'A1. Bank of England B''Sheet'!B27</f>
        <v>8.933643</v>
      </c>
      <c r="C36" s="21">
        <f>'A1. Bank of England B''Sheet'!C27</f>
        <v>8.4276429999999998</v>
      </c>
      <c r="D36" s="21">
        <f>'A1. Bank of England B''Sheet'!G27+'A1. Bank of England B''Sheet'!H27</f>
        <v>6.0418970000000005</v>
      </c>
      <c r="E36" s="21">
        <f>'A1. Bank of England B''Sheet'!J27</f>
        <v>0.471613</v>
      </c>
      <c r="F36" s="54">
        <f>'A1. Bank of England B''Sheet'!O27+'A1. Bank of England B''Sheet'!Q27</f>
        <v>2.4201329999999999</v>
      </c>
      <c r="G36" s="54">
        <f>'A1. Bank of England B''Sheet'!O27</f>
        <v>1.9141330000000001</v>
      </c>
      <c r="H36" s="54">
        <f>'A1. Bank of England B''Sheet'!S27</f>
        <v>1.7074339999999999</v>
      </c>
      <c r="I36" s="54"/>
      <c r="J36" s="21">
        <v>86.24946257803542</v>
      </c>
      <c r="K36" s="21">
        <v>82.809746506961858</v>
      </c>
      <c r="L36" s="104"/>
      <c r="M36" s="21">
        <f t="shared" si="7"/>
        <v>11.091584715120069</v>
      </c>
      <c r="N36" s="21">
        <f t="shared" si="8"/>
        <v>10.463359268250214</v>
      </c>
      <c r="O36" s="21">
        <f t="shared" si="9"/>
        <v>7.5013309145585749</v>
      </c>
      <c r="P36" s="21">
        <f t="shared" si="10"/>
        <v>0.58553218908030258</v>
      </c>
      <c r="Q36" s="21">
        <f t="shared" si="11"/>
        <v>2.3764961646113378</v>
      </c>
      <c r="R36" s="21">
        <f t="shared" si="12"/>
        <v>2.3764961646113378</v>
      </c>
      <c r="S36" s="21">
        <f t="shared" si="13"/>
        <v>0</v>
      </c>
      <c r="T36" s="21">
        <f t="shared" si="14"/>
        <v>10.897981840478364</v>
      </c>
      <c r="U36" s="21">
        <f t="shared" si="6"/>
        <v>0</v>
      </c>
      <c r="V36" s="25"/>
    </row>
    <row r="37" spans="1:22">
      <c r="A37" s="15">
        <v>1718</v>
      </c>
      <c r="B37" s="21">
        <f>'A1. Bank of England B''Sheet'!B28</f>
        <v>8.4669310000000007</v>
      </c>
      <c r="C37" s="21">
        <f>'A1. Bank of England B''Sheet'!C28</f>
        <v>8.1459310000000009</v>
      </c>
      <c r="D37" s="21">
        <f>'A1. Bank of England B''Sheet'!G28+'A1. Bank of England B''Sheet'!H28</f>
        <v>6.4965980000000005</v>
      </c>
      <c r="E37" s="21">
        <f>'A1. Bank of England B''Sheet'!J28</f>
        <v>0.79764699999999999</v>
      </c>
      <c r="F37" s="54">
        <f>'A1. Bank of England B''Sheet'!O28+'A1. Bank of England B''Sheet'!Q28</f>
        <v>1.1726860000000001</v>
      </c>
      <c r="G37" s="54">
        <f>'A1. Bank of England B''Sheet'!O28</f>
        <v>0.85168600000000005</v>
      </c>
      <c r="H37" s="54">
        <f>'A1. Bank of England B''Sheet'!S28</f>
        <v>1.4940420000000001</v>
      </c>
      <c r="I37" s="54"/>
      <c r="J37" s="21">
        <v>90.667298854834726</v>
      </c>
      <c r="K37" s="21">
        <v>87.051394990974288</v>
      </c>
      <c r="L37" s="104"/>
      <c r="M37" s="21">
        <f t="shared" si="7"/>
        <v>9.816792762435389</v>
      </c>
      <c r="N37" s="21">
        <f t="shared" si="8"/>
        <v>9.4446165303695135</v>
      </c>
      <c r="O37" s="21">
        <f t="shared" si="9"/>
        <v>7.532334470052044</v>
      </c>
      <c r="P37" s="21">
        <f t="shared" si="10"/>
        <v>0.92481387843816143</v>
      </c>
      <c r="Q37" s="21">
        <f t="shared" si="11"/>
        <v>0.98746818187930763</v>
      </c>
      <c r="R37" s="21">
        <f t="shared" si="12"/>
        <v>0.98746818187930763</v>
      </c>
      <c r="S37" s="21">
        <f t="shared" si="13"/>
        <v>0</v>
      </c>
      <c r="T37" s="21">
        <f t="shared" si="14"/>
        <v>9.8369229995350462</v>
      </c>
      <c r="U37" s="21">
        <f t="shared" si="6"/>
        <v>0</v>
      </c>
      <c r="V37" s="25"/>
    </row>
    <row r="38" spans="1:22">
      <c r="A38" s="15">
        <v>1719</v>
      </c>
      <c r="B38" s="21">
        <f>'A1. Bank of England B''Sheet'!B29</f>
        <v>8.5823330000000002</v>
      </c>
      <c r="C38" s="21">
        <f>'A1. Bank of England B''Sheet'!C29</f>
        <v>8.2323330000000006</v>
      </c>
      <c r="D38" s="21">
        <f>'A1. Bank of England B''Sheet'!G29+'A1. Bank of England B''Sheet'!H29</f>
        <v>5.6992250000000002</v>
      </c>
      <c r="E38" s="21">
        <f>'A1. Bank of England B''Sheet'!J29</f>
        <v>1.2200120000000001</v>
      </c>
      <c r="F38" s="54">
        <f>'A1. Bank of England B''Sheet'!O29+'A1. Bank of England B''Sheet'!Q29</f>
        <v>1.6630959999999999</v>
      </c>
      <c r="G38" s="54">
        <f>'A1. Bank of England B''Sheet'!O29</f>
        <v>1.313096</v>
      </c>
      <c r="H38" s="54">
        <f>'A1. Bank of England B''Sheet'!S29</f>
        <v>1.596954</v>
      </c>
      <c r="I38" s="54"/>
      <c r="J38" s="21">
        <v>87.386025043473211</v>
      </c>
      <c r="K38" s="21">
        <v>83.900981708190812</v>
      </c>
      <c r="L38" s="104"/>
      <c r="M38" s="21">
        <f t="shared" si="7"/>
        <v>9.4657424544443209</v>
      </c>
      <c r="N38" s="21">
        <f t="shared" si="8"/>
        <v>9.0797157343140835</v>
      </c>
      <c r="O38" s="21">
        <f t="shared" si="9"/>
        <v>6.285866097240743</v>
      </c>
      <c r="P38" s="21">
        <f t="shared" si="10"/>
        <v>1.3455920882272367</v>
      </c>
      <c r="Q38" s="21">
        <f t="shared" si="11"/>
        <v>1.4482575488461029</v>
      </c>
      <c r="R38" s="21">
        <f t="shared" si="12"/>
        <v>1.4482575488461029</v>
      </c>
      <c r="S38" s="21">
        <f t="shared" si="13"/>
        <v>0</v>
      </c>
      <c r="T38" s="21">
        <f t="shared" si="14"/>
        <v>9.4568651092306446</v>
      </c>
      <c r="U38" s="21">
        <f t="shared" si="6"/>
        <v>0</v>
      </c>
      <c r="V38" s="25"/>
    </row>
    <row r="39" spans="1:22">
      <c r="A39" s="15">
        <v>1720</v>
      </c>
      <c r="B39" s="21">
        <f>'A1. Bank of England B''Sheet'!B30</f>
        <v>10.380846999999999</v>
      </c>
      <c r="C39" s="21">
        <f>'A1. Bank of England B''Sheet'!C30</f>
        <v>9.837847</v>
      </c>
      <c r="D39" s="21">
        <f>'A1. Bank of England B''Sheet'!G30+'A1. Bank of England B''Sheet'!H30</f>
        <v>5.9998640000000005</v>
      </c>
      <c r="E39" s="21">
        <f>'A1. Bank of England B''Sheet'!J30</f>
        <v>2.8372739999999999</v>
      </c>
      <c r="F39" s="54">
        <f>'A1. Bank of England B''Sheet'!O30+'A1. Bank of England B''Sheet'!Q30</f>
        <v>1.5437090000000002</v>
      </c>
      <c r="G39" s="54">
        <f>'A1. Bank of England B''Sheet'!O30</f>
        <v>1.0007090000000001</v>
      </c>
      <c r="H39" s="54">
        <f>'A1. Bank of England B''Sheet'!S30</f>
        <v>2.4939680000000002</v>
      </c>
      <c r="I39" s="54"/>
      <c r="J39" s="21">
        <v>96.184320723587376</v>
      </c>
      <c r="K39" s="21">
        <v>92.34839243036609</v>
      </c>
      <c r="L39" s="104"/>
      <c r="M39" s="21">
        <f t="shared" si="7"/>
        <v>11.879298772127106</v>
      </c>
      <c r="N39" s="21">
        <f t="shared" si="8"/>
        <v>11.25791795096049</v>
      </c>
      <c r="O39" s="21">
        <f t="shared" si="9"/>
        <v>6.8659307904383562</v>
      </c>
      <c r="P39" s="21">
        <f t="shared" si="10"/>
        <v>3.2468280810215355</v>
      </c>
      <c r="Q39" s="21">
        <f t="shared" si="11"/>
        <v>1.1451590795005984</v>
      </c>
      <c r="R39" s="21">
        <f t="shared" si="12"/>
        <v>1.1451590795005984</v>
      </c>
      <c r="S39" s="21">
        <f t="shared" si="13"/>
        <v>0</v>
      </c>
      <c r="T39" s="21">
        <f t="shared" si="14"/>
        <v>11.725544564205716</v>
      </c>
      <c r="U39" s="21">
        <f t="shared" si="6"/>
        <v>0</v>
      </c>
      <c r="V39" s="25"/>
    </row>
    <row r="40" spans="1:22">
      <c r="A40" s="15">
        <v>1721</v>
      </c>
      <c r="B40" s="21">
        <f>'A1. Bank of England B''Sheet'!B31</f>
        <v>9.3712459999999993</v>
      </c>
      <c r="C40" s="21">
        <f>'A1. Bank of England B''Sheet'!C31</f>
        <v>9.1102460000000001</v>
      </c>
      <c r="D40" s="21">
        <f>'A1. Bank of England B''Sheet'!G31+'A1. Bank of England B''Sheet'!H31</f>
        <v>6.2684350000000002</v>
      </c>
      <c r="E40" s="21">
        <f>'A1. Bank of England B''Sheet'!J31</f>
        <v>1.7704219999999999</v>
      </c>
      <c r="F40" s="54">
        <f>'A1. Bank of England B''Sheet'!O31+'A1. Bank of England B''Sheet'!Q31</f>
        <v>1.332389</v>
      </c>
      <c r="G40" s="54">
        <f>'A1. Bank of England B''Sheet'!O31</f>
        <v>1.0713889999999999</v>
      </c>
      <c r="H40" s="54">
        <f>'A1. Bank of England B''Sheet'!S31</f>
        <v>1.950509</v>
      </c>
      <c r="I40" s="54"/>
      <c r="J40" s="21">
        <v>88.529629888589952</v>
      </c>
      <c r="K40" s="21">
        <v>84.998978431852336</v>
      </c>
      <c r="L40" s="104"/>
      <c r="M40" s="21">
        <f t="shared" si="7"/>
        <v>9.7430079346621401</v>
      </c>
      <c r="N40" s="21">
        <f t="shared" si="8"/>
        <v>9.4716539363841292</v>
      </c>
      <c r="O40" s="21">
        <f t="shared" si="9"/>
        <v>6.5171068973020114</v>
      </c>
      <c r="P40" s="21">
        <f t="shared" si="10"/>
        <v>1.840655510878747</v>
      </c>
      <c r="Q40" s="21">
        <f t="shared" si="11"/>
        <v>1.1138915282033719</v>
      </c>
      <c r="R40" s="21">
        <f t="shared" si="12"/>
        <v>1.1138915282033719</v>
      </c>
      <c r="S40" s="21">
        <f t="shared" si="13"/>
        <v>0</v>
      </c>
      <c r="T40" s="21">
        <f t="shared" si="14"/>
        <v>9.865083473834634</v>
      </c>
      <c r="U40" s="21">
        <f t="shared" si="6"/>
        <v>0</v>
      </c>
      <c r="V40" s="25"/>
    </row>
    <row r="41" spans="1:22">
      <c r="A41" s="15">
        <v>1722</v>
      </c>
      <c r="B41" s="21">
        <f>'A1. Bank of England B''Sheet'!B32</f>
        <v>10.914033</v>
      </c>
      <c r="C41" s="21">
        <f>'A1. Bank of England B''Sheet'!C32</f>
        <v>10.669033000000001</v>
      </c>
      <c r="D41" s="21">
        <f>'A1. Bank of England B''Sheet'!G32+'A1. Bank of England B''Sheet'!H32</f>
        <v>8.1269729999999996</v>
      </c>
      <c r="E41" s="21">
        <f>'A1. Bank of England B''Sheet'!J32</f>
        <v>1.2279800000000001</v>
      </c>
      <c r="F41" s="54">
        <f>'A1. Bank of England B''Sheet'!O32+'A1. Bank of England B''Sheet'!Q32</f>
        <v>1.5590799999999998</v>
      </c>
      <c r="G41" s="54">
        <f>'A1. Bank of England B''Sheet'!O32</f>
        <v>1.3140799999999999</v>
      </c>
      <c r="H41" s="54">
        <f>'A1. Bank of England B''Sheet'!S32</f>
        <v>2.7612079999999999</v>
      </c>
      <c r="I41" s="54"/>
      <c r="J41" s="21">
        <v>87.618908829783848</v>
      </c>
      <c r="K41" s="21">
        <v>84.124577852833639</v>
      </c>
      <c r="L41" s="104"/>
      <c r="M41" s="21">
        <f t="shared" si="7"/>
        <v>12.328113213321638</v>
      </c>
      <c r="N41" s="21">
        <f t="shared" si="8"/>
        <v>12.051369709131777</v>
      </c>
      <c r="O41" s="21">
        <f t="shared" si="9"/>
        <v>9.1799468835771503</v>
      </c>
      <c r="P41" s="21">
        <f t="shared" si="10"/>
        <v>1.3870836256125216</v>
      </c>
      <c r="Q41" s="21">
        <f t="shared" si="11"/>
        <v>1.4843391999421018</v>
      </c>
      <c r="R41" s="21">
        <f t="shared" si="12"/>
        <v>1.4843391999421018</v>
      </c>
      <c r="S41" s="21">
        <f t="shared" si="13"/>
        <v>0</v>
      </c>
      <c r="T41" s="21">
        <f t="shared" si="14"/>
        <v>12.551954384432827</v>
      </c>
      <c r="U41" s="21">
        <f t="shared" si="6"/>
        <v>2.886579864025407E-15</v>
      </c>
      <c r="V41" s="25"/>
    </row>
    <row r="42" spans="1:22">
      <c r="A42" s="15">
        <v>1723</v>
      </c>
      <c r="B42" s="21">
        <f>'A1. Bank of England B''Sheet'!B33</f>
        <v>13.394876</v>
      </c>
      <c r="C42" s="21">
        <f>'A1. Bank of England B''Sheet'!C33</f>
        <v>13.235875999999999</v>
      </c>
      <c r="D42" s="21">
        <f>'A1. Bank of England B''Sheet'!G33+'A1. Bank of England B''Sheet'!H33</f>
        <v>9.9005580000000002</v>
      </c>
      <c r="E42" s="21">
        <f>'A1. Bank of England B''Sheet'!J33</f>
        <v>1.6162259999999999</v>
      </c>
      <c r="F42" s="54">
        <f>'A1. Bank of England B''Sheet'!O33+'A1. Bank of England B''Sheet'!Q33</f>
        <v>1.8780920000000001</v>
      </c>
      <c r="G42" s="54">
        <f>'A1. Bank of England B''Sheet'!O33</f>
        <v>1.7190920000000001</v>
      </c>
      <c r="H42" s="54">
        <f>'A1. Bank of England B''Sheet'!S33</f>
        <v>3.3233739999999998</v>
      </c>
      <c r="I42" s="54"/>
      <c r="J42" s="21">
        <v>87.46240346267264</v>
      </c>
      <c r="K42" s="21">
        <v>83.974314078543657</v>
      </c>
      <c r="L42" s="104"/>
      <c r="M42" s="21">
        <f t="shared" si="7"/>
        <v>15.287654433156725</v>
      </c>
      <c r="N42" s="21">
        <f t="shared" si="8"/>
        <v>15.106186754406139</v>
      </c>
      <c r="O42" s="21">
        <f t="shared" si="9"/>
        <v>11.299567789909013</v>
      </c>
      <c r="P42" s="21">
        <f t="shared" si="10"/>
        <v>1.8446086827442945</v>
      </c>
      <c r="Q42" s="21">
        <f t="shared" si="11"/>
        <v>1.9620102817528331</v>
      </c>
      <c r="R42" s="21">
        <f t="shared" si="12"/>
        <v>1.9620102817528331</v>
      </c>
      <c r="S42" s="21">
        <f t="shared" si="13"/>
        <v>0</v>
      </c>
      <c r="T42" s="21">
        <f t="shared" si="14"/>
        <v>15.733661122382872</v>
      </c>
      <c r="U42" s="21">
        <f t="shared" si="6"/>
        <v>0</v>
      </c>
      <c r="V42" s="25"/>
    </row>
    <row r="43" spans="1:22">
      <c r="A43" s="15">
        <v>1724</v>
      </c>
      <c r="B43" s="21">
        <f>'A1. Bank of England B''Sheet'!B34</f>
        <v>15.865781999999999</v>
      </c>
      <c r="C43" s="21">
        <f>'A1. Bank of England B''Sheet'!C34</f>
        <v>15.767781999999999</v>
      </c>
      <c r="D43" s="21">
        <f>'A1. Bank of England B''Sheet'!G34+'A1. Bank of England B''Sheet'!H34</f>
        <v>12.271231</v>
      </c>
      <c r="E43" s="21">
        <f>'A1. Bank of England B''Sheet'!J34</f>
        <v>1.558721</v>
      </c>
      <c r="F43" s="54">
        <f>'A1. Bank of England B''Sheet'!O34+'A1. Bank of England B''Sheet'!Q34</f>
        <v>2.0358299999999998</v>
      </c>
      <c r="G43" s="54">
        <f>'A1. Bank of England B''Sheet'!O34</f>
        <v>1.9378299999999999</v>
      </c>
      <c r="H43" s="54">
        <f>'A1. Bank of England B''Sheet'!S34</f>
        <v>3.7598919999999998</v>
      </c>
      <c r="I43" s="54"/>
      <c r="J43" s="21">
        <v>86.575918485046969</v>
      </c>
      <c r="K43" s="21">
        <v>83.123183021199466</v>
      </c>
      <c r="L43" s="104"/>
      <c r="M43" s="21">
        <f t="shared" si="7"/>
        <v>18.140116635110793</v>
      </c>
      <c r="N43" s="21">
        <f t="shared" si="8"/>
        <v>18.028068490856647</v>
      </c>
      <c r="O43" s="21">
        <f t="shared" si="9"/>
        <v>14.03029246187722</v>
      </c>
      <c r="P43" s="21">
        <f t="shared" si="10"/>
        <v>1.7821611781629505</v>
      </c>
      <c r="Q43" s="21">
        <f t="shared" si="11"/>
        <v>2.2156148508164772</v>
      </c>
      <c r="R43" s="21">
        <f t="shared" si="12"/>
        <v>2.2156148508164772</v>
      </c>
      <c r="S43" s="21">
        <f t="shared" si="13"/>
        <v>0</v>
      </c>
      <c r="T43" s="21">
        <f t="shared" si="14"/>
        <v>18.776910741124873</v>
      </c>
      <c r="U43" s="21">
        <f t="shared" si="6"/>
        <v>0</v>
      </c>
      <c r="V43" s="25"/>
    </row>
    <row r="44" spans="1:22">
      <c r="A44" s="15">
        <v>1725</v>
      </c>
      <c r="B44" s="21">
        <f>'A1. Bank of England B''Sheet'!B35</f>
        <v>14.772328</v>
      </c>
      <c r="C44" s="21">
        <f>'A1. Bank of England B''Sheet'!C35</f>
        <v>14.689328</v>
      </c>
      <c r="D44" s="21">
        <f>'A1. Bank of England B''Sheet'!G35+'A1. Bank of England B''Sheet'!H35</f>
        <v>12.629382</v>
      </c>
      <c r="E44" s="21">
        <f>'A1. Bank of England B''Sheet'!J35</f>
        <v>0.86251500000000003</v>
      </c>
      <c r="F44" s="54">
        <f>'A1. Bank of England B''Sheet'!O35+'A1. Bank of England B''Sheet'!Q35</f>
        <v>1.2804309999999999</v>
      </c>
      <c r="G44" s="54">
        <f>'A1. Bank of England B''Sheet'!O35</f>
        <v>1.1974309999999999</v>
      </c>
      <c r="H44" s="54">
        <f>'A1. Bank of England B''Sheet'!S35</f>
        <v>3.2374770000000002</v>
      </c>
      <c r="I44" s="54"/>
      <c r="J44" s="21">
        <v>90.553299355937583</v>
      </c>
      <c r="K44" s="21">
        <v>86.94194190775012</v>
      </c>
      <c r="L44" s="104"/>
      <c r="M44" s="21">
        <f t="shared" si="7"/>
        <v>17.062860271648653</v>
      </c>
      <c r="N44" s="21">
        <f t="shared" si="8"/>
        <v>16.966990656341785</v>
      </c>
      <c r="O44" s="21">
        <f t="shared" si="9"/>
        <v>14.587638480764481</v>
      </c>
      <c r="P44" s="21">
        <f t="shared" si="10"/>
        <v>0.99625278610121826</v>
      </c>
      <c r="Q44" s="21">
        <f t="shared" si="11"/>
        <v>1.3830993894760877</v>
      </c>
      <c r="R44" s="21">
        <f t="shared" si="12"/>
        <v>1.3830993894760877</v>
      </c>
      <c r="S44" s="21">
        <f t="shared" si="13"/>
        <v>0</v>
      </c>
      <c r="T44" s="21">
        <f t="shared" si="14"/>
        <v>17.67175830628825</v>
      </c>
      <c r="U44" s="21">
        <f t="shared" si="6"/>
        <v>0</v>
      </c>
      <c r="V44" s="25"/>
    </row>
    <row r="45" spans="1:22">
      <c r="A45" s="15">
        <v>1726</v>
      </c>
      <c r="B45" s="21">
        <f>'A1. Bank of England B''Sheet'!B36</f>
        <v>15.021559999999999</v>
      </c>
      <c r="C45" s="21">
        <f>'A1. Bank of England B''Sheet'!C36</f>
        <v>14.858559999999999</v>
      </c>
      <c r="D45" s="21">
        <f>'A1. Bank of England B''Sheet'!G36+'A1. Bank of England B''Sheet'!H36</f>
        <v>12.048793</v>
      </c>
      <c r="E45" s="21">
        <f>'A1. Bank of England B''Sheet'!J36</f>
        <v>0.94664999999999999</v>
      </c>
      <c r="F45" s="54">
        <f>'A1. Bank of England B''Sheet'!O36+'A1. Bank of England B''Sheet'!Q36</f>
        <v>2.0261169999999997</v>
      </c>
      <c r="G45" s="54">
        <f>'A1. Bank of England B''Sheet'!O36</f>
        <v>1.8631169999999999</v>
      </c>
      <c r="H45" s="54">
        <f>'A1. Bank of England B''Sheet'!S36</f>
        <v>2.9865729999999999</v>
      </c>
      <c r="I45" s="54"/>
      <c r="J45" s="21">
        <v>89.745267687715383</v>
      </c>
      <c r="K45" s="21">
        <v>86.166135362236432</v>
      </c>
      <c r="L45" s="104"/>
      <c r="M45" s="21">
        <f t="shared" si="7"/>
        <v>16.588639074270279</v>
      </c>
      <c r="N45" s="21">
        <f t="shared" si="8"/>
        <v>16.408634589442734</v>
      </c>
      <c r="O45" s="21">
        <f t="shared" si="9"/>
        <v>13.305747096679323</v>
      </c>
      <c r="P45" s="21">
        <f t="shared" si="10"/>
        <v>1.0454064144907693</v>
      </c>
      <c r="Q45" s="21">
        <f t="shared" si="11"/>
        <v>2.0574810782726445</v>
      </c>
      <c r="R45" s="21">
        <f t="shared" si="12"/>
        <v>2.0574810782726445</v>
      </c>
      <c r="S45" s="21">
        <f t="shared" si="13"/>
        <v>0</v>
      </c>
      <c r="T45" s="21">
        <f t="shared" si="14"/>
        <v>17.090209482283818</v>
      </c>
      <c r="U45" s="21">
        <f t="shared" si="6"/>
        <v>0</v>
      </c>
      <c r="V45" s="25"/>
    </row>
    <row r="46" spans="1:22">
      <c r="A46" s="15">
        <v>1727</v>
      </c>
      <c r="B46" s="21">
        <f>'A1. Bank of England B''Sheet'!B37</f>
        <v>17.121338000000002</v>
      </c>
      <c r="C46" s="21">
        <f>'A1. Bank of England B''Sheet'!C37</f>
        <v>16.928338</v>
      </c>
      <c r="D46" s="21">
        <f>'A1. Bank of England B''Sheet'!G37+'A1. Bank of England B''Sheet'!H37</f>
        <v>12.909371</v>
      </c>
      <c r="E46" s="21">
        <f>'A1. Bank of England B''Sheet'!J37</f>
        <v>0.857626</v>
      </c>
      <c r="F46" s="54">
        <f>'A1. Bank of England B''Sheet'!O37+'A1. Bank of England B''Sheet'!Q37</f>
        <v>3.3543410000000002</v>
      </c>
      <c r="G46" s="54">
        <f>'A1. Bank of England B''Sheet'!O37</f>
        <v>3.1613410000000002</v>
      </c>
      <c r="H46" s="54">
        <f>'A1. Bank of England B''Sheet'!S37</f>
        <v>4.4652409999999998</v>
      </c>
      <c r="I46" s="54"/>
      <c r="J46" s="21">
        <v>87.959224153552128</v>
      </c>
      <c r="K46" s="21">
        <v>84.451321056226803</v>
      </c>
      <c r="L46" s="104"/>
      <c r="M46" s="21">
        <f t="shared" si="7"/>
        <v>19.07770564524554</v>
      </c>
      <c r="N46" s="21">
        <f t="shared" si="8"/>
        <v>18.862652523256337</v>
      </c>
      <c r="O46" s="21">
        <f t="shared" si="9"/>
        <v>14.384458738170411</v>
      </c>
      <c r="P46" s="21">
        <f t="shared" si="10"/>
        <v>0.95562253263789043</v>
      </c>
      <c r="Q46" s="21">
        <f t="shared" si="11"/>
        <v>3.5225712524480377</v>
      </c>
      <c r="R46" s="21">
        <f t="shared" si="12"/>
        <v>3.5225712524480377</v>
      </c>
      <c r="S46" s="21">
        <f t="shared" si="13"/>
        <v>0</v>
      </c>
      <c r="T46" s="21">
        <f t="shared" si="14"/>
        <v>19.646161370513425</v>
      </c>
      <c r="U46" s="21">
        <f t="shared" si="6"/>
        <v>0</v>
      </c>
      <c r="V46" s="25"/>
    </row>
    <row r="47" spans="1:22">
      <c r="A47" s="15">
        <v>1728</v>
      </c>
      <c r="B47" s="21">
        <f>'A1. Bank of England B''Sheet'!B38</f>
        <v>16.970763999999999</v>
      </c>
      <c r="C47" s="21">
        <f>'A1. Bank of England B''Sheet'!C38</f>
        <v>16.749763999999999</v>
      </c>
      <c r="D47" s="21">
        <f>'A1. Bank of England B''Sheet'!G38+'A1. Bank of England B''Sheet'!H38</f>
        <v>13.702241999999998</v>
      </c>
      <c r="E47" s="21">
        <f>'A1. Bank of England B''Sheet'!J38</f>
        <v>0.55793499999999996</v>
      </c>
      <c r="F47" s="54">
        <f>'A1. Bank of England B''Sheet'!O38+'A1. Bank of England B''Sheet'!Q38</f>
        <v>2.7105870000000003</v>
      </c>
      <c r="G47" s="54">
        <f>'A1. Bank of England B''Sheet'!O38</f>
        <v>2.4895870000000002</v>
      </c>
      <c r="H47" s="54">
        <f>'A1. Bank of England B''Sheet'!S38</f>
        <v>4.2798759999999998</v>
      </c>
      <c r="I47" s="54"/>
      <c r="J47" s="21">
        <v>95.82718542513544</v>
      </c>
      <c r="K47" s="21">
        <v>92.005500049944175</v>
      </c>
      <c r="L47" s="104"/>
      <c r="M47" s="21">
        <f t="shared" si="7"/>
        <v>19.29389914851205</v>
      </c>
      <c r="N47" s="21">
        <f t="shared" si="8"/>
        <v>19.04264636391018</v>
      </c>
      <c r="O47" s="21">
        <f t="shared" si="9"/>
        <v>15.577947772799506</v>
      </c>
      <c r="P47" s="21">
        <f t="shared" si="10"/>
        <v>0.6343109609811951</v>
      </c>
      <c r="Q47" s="21">
        <f t="shared" si="11"/>
        <v>2.8303876301294788</v>
      </c>
      <c r="R47" s="21">
        <f t="shared" si="12"/>
        <v>2.8303876301294788</v>
      </c>
      <c r="S47" s="21">
        <f t="shared" si="13"/>
        <v>0</v>
      </c>
      <c r="T47" s="21">
        <f t="shared" si="14"/>
        <v>19.833631718855152</v>
      </c>
      <c r="U47" s="21">
        <f t="shared" si="6"/>
        <v>0</v>
      </c>
      <c r="V47" s="25"/>
    </row>
    <row r="48" spans="1:22">
      <c r="A48" s="15">
        <v>1729</v>
      </c>
      <c r="B48" s="21">
        <f>'A1. Bank of England B''Sheet'!B39</f>
        <v>16.404102000000002</v>
      </c>
      <c r="C48" s="21">
        <f>'A1. Bank of England B''Sheet'!C39</f>
        <v>16.259102000000002</v>
      </c>
      <c r="D48" s="21">
        <f>'A1. Bank of England B''Sheet'!G39+'A1. Bank of England B''Sheet'!H39</f>
        <v>13.01019</v>
      </c>
      <c r="E48" s="21">
        <f>'A1. Bank of England B''Sheet'!J39</f>
        <v>0.93473799999999996</v>
      </c>
      <c r="F48" s="54">
        <f>'A1. Bank of England B''Sheet'!O39+'A1. Bank of England B''Sheet'!Q39</f>
        <v>2.459174</v>
      </c>
      <c r="G48" s="54">
        <f>'A1. Bank of England B''Sheet'!O39</f>
        <v>2.314174</v>
      </c>
      <c r="H48" s="54">
        <f>'A1. Bank of England B''Sheet'!S39</f>
        <v>4.1599159999999999</v>
      </c>
      <c r="I48" s="54"/>
      <c r="J48" s="21">
        <v>88.563541457541703</v>
      </c>
      <c r="K48" s="21">
        <v>85.031537573029681</v>
      </c>
      <c r="L48" s="104"/>
      <c r="M48" s="21">
        <f t="shared" si="7"/>
        <v>17.118422008560017</v>
      </c>
      <c r="N48" s="21">
        <f t="shared" si="8"/>
        <v>16.967107953621735</v>
      </c>
      <c r="O48" s="21">
        <f t="shared" si="9"/>
        <v>13.576721409775885</v>
      </c>
      <c r="P48" s="21">
        <f t="shared" si="10"/>
        <v>0.97544135920621378</v>
      </c>
      <c r="Q48" s="21">
        <f t="shared" si="11"/>
        <v>2.4149451846396324</v>
      </c>
      <c r="R48" s="21">
        <f t="shared" si="12"/>
        <v>2.4149451846396324</v>
      </c>
      <c r="S48" s="21">
        <f t="shared" si="13"/>
        <v>0</v>
      </c>
      <c r="T48" s="21">
        <f t="shared" si="14"/>
        <v>17.671880475812781</v>
      </c>
      <c r="U48" s="21">
        <f t="shared" si="6"/>
        <v>3.5527136788005009E-15</v>
      </c>
      <c r="V48" s="25"/>
    </row>
    <row r="49" spans="1:22">
      <c r="A49" s="15">
        <v>1730</v>
      </c>
      <c r="B49" s="21">
        <f>'A1. Bank of England B''Sheet'!B40</f>
        <v>16.654070000000001</v>
      </c>
      <c r="C49" s="21">
        <f>'A1. Bank of England B''Sheet'!C40</f>
        <v>16.399070000000002</v>
      </c>
      <c r="D49" s="21">
        <f>'A1. Bank of England B''Sheet'!G40+'A1. Bank of England B''Sheet'!H40</f>
        <v>13.214345</v>
      </c>
      <c r="E49" s="21">
        <f>'A1. Bank of England B''Sheet'!J40</f>
        <v>0.97764799999999996</v>
      </c>
      <c r="F49" s="54">
        <f>'A1. Bank of England B''Sheet'!O40+'A1. Bank of England B''Sheet'!Q40</f>
        <v>2.4620769999999998</v>
      </c>
      <c r="G49" s="54">
        <f>'A1. Bank of England B''Sheet'!O40</f>
        <v>2.207077</v>
      </c>
      <c r="H49" s="54">
        <f>'A1. Bank of England B''Sheet'!S40</f>
        <v>4.3810000000000002</v>
      </c>
      <c r="I49" s="54"/>
      <c r="J49" s="21">
        <v>84.787707552523855</v>
      </c>
      <c r="K49" s="21">
        <v>81.406287754875493</v>
      </c>
      <c r="L49" s="104"/>
      <c r="M49" s="21">
        <f t="shared" si="7"/>
        <v>18.804656776269656</v>
      </c>
      <c r="N49" s="21">
        <f t="shared" si="8"/>
        <v>18.516727910956327</v>
      </c>
      <c r="O49" s="21">
        <f t="shared" si="9"/>
        <v>14.920750438073998</v>
      </c>
      <c r="P49" s="21">
        <f t="shared" si="10"/>
        <v>1.103894428689592</v>
      </c>
      <c r="Q49" s="21">
        <f t="shared" si="11"/>
        <v>2.4920830441927349</v>
      </c>
      <c r="R49" s="21">
        <f t="shared" si="12"/>
        <v>2.4920830441927349</v>
      </c>
      <c r="S49" s="21">
        <f t="shared" si="13"/>
        <v>0</v>
      </c>
      <c r="T49" s="21">
        <f t="shared" si="14"/>
        <v>19.285867888623788</v>
      </c>
      <c r="U49" s="21">
        <f t="shared" si="6"/>
        <v>0</v>
      </c>
      <c r="V49" s="25"/>
    </row>
    <row r="50" spans="1:22">
      <c r="A50" s="15">
        <v>1731</v>
      </c>
      <c r="B50" s="21">
        <f>'A1. Bank of England B''Sheet'!B41</f>
        <v>16.748062999999998</v>
      </c>
      <c r="C50" s="21">
        <f>'A1. Bank of England B''Sheet'!C41</f>
        <v>16.619062999999997</v>
      </c>
      <c r="D50" s="21">
        <f>'A1. Bank of England B''Sheet'!G41+'A1. Bank of England B''Sheet'!H41</f>
        <v>12.931605999999999</v>
      </c>
      <c r="E50" s="21">
        <f>'A1. Bank of England B''Sheet'!J41</f>
        <v>0.96909500000000004</v>
      </c>
      <c r="F50" s="54">
        <f>'A1. Bank of England B''Sheet'!O41+'A1. Bank of England B''Sheet'!Q41</f>
        <v>2.8473619999999999</v>
      </c>
      <c r="G50" s="54">
        <f>'A1. Bank of England B''Sheet'!O41</f>
        <v>2.7183619999999999</v>
      </c>
      <c r="H50" s="54">
        <f>'A1. Bank of England B''Sheet'!S41</f>
        <v>5.2018610000000001</v>
      </c>
      <c r="I50" s="54"/>
      <c r="J50" s="21">
        <v>82.656903782969096</v>
      </c>
      <c r="K50" s="21">
        <v>79.360462601434548</v>
      </c>
      <c r="L50" s="104"/>
      <c r="M50" s="21">
        <f t="shared" si="7"/>
        <v>19.752937640901536</v>
      </c>
      <c r="N50" s="21">
        <f t="shared" si="8"/>
        <v>19.600792944784956</v>
      </c>
      <c r="O50" s="21">
        <f t="shared" si="9"/>
        <v>15.251746241622577</v>
      </c>
      <c r="P50" s="21">
        <f t="shared" si="10"/>
        <v>1.1429663897914331</v>
      </c>
      <c r="Q50" s="21">
        <f t="shared" si="11"/>
        <v>3.2060803133709483</v>
      </c>
      <c r="R50" s="21">
        <f t="shared" si="12"/>
        <v>3.2060803133709483</v>
      </c>
      <c r="S50" s="21">
        <f t="shared" si="13"/>
        <v>0</v>
      </c>
      <c r="T50" s="21">
        <f t="shared" si="14"/>
        <v>20.414962355293824</v>
      </c>
      <c r="U50" s="21">
        <f t="shared" si="6"/>
        <v>0</v>
      </c>
      <c r="V50" s="25"/>
    </row>
    <row r="51" spans="1:22">
      <c r="A51" s="15">
        <v>1732</v>
      </c>
      <c r="B51" s="21">
        <f>'A1. Bank of England B''Sheet'!B42</f>
        <v>17.170933999999999</v>
      </c>
      <c r="C51" s="21">
        <f>'A1. Bank of England B''Sheet'!C42</f>
        <v>17.082933999999998</v>
      </c>
      <c r="D51" s="21">
        <f>'A1. Bank of England B''Sheet'!G42+'A1. Bank of England B''Sheet'!H42</f>
        <v>12.721294</v>
      </c>
      <c r="E51" s="21">
        <f>'A1. Bank of England B''Sheet'!J42</f>
        <v>1.0649139999999999</v>
      </c>
      <c r="F51" s="54">
        <f>'A1. Bank of England B''Sheet'!O42+'A1. Bank of England B''Sheet'!Q42</f>
        <v>3.3847260000000001</v>
      </c>
      <c r="G51" s="54">
        <f>'A1. Bank of England B''Sheet'!O42</f>
        <v>3.296726</v>
      </c>
      <c r="H51" s="54">
        <f>'A1. Bank of England B''Sheet'!S42</f>
        <v>4.5476999999999999</v>
      </c>
      <c r="I51" s="54"/>
      <c r="J51" s="21">
        <v>85.098756977644911</v>
      </c>
      <c r="K51" s="21">
        <v>81.704932213350887</v>
      </c>
      <c r="L51" s="104"/>
      <c r="M51" s="21">
        <f t="shared" si="7"/>
        <v>20.773744495783976</v>
      </c>
      <c r="N51" s="21">
        <f t="shared" si="8"/>
        <v>20.667280309524276</v>
      </c>
      <c r="O51" s="21">
        <f t="shared" si="9"/>
        <v>15.390479703186195</v>
      </c>
      <c r="P51" s="21">
        <f t="shared" si="10"/>
        <v>1.2883545732563702</v>
      </c>
      <c r="Q51" s="21">
        <f t="shared" si="11"/>
        <v>3.988446033081714</v>
      </c>
      <c r="R51" s="21">
        <f t="shared" si="12"/>
        <v>3.988446033081714</v>
      </c>
      <c r="S51" s="21">
        <f t="shared" si="13"/>
        <v>0</v>
      </c>
      <c r="T51" s="21">
        <f t="shared" si="14"/>
        <v>21.525749019123285</v>
      </c>
      <c r="U51" s="21">
        <f t="shared" si="6"/>
        <v>0</v>
      </c>
      <c r="V51" s="25"/>
    </row>
    <row r="52" spans="1:22">
      <c r="A52" s="15">
        <v>1733</v>
      </c>
      <c r="B52" s="21">
        <f>'A1. Bank of England B''Sheet'!B43</f>
        <v>16.918786999999998</v>
      </c>
      <c r="C52" s="21">
        <f>'A1. Bank of England B''Sheet'!C43</f>
        <v>16.619786999999999</v>
      </c>
      <c r="D52" s="21">
        <f>'A1. Bank of England B''Sheet'!G43+'A1. Bank of England B''Sheet'!H43</f>
        <v>12.437512</v>
      </c>
      <c r="E52" s="21">
        <f>'A1. Bank of England B''Sheet'!J43</f>
        <v>0.75134800000000002</v>
      </c>
      <c r="F52" s="54">
        <f>'A1. Bank of England B''Sheet'!O43+'A1. Bank of England B''Sheet'!Q43</f>
        <v>3.729927</v>
      </c>
      <c r="G52" s="54">
        <f>'A1. Bank of England B''Sheet'!O43</f>
        <v>3.4309270000000001</v>
      </c>
      <c r="H52" s="54">
        <f>'A1. Bank of England B''Sheet'!S43</f>
        <v>4.4872509999999997</v>
      </c>
      <c r="I52" s="54"/>
      <c r="J52" s="21">
        <v>87.708300440870175</v>
      </c>
      <c r="K52" s="21">
        <v>84.210404435778571</v>
      </c>
      <c r="L52" s="104"/>
      <c r="M52" s="21">
        <f t="shared" ref="M52:M83" si="15">100*B52/J51</f>
        <v>19.881356204115288</v>
      </c>
      <c r="N52" s="21">
        <f t="shared" ref="N52:N83" si="16">100*C52/J51</f>
        <v>19.529999720637456</v>
      </c>
      <c r="O52" s="21">
        <f t="shared" ref="O52:O83" si="17">100*D52/$J51</f>
        <v>14.615386219175072</v>
      </c>
      <c r="P52" s="21">
        <f t="shared" ref="P52:P83" si="18">100*E52/$J51</f>
        <v>0.88291301387325316</v>
      </c>
      <c r="Q52" s="21">
        <f t="shared" ref="Q52:Q83" si="19">100*G52/$J51</f>
        <v>4.0317004875891316</v>
      </c>
      <c r="R52" s="21">
        <f t="shared" ref="R52:R83" si="20">100*G52/$J51</f>
        <v>4.0317004875891316</v>
      </c>
      <c r="S52" s="21">
        <f t="shared" si="13"/>
        <v>0</v>
      </c>
      <c r="T52" s="21">
        <f t="shared" si="14"/>
        <v>20.341228552276142</v>
      </c>
      <c r="U52" s="21">
        <f t="shared" si="6"/>
        <v>0</v>
      </c>
      <c r="V52" s="25"/>
    </row>
    <row r="53" spans="1:22">
      <c r="A53" s="15">
        <v>1734</v>
      </c>
      <c r="B53" s="21">
        <f>'A1. Bank of England B''Sheet'!B44</f>
        <v>17.707312000000002</v>
      </c>
      <c r="C53" s="21">
        <f>'A1. Bank of England B''Sheet'!C44</f>
        <v>17.599312000000001</v>
      </c>
      <c r="D53" s="21">
        <f>'A1. Bank of England B''Sheet'!G44+'A1. Bank of England B''Sheet'!H44</f>
        <v>13.048515</v>
      </c>
      <c r="E53" s="21">
        <f>'A1. Bank of England B''Sheet'!J44</f>
        <v>0.66431899999999999</v>
      </c>
      <c r="F53" s="54">
        <f>'A1. Bank of England B''Sheet'!O44+'A1. Bank of England B''Sheet'!Q44</f>
        <v>3.994478</v>
      </c>
      <c r="G53" s="54">
        <f>'A1. Bank of England B''Sheet'!O44</f>
        <v>3.8864779999999999</v>
      </c>
      <c r="H53" s="54">
        <f>'A1. Bank of England B''Sheet'!S44</f>
        <v>4.5868399999999996</v>
      </c>
      <c r="I53" s="54"/>
      <c r="J53" s="21">
        <v>87.690384186997264</v>
      </c>
      <c r="K53" s="21">
        <v>84.193202700286861</v>
      </c>
      <c r="L53" s="104"/>
      <c r="M53" s="21">
        <f t="shared" si="15"/>
        <v>20.188866858659111</v>
      </c>
      <c r="N53" s="21">
        <f t="shared" si="16"/>
        <v>20.065731420556752</v>
      </c>
      <c r="O53" s="21">
        <f t="shared" si="17"/>
        <v>14.877172325094643</v>
      </c>
      <c r="P53" s="21">
        <f t="shared" si="18"/>
        <v>0.75741862134001825</v>
      </c>
      <c r="Q53" s="21">
        <f t="shared" si="19"/>
        <v>4.4311404741220874</v>
      </c>
      <c r="R53" s="21">
        <f t="shared" si="20"/>
        <v>4.4311404741220874</v>
      </c>
      <c r="S53" s="21">
        <f t="shared" si="13"/>
        <v>0</v>
      </c>
      <c r="T53" s="21">
        <f t="shared" si="14"/>
        <v>20.899213247956524</v>
      </c>
      <c r="U53" s="21">
        <f t="shared" si="6"/>
        <v>0</v>
      </c>
      <c r="V53" s="25"/>
    </row>
    <row r="54" spans="1:22">
      <c r="A54" s="15">
        <v>1735</v>
      </c>
      <c r="B54" s="21">
        <f>'A1. Bank of England B''Sheet'!B45</f>
        <v>17.766976</v>
      </c>
      <c r="C54" s="21">
        <f>'A1. Bank of England B''Sheet'!C45</f>
        <v>17.686976000000001</v>
      </c>
      <c r="D54" s="21">
        <f>'A1. Bank of England B''Sheet'!G45+'A1. Bank of England B''Sheet'!H45</f>
        <v>13.278499999999999</v>
      </c>
      <c r="E54" s="21">
        <f>'A1. Bank of England B''Sheet'!J45</f>
        <v>0.67268700000000003</v>
      </c>
      <c r="F54" s="54">
        <f>'A1. Bank of England B''Sheet'!O45+'A1. Bank of England B''Sheet'!Q45</f>
        <v>3.8157890000000001</v>
      </c>
      <c r="G54" s="54">
        <f>'A1. Bank of England B''Sheet'!O45</f>
        <v>3.735789</v>
      </c>
      <c r="H54" s="54">
        <f>'A1. Bank of England B''Sheet'!S45</f>
        <v>4.6357549999999996</v>
      </c>
      <c r="I54" s="54"/>
      <c r="J54" s="21">
        <v>87.26574604410682</v>
      </c>
      <c r="K54" s="21">
        <v>83.785499557346938</v>
      </c>
      <c r="L54" s="104"/>
      <c r="M54" s="21">
        <f t="shared" si="15"/>
        <v>20.261031086501372</v>
      </c>
      <c r="N54" s="21">
        <f t="shared" si="16"/>
        <v>20.169801015220809</v>
      </c>
      <c r="O54" s="21">
        <f t="shared" si="17"/>
        <v>15.142481268737486</v>
      </c>
      <c r="P54" s="21">
        <f t="shared" si="18"/>
        <v>0.76711603699387854</v>
      </c>
      <c r="Q54" s="21">
        <f t="shared" si="19"/>
        <v>4.2602037094894412</v>
      </c>
      <c r="R54" s="21">
        <f t="shared" si="20"/>
        <v>4.2602037094894412</v>
      </c>
      <c r="S54" s="21">
        <f t="shared" si="13"/>
        <v>0</v>
      </c>
      <c r="T54" s="21">
        <f t="shared" si="14"/>
        <v>21.007605641232768</v>
      </c>
      <c r="U54" s="21">
        <f t="shared" si="6"/>
        <v>0</v>
      </c>
      <c r="V54" s="25"/>
    </row>
    <row r="55" spans="1:22">
      <c r="A55" s="15">
        <v>1736</v>
      </c>
      <c r="B55" s="21">
        <f>'A1. Bank of England B''Sheet'!B46</f>
        <v>17.882280999999999</v>
      </c>
      <c r="C55" s="21">
        <f>'A1. Bank of England B''Sheet'!C46</f>
        <v>17.796281</v>
      </c>
      <c r="D55" s="21">
        <f>'A1. Bank of England B''Sheet'!G46+'A1. Bank of England B''Sheet'!H46</f>
        <v>13.246264</v>
      </c>
      <c r="E55" s="21">
        <f>'A1. Bank of England B''Sheet'!J46</f>
        <v>0.56199900000000003</v>
      </c>
      <c r="F55" s="54">
        <f>'A1. Bank of England B''Sheet'!O46+'A1. Bank of England B''Sheet'!Q46</f>
        <v>4.0740179999999997</v>
      </c>
      <c r="G55" s="54">
        <f>'A1. Bank of England B''Sheet'!O46</f>
        <v>3.9880179999999998</v>
      </c>
      <c r="H55" s="54">
        <f>'A1. Bank of England B''Sheet'!S46</f>
        <v>4.9742059999999997</v>
      </c>
      <c r="I55" s="54"/>
      <c r="J55" s="21">
        <v>93.107111942608071</v>
      </c>
      <c r="K55" s="21">
        <v>89.393905857521233</v>
      </c>
      <c r="L55" s="104"/>
      <c r="M55" s="21">
        <f t="shared" si="15"/>
        <v>20.491752847631346</v>
      </c>
      <c r="N55" s="21">
        <f t="shared" si="16"/>
        <v>20.393203297666428</v>
      </c>
      <c r="O55" s="21">
        <f t="shared" si="17"/>
        <v>15.179225068797244</v>
      </c>
      <c r="P55" s="21">
        <f t="shared" si="18"/>
        <v>0.64400870384577724</v>
      </c>
      <c r="Q55" s="21">
        <f t="shared" si="19"/>
        <v>4.5699695250234056</v>
      </c>
      <c r="R55" s="21">
        <f t="shared" si="20"/>
        <v>4.5699695250234056</v>
      </c>
      <c r="S55" s="21">
        <f t="shared" si="13"/>
        <v>0</v>
      </c>
      <c r="T55" s="21">
        <f t="shared" si="14"/>
        <v>21.240287512780593</v>
      </c>
      <c r="U55" s="21">
        <f t="shared" si="6"/>
        <v>0</v>
      </c>
      <c r="V55" s="25"/>
    </row>
    <row r="56" spans="1:22">
      <c r="A56" s="15">
        <v>1737</v>
      </c>
      <c r="B56" s="21">
        <f>'A1. Bank of England B''Sheet'!B47</f>
        <v>17.239857000000001</v>
      </c>
      <c r="C56" s="21">
        <f>'A1. Bank of England B''Sheet'!C47</f>
        <v>17.133856999999999</v>
      </c>
      <c r="D56" s="21">
        <f>'A1. Bank of England B''Sheet'!G47+'A1. Bank of England B''Sheet'!H47</f>
        <v>13.137964</v>
      </c>
      <c r="E56" s="21">
        <f>'A1. Bank of England B''Sheet'!J47</f>
        <v>0.67854400000000004</v>
      </c>
      <c r="F56" s="54">
        <f>'A1. Bank of England B''Sheet'!O47+'A1. Bank of England B''Sheet'!Q47</f>
        <v>3.423349</v>
      </c>
      <c r="G56" s="54">
        <f>'A1. Bank of England B''Sheet'!O47</f>
        <v>3.3173490000000001</v>
      </c>
      <c r="H56" s="54">
        <f>'A1. Bank of England B''Sheet'!S47</f>
        <v>4.3144980000000004</v>
      </c>
      <c r="I56" s="54"/>
      <c r="J56" s="21">
        <v>86.860720819580735</v>
      </c>
      <c r="K56" s="21">
        <v>83.396627149688939</v>
      </c>
      <c r="L56" s="104"/>
      <c r="M56" s="21">
        <f t="shared" si="15"/>
        <v>18.51615482459254</v>
      </c>
      <c r="N56" s="21">
        <f t="shared" si="16"/>
        <v>18.402307452691087</v>
      </c>
      <c r="O56" s="21">
        <f t="shared" si="17"/>
        <v>14.110591259772228</v>
      </c>
      <c r="P56" s="21">
        <f t="shared" si="18"/>
        <v>0.72877784074997365</v>
      </c>
      <c r="Q56" s="21">
        <f t="shared" si="19"/>
        <v>3.5629383521688864</v>
      </c>
      <c r="R56" s="21">
        <f t="shared" si="20"/>
        <v>3.5629383521688864</v>
      </c>
      <c r="S56" s="21">
        <f t="shared" si="13"/>
        <v>0</v>
      </c>
      <c r="T56" s="21">
        <f t="shared" si="14"/>
        <v>19.16669468197135</v>
      </c>
      <c r="U56" s="21">
        <f t="shared" si="6"/>
        <v>0</v>
      </c>
      <c r="V56" s="25"/>
    </row>
    <row r="57" spans="1:22">
      <c r="A57" s="15">
        <v>1738</v>
      </c>
      <c r="B57" s="21">
        <f>'A1. Bank of England B''Sheet'!B48</f>
        <v>17.433637000000001</v>
      </c>
      <c r="C57" s="21">
        <f>'A1. Bank of England B''Sheet'!C48</f>
        <v>17.351637</v>
      </c>
      <c r="D57" s="21">
        <f>'A1. Bank of England B''Sheet'!G48+'A1. Bank of England B''Sheet'!H48</f>
        <v>13.431766</v>
      </c>
      <c r="E57" s="21">
        <f>'A1. Bank of England B''Sheet'!J48</f>
        <v>0.56492699999999996</v>
      </c>
      <c r="F57" s="54">
        <f>'A1. Bank of England B''Sheet'!O48+'A1. Bank of England B''Sheet'!Q48</f>
        <v>3.436944</v>
      </c>
      <c r="G57" s="54">
        <f>'A1. Bank of England B''Sheet'!O48</f>
        <v>3.3549440000000001</v>
      </c>
      <c r="H57" s="54">
        <f>'A1. Bank of England B''Sheet'!S48</f>
        <v>4.4999279999999997</v>
      </c>
      <c r="I57" s="54"/>
      <c r="J57" s="21">
        <v>87.185126058307389</v>
      </c>
      <c r="K57" s="21">
        <v>83.708094778373336</v>
      </c>
      <c r="L57" s="104"/>
      <c r="M57" s="21">
        <f t="shared" si="15"/>
        <v>20.070794756828672</v>
      </c>
      <c r="N57" s="21">
        <f t="shared" si="16"/>
        <v>19.976390750937075</v>
      </c>
      <c r="O57" s="21">
        <f t="shared" si="17"/>
        <v>15.463567275591984</v>
      </c>
      <c r="P57" s="21">
        <f t="shared" si="18"/>
        <v>0.65038258336977828</v>
      </c>
      <c r="Q57" s="21">
        <f t="shared" si="19"/>
        <v>3.862440891975313</v>
      </c>
      <c r="R57" s="21">
        <f t="shared" si="20"/>
        <v>3.862440891975313</v>
      </c>
      <c r="S57" s="21">
        <f t="shared" si="13"/>
        <v>0</v>
      </c>
      <c r="T57" s="21">
        <f t="shared" si="14"/>
        <v>20.806161583555983</v>
      </c>
      <c r="U57" s="21">
        <f t="shared" si="6"/>
        <v>0</v>
      </c>
      <c r="V57" s="25"/>
    </row>
    <row r="58" spans="1:22">
      <c r="A58" s="15">
        <v>1739</v>
      </c>
      <c r="B58" s="21">
        <f>'A1. Bank of England B''Sheet'!B49</f>
        <v>17.131875999999998</v>
      </c>
      <c r="C58" s="21">
        <f>'A1. Bank of England B''Sheet'!C49</f>
        <v>17.050875999999999</v>
      </c>
      <c r="D58" s="21">
        <f>'A1. Bank of England B''Sheet'!G49+'A1. Bank of England B''Sheet'!H49</f>
        <v>12.345666</v>
      </c>
      <c r="E58" s="21">
        <f>'A1. Bank of England B''Sheet'!J49</f>
        <v>0.61804499999999996</v>
      </c>
      <c r="F58" s="54">
        <f>'A1. Bank of England B''Sheet'!O49+'A1. Bank of England B''Sheet'!Q49</f>
        <v>4.1681650000000001</v>
      </c>
      <c r="G58" s="54">
        <f>'A1. Bank of England B''Sheet'!O49</f>
        <v>4.0871649999999997</v>
      </c>
      <c r="H58" s="54">
        <f>'A1. Bank of England B''Sheet'!S49</f>
        <v>4.0330209999999997</v>
      </c>
      <c r="I58" s="54"/>
      <c r="J58" s="21">
        <v>87.16019806511494</v>
      </c>
      <c r="K58" s="21">
        <v>83.684160938839824</v>
      </c>
      <c r="L58" s="104"/>
      <c r="M58" s="21">
        <f t="shared" si="15"/>
        <v>19.649998542804877</v>
      </c>
      <c r="N58" s="21">
        <f t="shared" si="16"/>
        <v>19.557092787360045</v>
      </c>
      <c r="O58" s="21">
        <f t="shared" si="17"/>
        <v>14.160289212340537</v>
      </c>
      <c r="P58" s="21">
        <f t="shared" si="18"/>
        <v>0.70888811881359881</v>
      </c>
      <c r="Q58" s="21">
        <f t="shared" si="19"/>
        <v>4.6879154562059115</v>
      </c>
      <c r="R58" s="21">
        <f t="shared" si="20"/>
        <v>4.6879154562059115</v>
      </c>
      <c r="S58" s="21">
        <f t="shared" si="13"/>
        <v>0</v>
      </c>
      <c r="T58" s="21">
        <f t="shared" si="14"/>
        <v>20.369446999294542</v>
      </c>
      <c r="U58" s="21">
        <f t="shared" si="6"/>
        <v>0</v>
      </c>
      <c r="V58" s="25"/>
    </row>
    <row r="59" spans="1:22">
      <c r="A59" s="15">
        <v>1740</v>
      </c>
      <c r="B59" s="21">
        <f>'A1. Bank of England B''Sheet'!B50</f>
        <v>17.775372999999998</v>
      </c>
      <c r="C59" s="21">
        <f>'A1. Bank of England B''Sheet'!C50</f>
        <v>17.618372999999998</v>
      </c>
      <c r="D59" s="21">
        <f>'A1. Bank of England B''Sheet'!G50+'A1. Bank of England B''Sheet'!H50</f>
        <v>12.154899</v>
      </c>
      <c r="E59" s="21">
        <f>'A1. Bank of England B''Sheet'!J50</f>
        <v>0.56248200000000004</v>
      </c>
      <c r="F59" s="54">
        <f>'A1. Bank of England B''Sheet'!O50+'A1. Bank of England B''Sheet'!Q50</f>
        <v>5.0579919999999996</v>
      </c>
      <c r="G59" s="54">
        <f>'A1. Bank of England B''Sheet'!O50</f>
        <v>4.9009919999999996</v>
      </c>
      <c r="H59" s="54">
        <f>'A1. Bank of England B''Sheet'!S50</f>
        <v>4.3493659999999998</v>
      </c>
      <c r="I59" s="54"/>
      <c r="J59" s="21">
        <v>92.568175428315072</v>
      </c>
      <c r="K59" s="21">
        <v>88.876462678190464</v>
      </c>
      <c r="L59" s="104"/>
      <c r="M59" s="21">
        <f t="shared" si="15"/>
        <v>20.393910746646668</v>
      </c>
      <c r="N59" s="21">
        <f t="shared" si="16"/>
        <v>20.213782656663774</v>
      </c>
      <c r="O59" s="21">
        <f t="shared" si="17"/>
        <v>13.945469686656077</v>
      </c>
      <c r="P59" s="21">
        <f t="shared" si="18"/>
        <v>0.64534272808763637</v>
      </c>
      <c r="Q59" s="21">
        <f t="shared" si="19"/>
        <v>5.6229702419200631</v>
      </c>
      <c r="R59" s="21">
        <f t="shared" si="20"/>
        <v>5.6229702419200631</v>
      </c>
      <c r="S59" s="21">
        <f t="shared" si="13"/>
        <v>0</v>
      </c>
      <c r="T59" s="21">
        <f t="shared" si="14"/>
        <v>21.053414173413657</v>
      </c>
      <c r="U59" s="21">
        <f t="shared" si="6"/>
        <v>0</v>
      </c>
      <c r="V59" s="25"/>
    </row>
    <row r="60" spans="1:22">
      <c r="A60" s="15">
        <v>1741</v>
      </c>
      <c r="B60" s="21">
        <f>'A1. Bank of England B''Sheet'!B51</f>
        <v>17.706937</v>
      </c>
      <c r="C60" s="21">
        <f>'A1. Bank of England B''Sheet'!C51</f>
        <v>17.622937</v>
      </c>
      <c r="D60" s="21">
        <f>'A1. Bank of England B''Sheet'!G51+'A1. Bank of England B''Sheet'!H51</f>
        <v>12.914476000000001</v>
      </c>
      <c r="E60" s="21">
        <f>'A1. Bank of England B''Sheet'!J51</f>
        <v>0.65366199999999997</v>
      </c>
      <c r="F60" s="54">
        <f>'A1. Bank of England B''Sheet'!O51+'A1. Bank of England B''Sheet'!Q51</f>
        <v>4.1387989999999997</v>
      </c>
      <c r="G60" s="54">
        <f>'A1. Bank of England B''Sheet'!O51</f>
        <v>4.054799</v>
      </c>
      <c r="H60" s="54">
        <f>'A1. Bank of England B''Sheet'!S51</f>
        <v>3.9822959999999998</v>
      </c>
      <c r="I60" s="54"/>
      <c r="J60" s="21">
        <v>96.470045423212284</v>
      </c>
      <c r="K60" s="21">
        <v>92.622722139091067</v>
      </c>
      <c r="L60" s="104"/>
      <c r="M60" s="21">
        <f t="shared" si="15"/>
        <v>19.12853625781171</v>
      </c>
      <c r="N60" s="21">
        <f t="shared" si="16"/>
        <v>19.037792328149784</v>
      </c>
      <c r="O60" s="21">
        <f t="shared" si="17"/>
        <v>13.951313116245862</v>
      </c>
      <c r="P60" s="21">
        <f t="shared" si="18"/>
        <v>0.70614117322232062</v>
      </c>
      <c r="Q60" s="21">
        <f t="shared" si="19"/>
        <v>4.3803380386816011</v>
      </c>
      <c r="R60" s="21">
        <f t="shared" si="20"/>
        <v>4.3803380386816011</v>
      </c>
      <c r="S60" s="21">
        <f t="shared" si="13"/>
        <v>0</v>
      </c>
      <c r="T60" s="21">
        <f t="shared" si="14"/>
        <v>19.828576058219429</v>
      </c>
      <c r="U60" s="21">
        <f t="shared" si="6"/>
        <v>0</v>
      </c>
      <c r="V60" s="25"/>
    </row>
    <row r="61" spans="1:22">
      <c r="A61" s="15">
        <v>1742</v>
      </c>
      <c r="B61" s="21">
        <f>'A1. Bank of England B''Sheet'!B52</f>
        <v>18.407959999999999</v>
      </c>
      <c r="C61" s="21">
        <f>'A1. Bank of England B''Sheet'!C52</f>
        <v>18.252959999999998</v>
      </c>
      <c r="D61" s="21">
        <f>'A1. Bank of England B''Sheet'!G52+'A1. Bank of England B''Sheet'!H52</f>
        <v>14.183795</v>
      </c>
      <c r="E61" s="21">
        <f>'A1. Bank of England B''Sheet'!J52</f>
        <v>0.64505900000000005</v>
      </c>
      <c r="F61" s="54">
        <f>'A1. Bank of England B''Sheet'!O52+'A1. Bank of England B''Sheet'!Q52</f>
        <v>3.5791059999999999</v>
      </c>
      <c r="G61" s="54">
        <f>'A1. Bank of England B''Sheet'!O52</f>
        <v>3.4241060000000001</v>
      </c>
      <c r="H61" s="54">
        <f>'A1. Bank of England B''Sheet'!S52</f>
        <v>4.7817530000000001</v>
      </c>
      <c r="I61" s="54"/>
      <c r="J61" s="21">
        <v>96.391008123146193</v>
      </c>
      <c r="K61" s="21">
        <v>92.546836926738052</v>
      </c>
      <c r="L61" s="104"/>
      <c r="M61" s="21">
        <f t="shared" si="15"/>
        <v>19.08152931746287</v>
      </c>
      <c r="N61" s="21">
        <f t="shared" si="16"/>
        <v>18.920857681702756</v>
      </c>
      <c r="O61" s="21">
        <f t="shared" si="17"/>
        <v>14.702797057652411</v>
      </c>
      <c r="P61" s="21">
        <f t="shared" si="18"/>
        <v>0.66866248188247279</v>
      </c>
      <c r="Q61" s="21">
        <f t="shared" si="19"/>
        <v>3.5493981421678731</v>
      </c>
      <c r="R61" s="21">
        <f t="shared" si="20"/>
        <v>3.5493981421678731</v>
      </c>
      <c r="S61" s="21">
        <f t="shared" si="13"/>
        <v>0</v>
      </c>
      <c r="T61" s="21">
        <f t="shared" si="14"/>
        <v>19.706784230104599</v>
      </c>
      <c r="U61" s="21">
        <f t="shared" si="6"/>
        <v>0</v>
      </c>
      <c r="V61" s="25"/>
    </row>
    <row r="62" spans="1:22">
      <c r="A62" s="15">
        <v>1743</v>
      </c>
      <c r="B62" s="21">
        <f>'A1. Bank of England B''Sheet'!B53</f>
        <v>18.405577999999998</v>
      </c>
      <c r="C62" s="21">
        <f>'A1. Bank of England B''Sheet'!C53</f>
        <v>18.311577999999997</v>
      </c>
      <c r="D62" s="21">
        <f>'A1. Bank of England B''Sheet'!G53+'A1. Bank of England B''Sheet'!H53</f>
        <v>15.098941999999999</v>
      </c>
      <c r="E62" s="21">
        <f>'A1. Bank of England B''Sheet'!J53</f>
        <v>0.60940899999999998</v>
      </c>
      <c r="F62" s="54">
        <f>'A1. Bank of England B''Sheet'!O53+'A1. Bank of England B''Sheet'!Q53</f>
        <v>2.6972269999999998</v>
      </c>
      <c r="G62" s="54">
        <f>'A1. Bank of England B''Sheet'!O53</f>
        <v>2.603227</v>
      </c>
      <c r="H62" s="54">
        <f>'A1. Bank of England B''Sheet'!S53</f>
        <v>4.1115740000000001</v>
      </c>
      <c r="I62" s="54"/>
      <c r="J62" s="21">
        <v>93.005999945174409</v>
      </c>
      <c r="K62" s="21">
        <v>89.296826309127297</v>
      </c>
      <c r="L62" s="104"/>
      <c r="M62" s="21">
        <f t="shared" si="15"/>
        <v>19.094704328110769</v>
      </c>
      <c r="N62" s="21">
        <f t="shared" si="16"/>
        <v>18.997184858369451</v>
      </c>
      <c r="O62" s="21">
        <f t="shared" si="17"/>
        <v>15.664264015902868</v>
      </c>
      <c r="P62" s="21">
        <f t="shared" si="18"/>
        <v>0.6322259844211171</v>
      </c>
      <c r="Q62" s="21">
        <f t="shared" si="19"/>
        <v>2.7006948580454693</v>
      </c>
      <c r="R62" s="21">
        <f t="shared" si="20"/>
        <v>2.7006948580454693</v>
      </c>
      <c r="S62" s="21">
        <f t="shared" si="13"/>
        <v>0</v>
      </c>
      <c r="T62" s="21">
        <f t="shared" si="14"/>
        <v>19.786281852610276</v>
      </c>
      <c r="U62" s="21">
        <f t="shared" si="6"/>
        <v>0</v>
      </c>
      <c r="V62" s="25"/>
    </row>
    <row r="63" spans="1:22">
      <c r="A63" s="15">
        <v>1744</v>
      </c>
      <c r="B63" s="21">
        <f>'A1. Bank of England B''Sheet'!B54</f>
        <v>18.338336000000002</v>
      </c>
      <c r="C63" s="21">
        <f>'A1. Bank of England B''Sheet'!C54</f>
        <v>18.219336000000002</v>
      </c>
      <c r="D63" s="21">
        <f>'A1. Bank of England B''Sheet'!G54+'A1. Bank of England B''Sheet'!H54</f>
        <v>16.204350999999999</v>
      </c>
      <c r="E63" s="21">
        <f>'A1. Bank of England B''Sheet'!J54</f>
        <v>0.28304299999999999</v>
      </c>
      <c r="F63" s="54">
        <f>'A1. Bank of England B''Sheet'!O54+'A1. Bank of England B''Sheet'!Q54</f>
        <v>1.8509420000000001</v>
      </c>
      <c r="G63" s="54">
        <f>'A1. Bank of England B''Sheet'!O54</f>
        <v>1.7319420000000001</v>
      </c>
      <c r="H63" s="54">
        <f>'A1. Bank of England B''Sheet'!S54</f>
        <v>4.154871</v>
      </c>
      <c r="I63" s="54"/>
      <c r="J63" s="21">
        <v>91.029887855274183</v>
      </c>
      <c r="K63" s="21">
        <v>87.399523574215493</v>
      </c>
      <c r="L63" s="104"/>
      <c r="M63" s="21">
        <f t="shared" si="15"/>
        <v>19.717368783530272</v>
      </c>
      <c r="N63" s="21">
        <f t="shared" si="16"/>
        <v>19.589420048964602</v>
      </c>
      <c r="O63" s="21">
        <f t="shared" si="17"/>
        <v>17.422909284940985</v>
      </c>
      <c r="P63" s="21">
        <f t="shared" si="18"/>
        <v>0.30432767796362536</v>
      </c>
      <c r="Q63" s="21">
        <f t="shared" si="19"/>
        <v>1.8621830860599888</v>
      </c>
      <c r="R63" s="21">
        <f t="shared" si="20"/>
        <v>1.8621830860599888</v>
      </c>
      <c r="S63" s="21">
        <f t="shared" si="13"/>
        <v>0</v>
      </c>
      <c r="T63" s="21">
        <f t="shared" si="14"/>
        <v>20.403117056958326</v>
      </c>
      <c r="U63" s="21">
        <f t="shared" si="6"/>
        <v>2.2204460492503131E-15</v>
      </c>
      <c r="V63" s="25"/>
    </row>
    <row r="64" spans="1:22">
      <c r="A64" s="15">
        <v>1745</v>
      </c>
      <c r="B64" s="21">
        <f>'A1. Bank of England B''Sheet'!B55</f>
        <v>16.793084</v>
      </c>
      <c r="C64" s="21">
        <f>'A1. Bank of England B''Sheet'!C55</f>
        <v>16.705083999999999</v>
      </c>
      <c r="D64" s="21">
        <f>'A1. Bank of England B''Sheet'!G55+'A1. Bank of England B''Sheet'!H55</f>
        <v>15.516020999999999</v>
      </c>
      <c r="E64" s="21">
        <f>'A1. Bank of England B''Sheet'!J55</f>
        <v>0.38110500000000003</v>
      </c>
      <c r="F64" s="54">
        <f>'A1. Bank of England B''Sheet'!O55+'A1. Bank of England B''Sheet'!Q55</f>
        <v>0.89595799999999992</v>
      </c>
      <c r="G64" s="54">
        <f>'A1. Bank of England B''Sheet'!O55</f>
        <v>0.80795799999999995</v>
      </c>
      <c r="H64" s="54">
        <f>'A1. Bank of England B''Sheet'!S55</f>
        <v>3.3431820000000001</v>
      </c>
      <c r="I64" s="54"/>
      <c r="J64" s="21">
        <v>90.022986902268698</v>
      </c>
      <c r="K64" s="21">
        <v>86.432778852756371</v>
      </c>
      <c r="L64" s="104"/>
      <c r="M64" s="21">
        <f t="shared" si="15"/>
        <v>18.447879477451234</v>
      </c>
      <c r="N64" s="21">
        <f t="shared" si="16"/>
        <v>18.351207931354299</v>
      </c>
      <c r="O64" s="21">
        <f t="shared" si="17"/>
        <v>17.04497431071043</v>
      </c>
      <c r="P64" s="21">
        <f t="shared" si="18"/>
        <v>0.41865919971900656</v>
      </c>
      <c r="Q64" s="21">
        <f t="shared" si="19"/>
        <v>0.88757442092486083</v>
      </c>
      <c r="R64" s="21">
        <f t="shared" si="20"/>
        <v>0.88757442092486083</v>
      </c>
      <c r="S64" s="21">
        <f t="shared" si="13"/>
        <v>0</v>
      </c>
      <c r="T64" s="21">
        <f t="shared" si="14"/>
        <v>19.113472610425436</v>
      </c>
      <c r="U64" s="21">
        <f t="shared" si="6"/>
        <v>1.9984014443252818E-15</v>
      </c>
      <c r="V64" s="25"/>
    </row>
    <row r="65" spans="1:22">
      <c r="A65" s="15">
        <v>1746</v>
      </c>
      <c r="B65" s="21">
        <f>'A1. Bank of England B''Sheet'!B56</f>
        <v>18.383534999999998</v>
      </c>
      <c r="C65" s="21">
        <f>'A1. Bank of England B''Sheet'!C56</f>
        <v>18.311534999999999</v>
      </c>
      <c r="D65" s="21">
        <f>'A1. Bank of England B''Sheet'!G56+'A1. Bank of England B''Sheet'!H56</f>
        <v>15.621423</v>
      </c>
      <c r="E65" s="21">
        <f>'A1. Bank of England B''Sheet'!J56</f>
        <v>0.35557699999999998</v>
      </c>
      <c r="F65" s="54">
        <f>'A1. Bank of England B''Sheet'!O56+'A1. Bank of England B''Sheet'!Q56</f>
        <v>2.4065349999999999</v>
      </c>
      <c r="G65" s="54">
        <f>'A1. Bank of England B''Sheet'!O56</f>
        <v>2.3345349999999998</v>
      </c>
      <c r="H65" s="54">
        <f>'A1. Bank of England B''Sheet'!S56</f>
        <v>3.772087</v>
      </c>
      <c r="I65" s="54"/>
      <c r="J65" s="21">
        <v>95.397328433863919</v>
      </c>
      <c r="K65" s="21">
        <v>91.592786191591358</v>
      </c>
      <c r="L65" s="104"/>
      <c r="M65" s="21">
        <f t="shared" si="15"/>
        <v>20.420934288658568</v>
      </c>
      <c r="N65" s="21">
        <f t="shared" si="16"/>
        <v>20.340954716243175</v>
      </c>
      <c r="O65" s="21">
        <f t="shared" si="17"/>
        <v>17.352704611944308</v>
      </c>
      <c r="P65" s="21">
        <f t="shared" si="18"/>
        <v>0.39498467251039299</v>
      </c>
      <c r="Q65" s="21">
        <f t="shared" si="19"/>
        <v>2.593265431788474</v>
      </c>
      <c r="R65" s="21">
        <f t="shared" si="20"/>
        <v>2.593265431788474</v>
      </c>
      <c r="S65" s="21">
        <f t="shared" si="13"/>
        <v>0</v>
      </c>
      <c r="T65" s="21">
        <f t="shared" si="14"/>
        <v>21.185868651978481</v>
      </c>
      <c r="U65" s="21">
        <f t="shared" si="6"/>
        <v>0</v>
      </c>
      <c r="V65" s="25"/>
    </row>
    <row r="66" spans="1:22">
      <c r="A66" s="15">
        <v>1747</v>
      </c>
      <c r="B66" s="21">
        <f>'A1. Bank of England B''Sheet'!B57</f>
        <v>18.156161999999998</v>
      </c>
      <c r="C66" s="21">
        <f>'A1. Bank of England B''Sheet'!C57</f>
        <v>18.108162</v>
      </c>
      <c r="D66" s="21">
        <f>'A1. Bank of England B''Sheet'!G57+'A1. Bank of England B''Sheet'!H57</f>
        <v>15.268432000000001</v>
      </c>
      <c r="E66" s="21">
        <f>'A1. Bank of England B''Sheet'!J57</f>
        <v>0.50426300000000002</v>
      </c>
      <c r="F66" s="54">
        <f>'A1. Bank of England B''Sheet'!O57+'A1. Bank of England B''Sheet'!Q57</f>
        <v>2.383467</v>
      </c>
      <c r="G66" s="54">
        <f>'A1. Bank of England B''Sheet'!O57</f>
        <v>2.335467</v>
      </c>
      <c r="H66" s="54">
        <f>'A1. Bank of England B''Sheet'!S57</f>
        <v>3.5536240000000001</v>
      </c>
      <c r="I66" s="54"/>
      <c r="J66" s="21">
        <v>98.262962123442207</v>
      </c>
      <c r="K66" s="21">
        <v>94.34413550233154</v>
      </c>
      <c r="L66" s="104"/>
      <c r="M66" s="21">
        <f t="shared" si="15"/>
        <v>19.032149325425937</v>
      </c>
      <c r="N66" s="21">
        <f t="shared" si="16"/>
        <v>18.981833450979543</v>
      </c>
      <c r="O66" s="21">
        <f t="shared" si="17"/>
        <v>16.005093906361477</v>
      </c>
      <c r="P66" s="21">
        <f t="shared" si="18"/>
        <v>0.52859237074923993</v>
      </c>
      <c r="Q66" s="21">
        <f t="shared" si="19"/>
        <v>2.4481471738688243</v>
      </c>
      <c r="R66" s="21">
        <f t="shared" si="20"/>
        <v>2.4481471738688243</v>
      </c>
      <c r="S66" s="21">
        <f t="shared" si="13"/>
        <v>0</v>
      </c>
      <c r="T66" s="21">
        <f t="shared" si="14"/>
        <v>19.770292784981809</v>
      </c>
      <c r="U66" s="21">
        <f t="shared" si="6"/>
        <v>0</v>
      </c>
      <c r="V66" s="25"/>
    </row>
    <row r="67" spans="1:22">
      <c r="A67" s="15">
        <v>1748</v>
      </c>
      <c r="B67" s="21">
        <f>'A1. Bank of England B''Sheet'!B58</f>
        <v>17.585985999999998</v>
      </c>
      <c r="C67" s="21">
        <f>'A1. Bank of England B''Sheet'!C58</f>
        <v>17.497985999999997</v>
      </c>
      <c r="D67" s="21">
        <f>'A1. Bank of England B''Sheet'!G58+'A1. Bank of England B''Sheet'!H58</f>
        <v>14.708093</v>
      </c>
      <c r="E67" s="21">
        <f>'A1. Bank of England B''Sheet'!J58</f>
        <v>0.61052300000000004</v>
      </c>
      <c r="F67" s="54">
        <f>'A1. Bank of England B''Sheet'!O58+'A1. Bank of England B''Sheet'!Q58</f>
        <v>2.2673700000000001</v>
      </c>
      <c r="G67" s="54">
        <f>'A1. Bank of England B''Sheet'!O58</f>
        <v>2.17937</v>
      </c>
      <c r="H67" s="54">
        <f>'A1. Bank of England B''Sheet'!S58</f>
        <v>3.6767470000000002</v>
      </c>
      <c r="I67" s="54"/>
      <c r="J67" s="21">
        <v>99.091901787093818</v>
      </c>
      <c r="K67" s="21">
        <v>95.140016211204937</v>
      </c>
      <c r="L67" s="104"/>
      <c r="M67" s="21">
        <f t="shared" si="15"/>
        <v>17.896861258780003</v>
      </c>
      <c r="N67" s="21">
        <f t="shared" si="16"/>
        <v>17.807305643827696</v>
      </c>
      <c r="O67" s="21">
        <f t="shared" si="17"/>
        <v>14.968094470348912</v>
      </c>
      <c r="P67" s="21">
        <f t="shared" si="18"/>
        <v>0.62131548531280223</v>
      </c>
      <c r="Q67" s="21">
        <f t="shared" si="19"/>
        <v>2.2178956881659855</v>
      </c>
      <c r="R67" s="21">
        <f t="shared" si="20"/>
        <v>2.2178956881659855</v>
      </c>
      <c r="S67" s="21">
        <f t="shared" si="13"/>
        <v>0</v>
      </c>
      <c r="T67" s="21">
        <f t="shared" si="14"/>
        <v>18.546977940740753</v>
      </c>
      <c r="U67" s="21">
        <f t="shared" si="6"/>
        <v>-3.9968028886505635E-15</v>
      </c>
      <c r="V67" s="25"/>
    </row>
    <row r="68" spans="1:22">
      <c r="A68" s="15">
        <v>1749</v>
      </c>
      <c r="B68" s="21">
        <f>'A1. Bank of England B''Sheet'!B59</f>
        <v>18.216328000000001</v>
      </c>
      <c r="C68" s="21">
        <f>'A1. Bank of England B''Sheet'!C59</f>
        <v>18.125328</v>
      </c>
      <c r="D68" s="21">
        <f>'A1. Bank of England B''Sheet'!G59+'A1. Bank of England B''Sheet'!H59</f>
        <v>15.712496999999999</v>
      </c>
      <c r="E68" s="21">
        <f>'A1. Bank of England B''Sheet'!J59</f>
        <v>0.35111799999999999</v>
      </c>
      <c r="F68" s="54">
        <f>'A1. Bank of England B''Sheet'!O59+'A1. Bank of England B''Sheet'!Q59</f>
        <v>2.1527130000000003</v>
      </c>
      <c r="G68" s="54">
        <f>'A1. Bank of England B''Sheet'!O59</f>
        <v>2.0617130000000001</v>
      </c>
      <c r="H68" s="54">
        <f>'A1. Bank of England B''Sheet'!S59</f>
        <v>4.0308900000000003</v>
      </c>
      <c r="I68" s="54"/>
      <c r="J68" s="21">
        <v>99.543537060789333</v>
      </c>
      <c r="K68" s="21">
        <v>95.573639811983782</v>
      </c>
      <c r="L68" s="104"/>
      <c r="M68" s="21">
        <f t="shared" si="15"/>
        <v>18.383266111028036</v>
      </c>
      <c r="N68" s="21">
        <f t="shared" si="16"/>
        <v>18.291432168638352</v>
      </c>
      <c r="O68" s="21">
        <f t="shared" si="17"/>
        <v>15.856489497758803</v>
      </c>
      <c r="P68" s="21">
        <f t="shared" si="18"/>
        <v>0.35433571630747646</v>
      </c>
      <c r="Q68" s="21">
        <f t="shared" si="19"/>
        <v>2.0806069545720707</v>
      </c>
      <c r="R68" s="21">
        <f t="shared" si="20"/>
        <v>2.0806069545720707</v>
      </c>
      <c r="S68" s="21">
        <f t="shared" si="13"/>
        <v>0</v>
      </c>
      <c r="T68" s="21">
        <f t="shared" si="14"/>
        <v>19.051213907471798</v>
      </c>
      <c r="U68" s="21">
        <f t="shared" si="6"/>
        <v>0</v>
      </c>
      <c r="V68" s="25"/>
    </row>
    <row r="69" spans="1:22">
      <c r="A69" s="15">
        <v>1750</v>
      </c>
      <c r="B69" s="21">
        <f>'A1. Bank of England B''Sheet'!B60</f>
        <v>18.402414</v>
      </c>
      <c r="C69" s="21">
        <f>'A1. Bank of England B''Sheet'!C60</f>
        <v>18.321414000000001</v>
      </c>
      <c r="D69" s="21">
        <f>'A1. Bank of England B''Sheet'!G60+'A1. Bank of England B''Sheet'!H60</f>
        <v>15.631109</v>
      </c>
      <c r="E69" s="21">
        <f>'A1. Bank of England B''Sheet'!J60</f>
        <v>0.73121800000000003</v>
      </c>
      <c r="F69" s="54">
        <f>'A1. Bank of England B''Sheet'!O60+'A1. Bank of England B''Sheet'!Q60</f>
        <v>2.0400870000000002</v>
      </c>
      <c r="G69" s="54">
        <f>'A1. Bank of England B''Sheet'!O60</f>
        <v>1.959087</v>
      </c>
      <c r="H69" s="54">
        <f>'A1. Bank of England B''Sheet'!S60</f>
        <v>4.1345289999999997</v>
      </c>
      <c r="I69" s="54"/>
      <c r="J69" s="21">
        <v>100.60405195438678</v>
      </c>
      <c r="K69" s="21">
        <v>96.591860295690623</v>
      </c>
      <c r="L69" s="104"/>
      <c r="M69" s="21">
        <f t="shared" si="15"/>
        <v>18.486799387851768</v>
      </c>
      <c r="N69" s="21">
        <f t="shared" si="16"/>
        <v>18.405427957428781</v>
      </c>
      <c r="O69" s="21">
        <f t="shared" si="17"/>
        <v>15.702786400340971</v>
      </c>
      <c r="P69" s="21">
        <f t="shared" si="18"/>
        <v>0.73457104458068356</v>
      </c>
      <c r="Q69" s="21">
        <f t="shared" si="19"/>
        <v>1.9680705125071285</v>
      </c>
      <c r="R69" s="21">
        <f t="shared" si="20"/>
        <v>1.9680705125071285</v>
      </c>
      <c r="S69" s="21">
        <f t="shared" si="13"/>
        <v>0</v>
      </c>
      <c r="T69" s="21">
        <f t="shared" si="14"/>
        <v>19.169944804909182</v>
      </c>
      <c r="U69" s="21">
        <f t="shared" si="6"/>
        <v>0</v>
      </c>
      <c r="V69" s="25"/>
    </row>
    <row r="70" spans="1:22">
      <c r="A70" s="15">
        <v>1751</v>
      </c>
      <c r="B70" s="21">
        <f>'A1. Bank of England B''Sheet'!B61</f>
        <v>19.394967000000001</v>
      </c>
      <c r="C70" s="21">
        <f>'A1. Bank of England B''Sheet'!C61</f>
        <v>19.276967000000003</v>
      </c>
      <c r="D70" s="21">
        <f>'A1. Bank of England B''Sheet'!G61+'A1. Bank of England B''Sheet'!H61</f>
        <v>15.879535000000001</v>
      </c>
      <c r="E70" s="21">
        <f>'A1. Bank of England B''Sheet'!J61</f>
        <v>0.42785000000000001</v>
      </c>
      <c r="F70" s="54">
        <f>'A1. Bank of England B''Sheet'!O61+'A1. Bank of England B''Sheet'!Q61</f>
        <v>3.0875819999999998</v>
      </c>
      <c r="G70" s="54">
        <f>'A1. Bank of England B''Sheet'!O61</f>
        <v>2.9695819999999999</v>
      </c>
      <c r="H70" s="54">
        <f>'A1. Bank of England B''Sheet'!S61</f>
        <v>5.0416350000000003</v>
      </c>
      <c r="I70" s="54"/>
      <c r="J70" s="21">
        <v>98.919959195366886</v>
      </c>
      <c r="K70" s="21">
        <v>94.97493086447858</v>
      </c>
      <c r="L70" s="104"/>
      <c r="M70" s="21">
        <f t="shared" si="15"/>
        <v>19.278514754846608</v>
      </c>
      <c r="N70" s="21">
        <f t="shared" si="16"/>
        <v>19.161223256435093</v>
      </c>
      <c r="O70" s="21">
        <f t="shared" si="17"/>
        <v>15.784190290068713</v>
      </c>
      <c r="P70" s="21">
        <f t="shared" si="18"/>
        <v>0.42528108131666947</v>
      </c>
      <c r="Q70" s="21">
        <f t="shared" si="19"/>
        <v>2.9517518850497084</v>
      </c>
      <c r="R70" s="21">
        <f t="shared" si="20"/>
        <v>2.9517518850497084</v>
      </c>
      <c r="S70" s="21">
        <f t="shared" si="13"/>
        <v>0</v>
      </c>
      <c r="T70" s="21">
        <f t="shared" si="14"/>
        <v>19.957134007967781</v>
      </c>
      <c r="U70" s="21">
        <f t="shared" si="6"/>
        <v>0</v>
      </c>
      <c r="V70" s="25"/>
    </row>
    <row r="71" spans="1:22">
      <c r="A71" s="15">
        <v>1752</v>
      </c>
      <c r="B71" s="21">
        <f>'A1. Bank of England B''Sheet'!B62</f>
        <v>19.165593000000001</v>
      </c>
      <c r="C71" s="21">
        <f>'A1. Bank of England B''Sheet'!C62</f>
        <v>18.979593000000001</v>
      </c>
      <c r="D71" s="21">
        <f>'A1. Bank of England B''Sheet'!G62+'A1. Bank of England B''Sheet'!H62</f>
        <v>15.881169</v>
      </c>
      <c r="E71" s="21">
        <f>'A1. Bank of England B''Sheet'!J62</f>
        <v>0.36859199999999998</v>
      </c>
      <c r="F71" s="54">
        <f>'A1. Bank of England B''Sheet'!O62+'A1. Bank of England B''Sheet'!Q62</f>
        <v>2.915832</v>
      </c>
      <c r="G71" s="54">
        <f>'A1. Bank of England B''Sheet'!O62</f>
        <v>2.729832</v>
      </c>
      <c r="H71" s="54">
        <f>'A1. Bank of England B''Sheet'!S62</f>
        <v>4.5541359999999997</v>
      </c>
      <c r="I71" s="54"/>
      <c r="J71" s="21">
        <v>106.54027109747216</v>
      </c>
      <c r="K71" s="21">
        <v>102.29133699682269</v>
      </c>
      <c r="L71" s="104"/>
      <c r="M71" s="21">
        <f t="shared" si="15"/>
        <v>19.374849278038987</v>
      </c>
      <c r="N71" s="21">
        <f t="shared" si="16"/>
        <v>19.186818468571456</v>
      </c>
      <c r="O71" s="21">
        <f t="shared" si="17"/>
        <v>16.05456485140142</v>
      </c>
      <c r="P71" s="21">
        <f t="shared" si="18"/>
        <v>0.3726164092648187</v>
      </c>
      <c r="Q71" s="21">
        <f t="shared" si="19"/>
        <v>2.7596372079052145</v>
      </c>
      <c r="R71" s="21">
        <f t="shared" si="20"/>
        <v>2.7596372079052145</v>
      </c>
      <c r="S71" s="21">
        <f t="shared" si="13"/>
        <v>0</v>
      </c>
      <c r="T71" s="21">
        <f t="shared" si="14"/>
        <v>19.983792383152476</v>
      </c>
      <c r="U71" s="21">
        <f t="shared" si="6"/>
        <v>0</v>
      </c>
      <c r="V71" s="25"/>
    </row>
    <row r="72" spans="1:22">
      <c r="A72" s="15">
        <v>1753</v>
      </c>
      <c r="B72" s="21">
        <f>'A1. Bank of England B''Sheet'!B63</f>
        <v>18.287033000000001</v>
      </c>
      <c r="C72" s="21">
        <f>'A1. Bank of England B''Sheet'!C63</f>
        <v>18.202033</v>
      </c>
      <c r="D72" s="21">
        <f>'A1. Bank of England B''Sheet'!G63+'A1. Bank of England B''Sheet'!H63</f>
        <v>15.229578</v>
      </c>
      <c r="E72" s="21">
        <f>'A1. Bank of England B''Sheet'!J63</f>
        <v>0.68324399999999996</v>
      </c>
      <c r="F72" s="54">
        <f>'A1. Bank of England B''Sheet'!O63+'A1. Bank of England B''Sheet'!Q63</f>
        <v>2.3742109999999998</v>
      </c>
      <c r="G72" s="54">
        <f>'A1. Bank of England B''Sheet'!O63</f>
        <v>2.2892109999999999</v>
      </c>
      <c r="H72" s="54">
        <f>'A1. Bank of England B''Sheet'!S63</f>
        <v>4.2062169999999997</v>
      </c>
      <c r="I72" s="54"/>
      <c r="J72" s="21">
        <v>105.62804205778964</v>
      </c>
      <c r="K72" s="21">
        <v>101.41548857673484</v>
      </c>
      <c r="L72" s="104"/>
      <c r="M72" s="21">
        <f t="shared" si="15"/>
        <v>17.164432577113924</v>
      </c>
      <c r="N72" s="21">
        <f t="shared" si="16"/>
        <v>17.08465053871247</v>
      </c>
      <c r="O72" s="21">
        <f t="shared" si="17"/>
        <v>14.294667962752486</v>
      </c>
      <c r="P72" s="21">
        <f t="shared" si="18"/>
        <v>0.64130116524192993</v>
      </c>
      <c r="Q72" s="21">
        <f t="shared" si="19"/>
        <v>2.1486814107180501</v>
      </c>
      <c r="R72" s="21">
        <f t="shared" si="20"/>
        <v>2.1486814107180501</v>
      </c>
      <c r="S72" s="21">
        <f t="shared" si="13"/>
        <v>0</v>
      </c>
      <c r="T72" s="21">
        <f t="shared" si="14"/>
        <v>17.794305494868428</v>
      </c>
      <c r="U72" s="21">
        <f t="shared" si="6"/>
        <v>3.9968028886505635E-15</v>
      </c>
      <c r="V72" s="25"/>
    </row>
    <row r="73" spans="1:22">
      <c r="A73" s="15">
        <v>1754</v>
      </c>
      <c r="B73" s="21">
        <f>'A1. Bank of England B''Sheet'!B64</f>
        <v>17.919032999999999</v>
      </c>
      <c r="C73" s="21">
        <f>'A1. Bank of England B''Sheet'!C64</f>
        <v>17.840032999999998</v>
      </c>
      <c r="D73" s="21">
        <f>'A1. Bank of England B''Sheet'!G64+'A1. Bank of England B''Sheet'!H64</f>
        <v>14.383588</v>
      </c>
      <c r="E73" s="21">
        <f>'A1. Bank of England B''Sheet'!J64</f>
        <v>0.35064800000000002</v>
      </c>
      <c r="F73" s="54">
        <f>'A1. Bank of England B''Sheet'!O64+'A1. Bank of England B''Sheet'!Q64</f>
        <v>3.1847970000000001</v>
      </c>
      <c r="G73" s="54">
        <f>'A1. Bank of England B''Sheet'!O64</f>
        <v>3.1057969999999999</v>
      </c>
      <c r="H73" s="54">
        <f>'A1. Bank of England B''Sheet'!S64</f>
        <v>3.889653</v>
      </c>
      <c r="I73" s="54"/>
      <c r="J73" s="21">
        <v>101.83836170628287</v>
      </c>
      <c r="K73" s="21">
        <v>97.776944522425467</v>
      </c>
      <c r="L73" s="104"/>
      <c r="M73" s="21">
        <f t="shared" si="15"/>
        <v>16.96427638997266</v>
      </c>
      <c r="N73" s="21">
        <f t="shared" si="16"/>
        <v>16.889485644578762</v>
      </c>
      <c r="O73" s="21">
        <f t="shared" si="17"/>
        <v>13.617205923528021</v>
      </c>
      <c r="P73" s="21">
        <f t="shared" si="18"/>
        <v>0.3319648770997371</v>
      </c>
      <c r="Q73" s="21">
        <f t="shared" si="19"/>
        <v>2.9403148439510054</v>
      </c>
      <c r="R73" s="21">
        <f t="shared" si="20"/>
        <v>2.9403148439510054</v>
      </c>
      <c r="S73" s="21">
        <f t="shared" si="13"/>
        <v>0</v>
      </c>
      <c r="T73" s="21">
        <f t="shared" si="14"/>
        <v>17.59103392427237</v>
      </c>
      <c r="U73" s="21">
        <f t="shared" si="6"/>
        <v>0</v>
      </c>
      <c r="V73" s="25"/>
    </row>
    <row r="74" spans="1:22">
      <c r="A74" s="15">
        <v>1755</v>
      </c>
      <c r="B74" s="21">
        <f>'A1. Bank of England B''Sheet'!B65</f>
        <v>18.552119000000001</v>
      </c>
      <c r="C74" s="21">
        <f>'A1. Bank of England B''Sheet'!C65</f>
        <v>18.449119</v>
      </c>
      <c r="D74" s="21">
        <f>'A1. Bank of England B''Sheet'!G65+'A1. Bank of England B''Sheet'!H65</f>
        <v>14.035337</v>
      </c>
      <c r="E74" s="21">
        <f>'A1. Bank of England B''Sheet'!J65</f>
        <v>0.62468100000000004</v>
      </c>
      <c r="F74" s="54">
        <f>'A1. Bank of England B''Sheet'!O65+'A1. Bank of England B''Sheet'!Q65</f>
        <v>3.8921010000000003</v>
      </c>
      <c r="G74" s="54">
        <f>'A1. Bank of England B''Sheet'!O65</f>
        <v>3.7891010000000001</v>
      </c>
      <c r="H74" s="54">
        <f>'A1. Bank of England B''Sheet'!S65</f>
        <v>3.9332760000000002</v>
      </c>
      <c r="I74" s="54"/>
      <c r="J74" s="21">
        <v>103.05047396251837</v>
      </c>
      <c r="K74" s="21">
        <v>98.940716512146892</v>
      </c>
      <c r="L74" s="104"/>
      <c r="M74" s="21">
        <f t="shared" si="15"/>
        <v>18.217220592675183</v>
      </c>
      <c r="N74" s="21">
        <f t="shared" si="16"/>
        <v>18.116079923997631</v>
      </c>
      <c r="O74" s="21">
        <f t="shared" si="17"/>
        <v>13.781974459172879</v>
      </c>
      <c r="P74" s="21">
        <f t="shared" si="18"/>
        <v>0.61340440825400733</v>
      </c>
      <c r="Q74" s="21">
        <f t="shared" si="19"/>
        <v>3.7207010565707415</v>
      </c>
      <c r="R74" s="21">
        <f t="shared" si="20"/>
        <v>3.7207010565707415</v>
      </c>
      <c r="S74" s="21">
        <f t="shared" si="13"/>
        <v>0</v>
      </c>
      <c r="T74" s="21">
        <f t="shared" si="14"/>
        <v>18.868577955786535</v>
      </c>
      <c r="U74" s="21">
        <f t="shared" si="6"/>
        <v>0</v>
      </c>
      <c r="V74" s="25"/>
    </row>
    <row r="75" spans="1:22">
      <c r="A75" s="15">
        <v>1756</v>
      </c>
      <c r="B75" s="21">
        <f>'A1. Bank of England B''Sheet'!B66</f>
        <v>19.487255000000001</v>
      </c>
      <c r="C75" s="21">
        <f>'A1. Bank of England B''Sheet'!C66</f>
        <v>19.374255000000002</v>
      </c>
      <c r="D75" s="21">
        <f>'A1. Bank of England B''Sheet'!G66+'A1. Bank of England B''Sheet'!H66</f>
        <v>14.697094</v>
      </c>
      <c r="E75" s="21">
        <f>'A1. Bank of England B''Sheet'!J66</f>
        <v>0.64283999999999997</v>
      </c>
      <c r="F75" s="54">
        <f>'A1. Bank of England B''Sheet'!O66+'A1. Bank of England B''Sheet'!Q66</f>
        <v>4.1473210000000007</v>
      </c>
      <c r="G75" s="54">
        <f>'A1. Bank of England B''Sheet'!O66</f>
        <v>4.0343210000000003</v>
      </c>
      <c r="H75" s="54">
        <f>'A1. Bank of England B''Sheet'!S66</f>
        <v>4.3571429999999998</v>
      </c>
      <c r="I75" s="54"/>
      <c r="J75" s="21">
        <v>106.16060798983476</v>
      </c>
      <c r="K75" s="21">
        <v>101.926815239101</v>
      </c>
      <c r="L75" s="104"/>
      <c r="M75" s="21">
        <f t="shared" si="15"/>
        <v>18.910398225910079</v>
      </c>
      <c r="N75" s="21">
        <f t="shared" si="16"/>
        <v>18.800743223215864</v>
      </c>
      <c r="O75" s="21">
        <f t="shared" si="17"/>
        <v>14.26203435546123</v>
      </c>
      <c r="P75" s="21">
        <f t="shared" si="18"/>
        <v>0.62381081355706758</v>
      </c>
      <c r="Q75" s="21">
        <f t="shared" si="19"/>
        <v>3.9148980541975655</v>
      </c>
      <c r="R75" s="21">
        <f t="shared" si="20"/>
        <v>3.9148980541975655</v>
      </c>
      <c r="S75" s="21">
        <f t="shared" si="13"/>
        <v>0</v>
      </c>
      <c r="T75" s="21">
        <f t="shared" si="14"/>
        <v>19.581680508268235</v>
      </c>
      <c r="U75" s="21">
        <f t="shared" si="6"/>
        <v>0</v>
      </c>
      <c r="V75" s="25"/>
    </row>
    <row r="76" spans="1:22">
      <c r="A76" s="15">
        <v>1757</v>
      </c>
      <c r="B76" s="21">
        <f>'A1. Bank of England B''Sheet'!B67</f>
        <v>20.413029999999999</v>
      </c>
      <c r="C76" s="21">
        <f>'A1. Bank of England B''Sheet'!C67</f>
        <v>20.31803</v>
      </c>
      <c r="D76" s="21">
        <f>'A1. Bank of England B''Sheet'!G67+'A1. Bank of England B''Sheet'!H67</f>
        <v>15.6495</v>
      </c>
      <c r="E76" s="21">
        <f>'A1. Bank of England B''Sheet'!J67</f>
        <v>0.39936300000000002</v>
      </c>
      <c r="F76" s="54">
        <f>'A1. Bank of England B''Sheet'!O67+'A1. Bank of England B''Sheet'!Q67</f>
        <v>4.3641670000000001</v>
      </c>
      <c r="G76" s="54">
        <f>'A1. Bank of England B''Sheet'!O67</f>
        <v>4.2691670000000004</v>
      </c>
      <c r="H76" s="54">
        <f>'A1. Bank of England B''Sheet'!S67</f>
        <v>4.9620490000000004</v>
      </c>
      <c r="I76" s="54"/>
      <c r="J76" s="21">
        <v>119.88735004941994</v>
      </c>
      <c r="K76" s="21">
        <v>115.10612089903189</v>
      </c>
      <c r="L76" s="104"/>
      <c r="M76" s="21">
        <f t="shared" si="15"/>
        <v>19.228441120038251</v>
      </c>
      <c r="N76" s="21">
        <f t="shared" si="16"/>
        <v>19.138954066602107</v>
      </c>
      <c r="O76" s="21">
        <f t="shared" si="17"/>
        <v>14.741343607883721</v>
      </c>
      <c r="P76" s="21">
        <f t="shared" si="18"/>
        <v>0.37618755917283403</v>
      </c>
      <c r="Q76" s="21">
        <f t="shared" si="19"/>
        <v>4.021422899545553</v>
      </c>
      <c r="R76" s="21">
        <f t="shared" si="20"/>
        <v>4.021422899545553</v>
      </c>
      <c r="S76" s="21">
        <f t="shared" si="13"/>
        <v>0</v>
      </c>
      <c r="T76" s="21">
        <f t="shared" si="14"/>
        <v>19.933939809987933</v>
      </c>
      <c r="U76" s="21">
        <f t="shared" si="6"/>
        <v>0</v>
      </c>
      <c r="V76" s="25"/>
    </row>
    <row r="77" spans="1:22">
      <c r="A77" s="15">
        <v>1758</v>
      </c>
      <c r="B77" s="21">
        <f>'A1. Bank of England B''Sheet'!B68</f>
        <v>19.465191999999998</v>
      </c>
      <c r="C77" s="21">
        <f>'A1. Bank of England B''Sheet'!C68</f>
        <v>19.364191999999999</v>
      </c>
      <c r="D77" s="21">
        <f>'A1. Bank of England B''Sheet'!G68+'A1. Bank of England B''Sheet'!H68</f>
        <v>15.634596999999999</v>
      </c>
      <c r="E77" s="21">
        <f>'A1. Bank of England B''Sheet'!J68</f>
        <v>1.490356</v>
      </c>
      <c r="F77" s="54">
        <f>'A1. Bank of England B''Sheet'!O68+'A1. Bank of England B''Sheet'!Q68</f>
        <v>2.340239</v>
      </c>
      <c r="G77" s="54">
        <f>'A1. Bank of England B''Sheet'!O68</f>
        <v>2.239239</v>
      </c>
      <c r="H77" s="54">
        <f>'A1. Bank of England B''Sheet'!S68</f>
        <v>4.6390450000000003</v>
      </c>
      <c r="I77" s="54"/>
      <c r="J77" s="21">
        <v>120.58487304039086</v>
      </c>
      <c r="K77" s="21">
        <v>115.77582596545848</v>
      </c>
      <c r="L77" s="104"/>
      <c r="M77" s="21">
        <f t="shared" si="15"/>
        <v>16.236235092339651</v>
      </c>
      <c r="N77" s="21">
        <f t="shared" si="16"/>
        <v>16.151989340007677</v>
      </c>
      <c r="O77" s="21">
        <f t="shared" si="17"/>
        <v>13.041073135368418</v>
      </c>
      <c r="P77" s="21">
        <f t="shared" si="18"/>
        <v>1.2431303214105955</v>
      </c>
      <c r="Q77" s="21">
        <f t="shared" si="19"/>
        <v>1.8677858832286653</v>
      </c>
      <c r="R77" s="21">
        <f t="shared" si="20"/>
        <v>1.8677858832286653</v>
      </c>
      <c r="S77" s="21">
        <f t="shared" si="13"/>
        <v>0</v>
      </c>
      <c r="T77" s="21">
        <f t="shared" si="14"/>
        <v>16.822903811506048</v>
      </c>
      <c r="U77" s="21">
        <f t="shared" si="6"/>
        <v>0</v>
      </c>
      <c r="V77" s="25"/>
    </row>
    <row r="78" spans="1:22">
      <c r="A78" s="15">
        <v>1759</v>
      </c>
      <c r="B78" s="21">
        <f>'A1. Bank of England B''Sheet'!B69</f>
        <v>18.873954999999999</v>
      </c>
      <c r="C78" s="21">
        <f>'A1. Bank of England B''Sheet'!C69</f>
        <v>18.746955</v>
      </c>
      <c r="D78" s="21">
        <f>'A1. Bank of England B''Sheet'!G69+'A1. Bank of England B''Sheet'!H69</f>
        <v>15.294722</v>
      </c>
      <c r="E78" s="21">
        <f>'A1. Bank of England B''Sheet'!J69</f>
        <v>1.2445329999999999</v>
      </c>
      <c r="F78" s="54">
        <f>'A1. Bank of England B''Sheet'!O69+'A1. Bank of England B''Sheet'!Q69</f>
        <v>2.3346999999999998</v>
      </c>
      <c r="G78" s="54">
        <f>'A1. Bank of England B''Sheet'!O69</f>
        <v>2.2077</v>
      </c>
      <c r="H78" s="54">
        <f>'A1. Bank of England B''Sheet'!S69</f>
        <v>4.6448159999999996</v>
      </c>
      <c r="I78" s="54"/>
      <c r="J78" s="21">
        <v>114.34816641671557</v>
      </c>
      <c r="K78" s="21">
        <v>109.78784552931876</v>
      </c>
      <c r="L78" s="104"/>
      <c r="M78" s="21">
        <f t="shared" si="15"/>
        <v>15.652008849964139</v>
      </c>
      <c r="N78" s="21">
        <f t="shared" si="16"/>
        <v>15.546688840249937</v>
      </c>
      <c r="O78" s="21">
        <f t="shared" si="17"/>
        <v>12.683781650520054</v>
      </c>
      <c r="P78" s="21">
        <f t="shared" si="18"/>
        <v>1.0320805326743874</v>
      </c>
      <c r="Q78" s="21">
        <f t="shared" si="19"/>
        <v>1.8308266570554943</v>
      </c>
      <c r="R78" s="21">
        <f t="shared" si="20"/>
        <v>1.8308266570554943</v>
      </c>
      <c r="S78" s="21">
        <f t="shared" si="13"/>
        <v>0</v>
      </c>
      <c r="T78" s="21">
        <f t="shared" si="14"/>
        <v>16.192460596733831</v>
      </c>
      <c r="U78" s="21">
        <f t="shared" si="6"/>
        <v>0</v>
      </c>
      <c r="V78" s="25"/>
    </row>
    <row r="79" spans="1:22">
      <c r="A79" s="15">
        <v>1760</v>
      </c>
      <c r="B79" s="21">
        <f>'A1. Bank of England B''Sheet'!B70</f>
        <v>19.245045999999999</v>
      </c>
      <c r="C79" s="21">
        <f>'A1. Bank of England B''Sheet'!C70</f>
        <v>19.118046</v>
      </c>
      <c r="D79" s="21">
        <f>'A1. Bank of England B''Sheet'!G70+'A1. Bank of England B''Sheet'!H70</f>
        <v>15.455287999999999</v>
      </c>
      <c r="E79" s="21">
        <f>'A1. Bank of England B''Sheet'!J70</f>
        <v>1.0342169999999999</v>
      </c>
      <c r="F79" s="54">
        <f>'A1. Bank of England B''Sheet'!O70+'A1. Bank of England B''Sheet'!Q70</f>
        <v>2.755541</v>
      </c>
      <c r="G79" s="54">
        <f>'A1. Bank of England B''Sheet'!O70</f>
        <v>2.6285409999999998</v>
      </c>
      <c r="H79" s="54">
        <f>'A1. Bank of England B''Sheet'!S70</f>
        <v>4.8091020000000002</v>
      </c>
      <c r="I79" s="54"/>
      <c r="J79" s="21">
        <v>118.32797931677629</v>
      </c>
      <c r="K79" s="21">
        <v>113.60893945324884</v>
      </c>
      <c r="L79" s="104"/>
      <c r="M79" s="21">
        <f t="shared" si="15"/>
        <v>16.830218273781373</v>
      </c>
      <c r="N79" s="21">
        <f t="shared" si="16"/>
        <v>16.719153965555233</v>
      </c>
      <c r="O79" s="21">
        <f t="shared" si="17"/>
        <v>13.515991103588632</v>
      </c>
      <c r="P79" s="21">
        <f t="shared" si="18"/>
        <v>0.90444563512372733</v>
      </c>
      <c r="Q79" s="21">
        <f t="shared" si="19"/>
        <v>2.2987172268428746</v>
      </c>
      <c r="R79" s="21">
        <f t="shared" si="20"/>
        <v>2.2987172268428746</v>
      </c>
      <c r="S79" s="21">
        <f t="shared" si="13"/>
        <v>0</v>
      </c>
      <c r="T79" s="21">
        <f t="shared" si="14"/>
        <v>17.413627080326066</v>
      </c>
      <c r="U79" s="21">
        <f t="shared" si="6"/>
        <v>0</v>
      </c>
      <c r="V79" s="25"/>
    </row>
    <row r="80" spans="1:22">
      <c r="A80" s="15">
        <v>1761</v>
      </c>
      <c r="B80" s="21">
        <f>'A1. Bank of England B''Sheet'!B71</f>
        <v>19.931213</v>
      </c>
      <c r="C80" s="21">
        <f>'A1. Bank of England B''Sheet'!C71</f>
        <v>19.568213</v>
      </c>
      <c r="D80" s="21">
        <f>'A1. Bank of England B''Sheet'!G71+'A1. Bank of England B''Sheet'!H71</f>
        <v>15.555282</v>
      </c>
      <c r="E80" s="21">
        <f>'A1. Bank of England B''Sheet'!J71</f>
        <v>1.992567</v>
      </c>
      <c r="F80" s="54">
        <f>'A1. Bank of England B''Sheet'!O71+'A1. Bank of England B''Sheet'!Q71</f>
        <v>2.3833639999999998</v>
      </c>
      <c r="G80" s="54">
        <f>'A1. Bank of England B''Sheet'!O71</f>
        <v>2.0203639999999998</v>
      </c>
      <c r="H80" s="54">
        <f>'A1. Bank of England B''Sheet'!S71</f>
        <v>5.0770010000000001</v>
      </c>
      <c r="I80" s="54"/>
      <c r="J80" s="21">
        <v>120.44926499027885</v>
      </c>
      <c r="K80" s="21">
        <v>115.64562610196462</v>
      </c>
      <c r="L80" s="104"/>
      <c r="M80" s="21">
        <f t="shared" si="15"/>
        <v>16.844040703713929</v>
      </c>
      <c r="N80" s="21">
        <f t="shared" si="16"/>
        <v>16.537266260259429</v>
      </c>
      <c r="O80" s="21">
        <f t="shared" si="17"/>
        <v>13.145903521564325</v>
      </c>
      <c r="P80" s="21">
        <f t="shared" si="18"/>
        <v>1.6839356266413468</v>
      </c>
      <c r="Q80" s="21">
        <f t="shared" si="19"/>
        <v>1.7074271120537565</v>
      </c>
      <c r="R80" s="21">
        <f t="shared" si="20"/>
        <v>1.7074271120537565</v>
      </c>
      <c r="S80" s="21">
        <f t="shared" si="13"/>
        <v>0</v>
      </c>
      <c r="T80" s="21">
        <f t="shared" si="14"/>
        <v>17.224184200797428</v>
      </c>
      <c r="U80" s="21">
        <f t="shared" si="6"/>
        <v>0</v>
      </c>
      <c r="V80" s="25"/>
    </row>
    <row r="81" spans="1:22">
      <c r="A81" s="15">
        <v>1762</v>
      </c>
      <c r="B81" s="21">
        <f>'A1. Bank of England B''Sheet'!B72</f>
        <v>21.012763</v>
      </c>
      <c r="C81" s="21">
        <f>'A1. Bank of England B''Sheet'!C72</f>
        <v>20.494762999999999</v>
      </c>
      <c r="D81" s="21">
        <f>'A1. Bank of England B''Sheet'!G72+'A1. Bank of England B''Sheet'!H72</f>
        <v>14.9948</v>
      </c>
      <c r="E81" s="21">
        <f>'A1. Bank of England B''Sheet'!J72</f>
        <v>2.4463689999999998</v>
      </c>
      <c r="F81" s="54">
        <f>'A1. Bank of England B''Sheet'!O72+'A1. Bank of England B''Sheet'!Q72</f>
        <v>3.5715940000000002</v>
      </c>
      <c r="G81" s="54">
        <f>'A1. Bank of England B''Sheet'!O72</f>
        <v>3.0535939999999999</v>
      </c>
      <c r="H81" s="54">
        <f>'A1. Bank of England B''Sheet'!S72</f>
        <v>5.7505240000000004</v>
      </c>
      <c r="I81" s="54"/>
      <c r="J81" s="21">
        <v>119.43443140249836</v>
      </c>
      <c r="K81" s="21">
        <v>114.67126510725329</v>
      </c>
      <c r="L81" s="104"/>
      <c r="M81" s="21">
        <f t="shared" si="15"/>
        <v>17.445322727121571</v>
      </c>
      <c r="N81" s="21">
        <f t="shared" si="16"/>
        <v>17.015266138530674</v>
      </c>
      <c r="O81" s="21">
        <f t="shared" si="17"/>
        <v>12.449058947109551</v>
      </c>
      <c r="P81" s="21">
        <f t="shared" si="18"/>
        <v>2.0310368852789926</v>
      </c>
      <c r="Q81" s="21">
        <f t="shared" si="19"/>
        <v>2.535170306142132</v>
      </c>
      <c r="R81" s="21">
        <f t="shared" si="20"/>
        <v>2.535170306142132</v>
      </c>
      <c r="S81" s="21">
        <f t="shared" si="13"/>
        <v>0</v>
      </c>
      <c r="T81" s="21">
        <f t="shared" si="14"/>
        <v>17.722039034947841</v>
      </c>
      <c r="U81" s="21">
        <f t="shared" ref="U81:U144" si="21">N81-O81-P81-R81</f>
        <v>0</v>
      </c>
      <c r="V81" s="25"/>
    </row>
    <row r="82" spans="1:22">
      <c r="A82" s="15">
        <v>1763</v>
      </c>
      <c r="B82" s="21">
        <f>'A1. Bank of England B''Sheet'!B73</f>
        <v>19.677627000000001</v>
      </c>
      <c r="C82" s="21">
        <f>'A1. Bank of England B''Sheet'!C73</f>
        <v>19.539626999999999</v>
      </c>
      <c r="D82" s="21">
        <f>'A1. Bank of England B''Sheet'!G73+'A1. Bank of England B''Sheet'!H73</f>
        <v>16.262802999999998</v>
      </c>
      <c r="E82" s="21">
        <f>'A1. Bank of England B''Sheet'!J73</f>
        <v>2.9148520000000002</v>
      </c>
      <c r="F82" s="54">
        <f>'A1. Bank of England B''Sheet'!O73+'A1. Bank of England B''Sheet'!Q73</f>
        <v>0.49997200000000003</v>
      </c>
      <c r="G82" s="54">
        <f>'A1. Bank of England B''Sheet'!O73</f>
        <v>0.36197200000000002</v>
      </c>
      <c r="H82" s="54">
        <f>'A1. Bank of England B''Sheet'!S73</f>
        <v>4.9920390000000001</v>
      </c>
      <c r="I82" s="54"/>
      <c r="J82" s="21">
        <v>125.48480578485535</v>
      </c>
      <c r="K82" s="21">
        <v>120.48034442089985</v>
      </c>
      <c r="L82" s="104"/>
      <c r="M82" s="21">
        <f t="shared" si="15"/>
        <v>16.475673529759341</v>
      </c>
      <c r="N82" s="21">
        <f t="shared" si="16"/>
        <v>16.360128959923415</v>
      </c>
      <c r="O82" s="21">
        <f t="shared" si="17"/>
        <v>13.616511427256487</v>
      </c>
      <c r="P82" s="21">
        <f t="shared" si="18"/>
        <v>2.4405458005462792</v>
      </c>
      <c r="Q82" s="21">
        <f t="shared" si="19"/>
        <v>0.30307173212064892</v>
      </c>
      <c r="R82" s="21">
        <f t="shared" si="20"/>
        <v>0.30307173212064892</v>
      </c>
      <c r="S82" s="21">
        <f t="shared" si="13"/>
        <v>0</v>
      </c>
      <c r="T82" s="21">
        <f t="shared" si="14"/>
        <v>17.039689046531731</v>
      </c>
      <c r="U82" s="21">
        <f t="shared" si="21"/>
        <v>0</v>
      </c>
      <c r="V82" s="25"/>
    </row>
    <row r="83" spans="1:22">
      <c r="A83" s="15">
        <v>1764</v>
      </c>
      <c r="B83" s="21">
        <f>'A1. Bank of England B''Sheet'!B74</f>
        <v>20.357108</v>
      </c>
      <c r="C83" s="21">
        <f>'A1. Bank of England B''Sheet'!C74</f>
        <v>20.148108000000001</v>
      </c>
      <c r="D83" s="21">
        <f>'A1. Bank of England B''Sheet'!G74+'A1. Bank of England B''Sheet'!H74</f>
        <v>15.9977</v>
      </c>
      <c r="E83" s="21">
        <f>'A1. Bank of England B''Sheet'!J74</f>
        <v>2.3970370000000001</v>
      </c>
      <c r="F83" s="54">
        <f>'A1. Bank of England B''Sheet'!O74+'A1. Bank of England B''Sheet'!Q74</f>
        <v>1.9623710000000001</v>
      </c>
      <c r="G83" s="54">
        <f>'A1. Bank of England B''Sheet'!O74</f>
        <v>1.753371</v>
      </c>
      <c r="H83" s="54">
        <f>'A1. Bank of England B''Sheet'!S74</f>
        <v>5.9574400000000001</v>
      </c>
      <c r="I83" s="54"/>
      <c r="J83" s="21">
        <v>126.67836068098471</v>
      </c>
      <c r="K83" s="21">
        <v>121.62629913686334</v>
      </c>
      <c r="L83" s="104"/>
      <c r="M83" s="21">
        <f t="shared" si="15"/>
        <v>16.222767268654355</v>
      </c>
      <c r="N83" s="21">
        <f t="shared" si="16"/>
        <v>16.056213239508921</v>
      </c>
      <c r="O83" s="21">
        <f t="shared" si="17"/>
        <v>12.748714794545068</v>
      </c>
      <c r="P83" s="21">
        <f t="shared" si="18"/>
        <v>1.9102209108166752</v>
      </c>
      <c r="Q83" s="21">
        <f t="shared" si="19"/>
        <v>1.3972775341471761</v>
      </c>
      <c r="R83" s="21">
        <f t="shared" si="20"/>
        <v>1.3972775341471761</v>
      </c>
      <c r="S83" s="21">
        <f t="shared" si="13"/>
        <v>0</v>
      </c>
      <c r="T83" s="21">
        <f t="shared" si="14"/>
        <v>16.723149404032487</v>
      </c>
      <c r="U83" s="21">
        <f t="shared" si="21"/>
        <v>1.7763568394002505E-15</v>
      </c>
      <c r="V83" s="25"/>
    </row>
    <row r="84" spans="1:22">
      <c r="A84" s="15">
        <v>1765</v>
      </c>
      <c r="B84" s="21">
        <f>'A1. Bank of England B''Sheet'!B75</f>
        <v>19.822436500000002</v>
      </c>
      <c r="C84" s="21">
        <f>'A1. Bank of England B''Sheet'!C75</f>
        <v>19.603936500000003</v>
      </c>
      <c r="D84" s="21">
        <f>'A1. Bank of England B''Sheet'!G75+'A1. Bank of England B''Sheet'!H75</f>
        <v>15.3371675</v>
      </c>
      <c r="E84" s="21">
        <f>'A1. Bank of England B''Sheet'!J75</f>
        <v>2.4545895</v>
      </c>
      <c r="F84" s="54">
        <f>'A1. Bank of England B''Sheet'!O75+'A1. Bank of England B''Sheet'!Q75</f>
        <v>2.0306795000000002</v>
      </c>
      <c r="G84" s="54">
        <f>'A1. Bank of England B''Sheet'!O75</f>
        <v>1.8121795000000001</v>
      </c>
      <c r="H84" s="54">
        <f>'A1. Bank of England B''Sheet'!S75</f>
        <v>5.6168849999999999</v>
      </c>
      <c r="I84" s="54"/>
      <c r="J84" s="21">
        <v>126.9874779791166</v>
      </c>
      <c r="K84" s="21">
        <v>121.9230885235341</v>
      </c>
      <c r="L84" s="104"/>
      <c r="M84" s="26">
        <f>AVERAGE(M83,M85)</f>
        <v>15.70574069493906</v>
      </c>
      <c r="N84" s="26">
        <f t="shared" ref="N84:R84" si="22">AVERAGE(N83,N85)</f>
        <v>15.532691049383979</v>
      </c>
      <c r="O84" s="26">
        <f t="shared" si="22"/>
        <v>12.153129931999779</v>
      </c>
      <c r="P84" s="26">
        <f t="shared" si="22"/>
        <v>1.9442402656771609</v>
      </c>
      <c r="Q84" s="26">
        <f t="shared" si="22"/>
        <v>1.4353208517070386</v>
      </c>
      <c r="R84" s="26">
        <f t="shared" si="22"/>
        <v>1.4353208517070386</v>
      </c>
      <c r="S84" s="21">
        <f t="shared" si="13"/>
        <v>0</v>
      </c>
      <c r="T84" s="21">
        <f t="shared" si="14"/>
        <v>16.118172335359919</v>
      </c>
      <c r="U84" s="21">
        <f t="shared" si="21"/>
        <v>0</v>
      </c>
      <c r="V84" s="25"/>
    </row>
    <row r="85" spans="1:22">
      <c r="A85" s="15">
        <v>1766</v>
      </c>
      <c r="B85" s="21">
        <f>'A1. Bank of England B''Sheet'!B76</f>
        <v>19.287765</v>
      </c>
      <c r="C85" s="21">
        <f>'A1. Bank of England B''Sheet'!C76</f>
        <v>19.059764999999999</v>
      </c>
      <c r="D85" s="21">
        <f>'A1. Bank of England B''Sheet'!G76+'A1. Bank of England B''Sheet'!H76</f>
        <v>14.676634999999999</v>
      </c>
      <c r="E85" s="21">
        <f>'A1. Bank of England B''Sheet'!J76</f>
        <v>2.5121419999999999</v>
      </c>
      <c r="F85" s="54">
        <f>'A1. Bank of England B''Sheet'!O76+'A1. Bank of England B''Sheet'!Q76</f>
        <v>2.0989880000000003</v>
      </c>
      <c r="G85" s="54">
        <f>'A1. Bank of England B''Sheet'!O76</f>
        <v>1.8709880000000001</v>
      </c>
      <c r="H85" s="54">
        <f>'A1. Bank of England B''Sheet'!S76</f>
        <v>5.2763299999999997</v>
      </c>
      <c r="I85" s="54"/>
      <c r="J85" s="21">
        <v>130.01154149051152</v>
      </c>
      <c r="K85" s="21">
        <v>124.82654931406358</v>
      </c>
      <c r="L85" s="104"/>
      <c r="M85" s="21">
        <f t="shared" ref="M85:M92" si="23">100*B85/J84</f>
        <v>15.188714121223763</v>
      </c>
      <c r="N85" s="21">
        <f t="shared" ref="N85:N92" si="24">100*C85/J84</f>
        <v>15.009168859259038</v>
      </c>
      <c r="O85" s="21">
        <f t="shared" ref="O85:P92" si="25">100*D85/$J84</f>
        <v>11.557545069454491</v>
      </c>
      <c r="P85" s="21">
        <f t="shared" si="25"/>
        <v>1.9782596205376466</v>
      </c>
      <c r="Q85" s="21">
        <f t="shared" ref="Q85:Q92" si="26">100*G85/$J84</f>
        <v>1.4733641692669008</v>
      </c>
      <c r="R85" s="21">
        <f t="shared" ref="R85:R92" si="27">100*G85/$J84</f>
        <v>1.4733641692669008</v>
      </c>
      <c r="S85" s="21">
        <f t="shared" ref="S85:S148" si="28">Q85-R85</f>
        <v>0</v>
      </c>
      <c r="T85" s="21">
        <f t="shared" ref="T85:T148" si="29">100*C85/K84</f>
        <v>15.632613339122395</v>
      </c>
      <c r="U85" s="21">
        <f t="shared" si="21"/>
        <v>0</v>
      </c>
      <c r="V85" s="25"/>
    </row>
    <row r="86" spans="1:22">
      <c r="A86" s="15">
        <v>1767</v>
      </c>
      <c r="B86" s="21">
        <f>'A1. Bank of England B''Sheet'!B77</f>
        <v>19.209396999999999</v>
      </c>
      <c r="C86" s="21">
        <f>'A1. Bank of England B''Sheet'!C77</f>
        <v>19.005396999999999</v>
      </c>
      <c r="D86" s="21">
        <f>'A1. Bank of England B''Sheet'!G77+'A1. Bank of England B''Sheet'!H77</f>
        <v>15.264388</v>
      </c>
      <c r="E86" s="21">
        <f>'A1. Bank of England B''Sheet'!J77</f>
        <v>2.9232999999999998</v>
      </c>
      <c r="F86" s="54">
        <f>'A1. Bank of England B''Sheet'!O77+'A1. Bank of England B''Sheet'!Q77</f>
        <v>1.021709</v>
      </c>
      <c r="G86" s="54">
        <f>'A1. Bank of England B''Sheet'!O77</f>
        <v>0.81770900000000002</v>
      </c>
      <c r="H86" s="54">
        <f>'A1. Bank of England B''Sheet'!S77</f>
        <v>5.1791349999999996</v>
      </c>
      <c r="I86" s="54"/>
      <c r="J86" s="21">
        <v>134.9861043466</v>
      </c>
      <c r="K86" s="21">
        <v>129.60272155656219</v>
      </c>
      <c r="L86" s="104"/>
      <c r="M86" s="21">
        <f t="shared" si="23"/>
        <v>14.775147482888615</v>
      </c>
      <c r="N86" s="21">
        <f t="shared" si="24"/>
        <v>14.618238336468803</v>
      </c>
      <c r="O86" s="21">
        <f t="shared" si="25"/>
        <v>11.740794567160812</v>
      </c>
      <c r="P86" s="21">
        <f t="shared" si="25"/>
        <v>2.2484926849462421</v>
      </c>
      <c r="Q86" s="21">
        <f t="shared" si="26"/>
        <v>0.62895108436175096</v>
      </c>
      <c r="R86" s="21">
        <f t="shared" si="27"/>
        <v>0.62895108436175096</v>
      </c>
      <c r="S86" s="21">
        <f t="shared" si="28"/>
        <v>0</v>
      </c>
      <c r="T86" s="21">
        <f t="shared" si="29"/>
        <v>15.225444510352057</v>
      </c>
      <c r="U86" s="21">
        <f t="shared" si="21"/>
        <v>-1.9984014443252818E-15</v>
      </c>
      <c r="V86" s="25"/>
    </row>
    <row r="87" spans="1:22">
      <c r="A87" s="15">
        <v>1768</v>
      </c>
      <c r="B87" s="21">
        <f>'A1. Bank of England B''Sheet'!B78</f>
        <v>19.998476</v>
      </c>
      <c r="C87" s="21">
        <f>'A1. Bank of England B''Sheet'!C78</f>
        <v>19.801476000000001</v>
      </c>
      <c r="D87" s="21">
        <f>'A1. Bank of England B''Sheet'!G78+'A1. Bank of England B''Sheet'!H78</f>
        <v>15.776327</v>
      </c>
      <c r="E87" s="21">
        <f>'A1. Bank of England B''Sheet'!J78</f>
        <v>2.4614229999999999</v>
      </c>
      <c r="F87" s="54">
        <f>'A1. Bank of England B''Sheet'!O78+'A1. Bank of England B''Sheet'!Q78</f>
        <v>1.760726</v>
      </c>
      <c r="G87" s="54">
        <f>'A1. Bank of England B''Sheet'!O78</f>
        <v>1.5637259999999999</v>
      </c>
      <c r="H87" s="54">
        <f>'A1. Bank of England B''Sheet'!S78</f>
        <v>5.4727560000000004</v>
      </c>
      <c r="I87" s="54"/>
      <c r="J87" s="21">
        <v>131.72275470701248</v>
      </c>
      <c r="K87" s="21">
        <v>126.46951761139758</v>
      </c>
      <c r="L87" s="104"/>
      <c r="M87" s="21">
        <f t="shared" si="23"/>
        <v>14.815210866927814</v>
      </c>
      <c r="N87" s="21">
        <f t="shared" si="24"/>
        <v>14.669269919188356</v>
      </c>
      <c r="O87" s="21">
        <f t="shared" si="25"/>
        <v>11.687371138211066</v>
      </c>
      <c r="P87" s="21">
        <f t="shared" si="25"/>
        <v>1.8234639868411</v>
      </c>
      <c r="Q87" s="21">
        <f t="shared" si="26"/>
        <v>1.1584347941361912</v>
      </c>
      <c r="R87" s="21">
        <f t="shared" si="27"/>
        <v>1.1584347941361912</v>
      </c>
      <c r="S87" s="21">
        <f t="shared" si="28"/>
        <v>0</v>
      </c>
      <c r="T87" s="21">
        <f t="shared" si="29"/>
        <v>15.278595821275321</v>
      </c>
      <c r="U87" s="21">
        <f t="shared" si="21"/>
        <v>-1.9984014443252818E-15</v>
      </c>
      <c r="V87" s="25"/>
    </row>
    <row r="88" spans="1:22">
      <c r="A88" s="15">
        <v>1769</v>
      </c>
      <c r="B88" s="21">
        <f>'A1. Bank of England B''Sheet'!B79</f>
        <v>19.754322999999999</v>
      </c>
      <c r="C88" s="21">
        <f>'A1. Bank of England B''Sheet'!C79</f>
        <v>19.543323000000001</v>
      </c>
      <c r="D88" s="21">
        <f>'A1. Bank of England B''Sheet'!G79+'A1. Bank of England B''Sheet'!H79</f>
        <v>15.891351</v>
      </c>
      <c r="E88" s="21">
        <f>'A1. Bank of England B''Sheet'!J79</f>
        <v>2.2728920000000001</v>
      </c>
      <c r="F88" s="54">
        <f>'A1. Bank of England B''Sheet'!O79+'A1. Bank of England B''Sheet'!Q79</f>
        <v>1.5900800000000002</v>
      </c>
      <c r="G88" s="54">
        <f>'A1. Bank of England B''Sheet'!O79</f>
        <v>1.3790800000000001</v>
      </c>
      <c r="H88" s="54">
        <f>'A1. Bank of England B''Sheet'!S79</f>
        <v>5.4099019999999998</v>
      </c>
      <c r="I88" s="54"/>
      <c r="J88" s="21">
        <v>133.89882235851701</v>
      </c>
      <c r="K88" s="21">
        <v>128.55880147725415</v>
      </c>
      <c r="L88" s="104"/>
      <c r="M88" s="21">
        <f t="shared" si="23"/>
        <v>14.996894837144144</v>
      </c>
      <c r="N88" s="21">
        <f t="shared" si="24"/>
        <v>14.836709908982474</v>
      </c>
      <c r="O88" s="21">
        <f t="shared" si="25"/>
        <v>12.06424131908471</v>
      </c>
      <c r="P88" s="21">
        <f t="shared" si="25"/>
        <v>1.7255120461575033</v>
      </c>
      <c r="Q88" s="21">
        <f t="shared" si="26"/>
        <v>1.0469565437402613</v>
      </c>
      <c r="R88" s="21">
        <f t="shared" si="27"/>
        <v>1.0469565437402613</v>
      </c>
      <c r="S88" s="21">
        <f t="shared" si="28"/>
        <v>0</v>
      </c>
      <c r="T88" s="21">
        <f t="shared" si="29"/>
        <v>15.452990862233458</v>
      </c>
      <c r="U88" s="21">
        <f t="shared" si="21"/>
        <v>0</v>
      </c>
      <c r="V88" s="25"/>
    </row>
    <row r="89" spans="1:22">
      <c r="A89" s="15">
        <v>1770</v>
      </c>
      <c r="B89" s="21">
        <f>'A1. Bank of England B''Sheet'!B80</f>
        <v>19.859394000000002</v>
      </c>
      <c r="C89" s="21">
        <f>'A1. Bank of England B''Sheet'!C80</f>
        <v>19.601394000000003</v>
      </c>
      <c r="D89" s="21">
        <f>'A1. Bank of England B''Sheet'!G80+'A1. Bank of England B''Sheet'!H80</f>
        <v>14.997703</v>
      </c>
      <c r="E89" s="21">
        <f>'A1. Bank of England B''Sheet'!J80</f>
        <v>3.1303879999999999</v>
      </c>
      <c r="F89" s="54">
        <f>'A1. Bank of England B''Sheet'!O80+'A1. Bank of England B''Sheet'!Q80</f>
        <v>1.731303</v>
      </c>
      <c r="G89" s="54">
        <f>'A1. Bank of England B''Sheet'!O80</f>
        <v>1.473303</v>
      </c>
      <c r="H89" s="54">
        <f>'A1. Bank of England B''Sheet'!S80</f>
        <v>4.9289259999999997</v>
      </c>
      <c r="I89" s="54"/>
      <c r="J89" s="21">
        <v>131.18647423209825</v>
      </c>
      <c r="K89" s="21">
        <v>125.95462454590049</v>
      </c>
      <c r="L89" s="104"/>
      <c r="M89" s="21">
        <f t="shared" si="23"/>
        <v>14.831642019095614</v>
      </c>
      <c r="N89" s="21">
        <f t="shared" si="24"/>
        <v>14.638959219160901</v>
      </c>
      <c r="O89" s="21">
        <f t="shared" si="25"/>
        <v>11.200772893911884</v>
      </c>
      <c r="P89" s="21">
        <f t="shared" si="25"/>
        <v>2.3378756772171738</v>
      </c>
      <c r="Q89" s="21">
        <f t="shared" si="26"/>
        <v>1.1003106480318394</v>
      </c>
      <c r="R89" s="21">
        <f t="shared" si="27"/>
        <v>1.1003106480318394</v>
      </c>
      <c r="S89" s="21">
        <f t="shared" si="28"/>
        <v>0</v>
      </c>
      <c r="T89" s="21">
        <f t="shared" si="29"/>
        <v>15.247026088266752</v>
      </c>
      <c r="U89" s="21">
        <f t="shared" si="21"/>
        <v>3.7747582837255322E-15</v>
      </c>
      <c r="V89" s="25"/>
    </row>
    <row r="90" spans="1:22">
      <c r="A90" s="15">
        <v>1771</v>
      </c>
      <c r="B90" s="21">
        <f>'A1. Bank of England B''Sheet'!B81</f>
        <v>21.536988000000001</v>
      </c>
      <c r="C90" s="21">
        <f>'A1. Bank of England B''Sheet'!C81</f>
        <v>20.803988</v>
      </c>
      <c r="D90" s="21">
        <f>'A1. Bank of England B''Sheet'!G81+'A1. Bank of England B''Sheet'!H81</f>
        <v>15.427409000000001</v>
      </c>
      <c r="E90" s="21">
        <f>'A1. Bank of England B''Sheet'!J81</f>
        <v>3.0784739999999999</v>
      </c>
      <c r="F90" s="54">
        <f>'A1. Bank of England B''Sheet'!O81+'A1. Bank of England B''Sheet'!Q81</f>
        <v>3.0311050000000002</v>
      </c>
      <c r="G90" s="54">
        <f>'A1. Bank of England B''Sheet'!O81</f>
        <v>2.2981050000000001</v>
      </c>
      <c r="H90" s="54">
        <f>'A1. Bank of England B''Sheet'!S81</f>
        <v>6.5244949999999999</v>
      </c>
      <c r="I90" s="54"/>
      <c r="J90" s="21">
        <v>139.66617214298984</v>
      </c>
      <c r="K90" s="21">
        <v>134.09614350111971</v>
      </c>
      <c r="L90" s="104"/>
      <c r="M90" s="21">
        <f t="shared" si="23"/>
        <v>16.417079676900414</v>
      </c>
      <c r="N90" s="21">
        <f t="shared" si="24"/>
        <v>15.858333049787653</v>
      </c>
      <c r="O90" s="21">
        <f t="shared" si="25"/>
        <v>11.759908245346589</v>
      </c>
      <c r="P90" s="21">
        <f t="shared" si="25"/>
        <v>2.3466397873865334</v>
      </c>
      <c r="Q90" s="21">
        <f t="shared" si="26"/>
        <v>1.751785017054531</v>
      </c>
      <c r="R90" s="21">
        <f t="shared" si="27"/>
        <v>1.751785017054531</v>
      </c>
      <c r="S90" s="21">
        <f t="shared" si="28"/>
        <v>0</v>
      </c>
      <c r="T90" s="21">
        <f t="shared" si="29"/>
        <v>16.517049751054273</v>
      </c>
      <c r="U90" s="21">
        <f t="shared" si="21"/>
        <v>0</v>
      </c>
      <c r="V90" s="25"/>
    </row>
    <row r="91" spans="1:22">
      <c r="A91" s="15">
        <v>1772</v>
      </c>
      <c r="B91" s="21">
        <f>'A1. Bank of England B''Sheet'!B82</f>
        <v>20.0244</v>
      </c>
      <c r="C91" s="21">
        <f>'A1. Bank of England B''Sheet'!C82</f>
        <v>19.545400000000001</v>
      </c>
      <c r="D91" s="21">
        <f>'A1. Bank of England B''Sheet'!G82+'A1. Bank of England B''Sheet'!H82</f>
        <v>14.657909</v>
      </c>
      <c r="E91" s="21">
        <f>'A1. Bank of England B''Sheet'!J82</f>
        <v>3.2743679999999999</v>
      </c>
      <c r="F91" s="54">
        <f>'A1. Bank of England B''Sheet'!O82+'A1. Bank of England B''Sheet'!Q82</f>
        <v>2.092123</v>
      </c>
      <c r="G91" s="54">
        <f>'A1. Bank of England B''Sheet'!O82</f>
        <v>1.6131230000000001</v>
      </c>
      <c r="H91" s="54">
        <f>'A1. Bank of England B''Sheet'!S82</f>
        <v>5.6536289999999996</v>
      </c>
      <c r="I91" s="54"/>
      <c r="J91" s="21">
        <v>140.45947642011856</v>
      </c>
      <c r="K91" s="21">
        <v>134.85780999883826</v>
      </c>
      <c r="L91" s="104"/>
      <c r="M91" s="21">
        <f t="shared" si="23"/>
        <v>14.337330001067887</v>
      </c>
      <c r="N91" s="21">
        <f t="shared" si="24"/>
        <v>13.994369359524992</v>
      </c>
      <c r="O91" s="21">
        <f t="shared" si="25"/>
        <v>10.494960071643742</v>
      </c>
      <c r="P91" s="21">
        <f t="shared" si="25"/>
        <v>2.3444245301200861</v>
      </c>
      <c r="Q91" s="21">
        <f t="shared" si="26"/>
        <v>1.1549847577611632</v>
      </c>
      <c r="R91" s="21">
        <f t="shared" si="27"/>
        <v>1.1549847577611632</v>
      </c>
      <c r="S91" s="21">
        <f t="shared" si="28"/>
        <v>0</v>
      </c>
      <c r="T91" s="21">
        <f t="shared" si="29"/>
        <v>14.575661528876701</v>
      </c>
      <c r="U91" s="21">
        <f t="shared" si="21"/>
        <v>0</v>
      </c>
      <c r="V91" s="25"/>
    </row>
    <row r="92" spans="1:22">
      <c r="A92" s="15">
        <v>1773</v>
      </c>
      <c r="B92" s="21">
        <f>'A1. Bank of England B''Sheet'!B83</f>
        <v>20.220496000000001</v>
      </c>
      <c r="C92" s="21">
        <f>'A1. Bank of England B''Sheet'!C83</f>
        <v>19.872496000000002</v>
      </c>
      <c r="D92" s="21">
        <f>'A1. Bank of England B''Sheet'!G83+'A1. Bank of England B''Sheet'!H83</f>
        <v>15.3675</v>
      </c>
      <c r="E92" s="21">
        <f>'A1. Bank of England B''Sheet'!J83</f>
        <v>3.3131599999999999</v>
      </c>
      <c r="F92" s="54">
        <f>'A1. Bank of England B''Sheet'!O83+'A1. Bank of England B''Sheet'!Q83</f>
        <v>1.5398359999999998</v>
      </c>
      <c r="G92" s="54">
        <f>'A1. Bank of England B''Sheet'!O83</f>
        <v>1.1918359999999999</v>
      </c>
      <c r="H92" s="54">
        <f>'A1. Bank of England B''Sheet'!S83</f>
        <v>5.7381039999999999</v>
      </c>
      <c r="I92" s="54"/>
      <c r="J92" s="21">
        <v>143.04103748708411</v>
      </c>
      <c r="K92" s="21">
        <v>137.33641579135829</v>
      </c>
      <c r="L92" s="104"/>
      <c r="M92" s="21">
        <f t="shared" si="23"/>
        <v>14.395964242042226</v>
      </c>
      <c r="N92" s="21">
        <f t="shared" si="24"/>
        <v>14.148205949850448</v>
      </c>
      <c r="O92" s="21">
        <f t="shared" si="25"/>
        <v>10.940878032348163</v>
      </c>
      <c r="P92" s="21">
        <f t="shared" si="25"/>
        <v>2.358801331488833</v>
      </c>
      <c r="Q92" s="21">
        <f t="shared" si="26"/>
        <v>0.84852658601345066</v>
      </c>
      <c r="R92" s="21">
        <f t="shared" si="27"/>
        <v>0.84852658601345066</v>
      </c>
      <c r="S92" s="21">
        <f t="shared" si="28"/>
        <v>0</v>
      </c>
      <c r="T92" s="21">
        <f t="shared" si="29"/>
        <v>14.735888118138055</v>
      </c>
      <c r="U92" s="21">
        <f t="shared" si="21"/>
        <v>1.4432899320127035E-15</v>
      </c>
      <c r="V92" s="25"/>
    </row>
    <row r="93" spans="1:22">
      <c r="A93" s="15">
        <v>1774</v>
      </c>
      <c r="B93" s="21">
        <f>'A1. Bank of England B''Sheet'!B84</f>
        <v>21.931802000000001</v>
      </c>
      <c r="C93" s="21">
        <f>'A1. Bank of England B''Sheet'!C84</f>
        <v>21.640302000000002</v>
      </c>
      <c r="D93" s="21">
        <f>'A1. Bank of England B''Sheet'!G84+'A1. Bank of England B''Sheet'!H84</f>
        <v>15.3314775</v>
      </c>
      <c r="E93" s="21">
        <f>'A1. Bank of England B''Sheet'!J84</f>
        <v>2.2415690000000001</v>
      </c>
      <c r="F93" s="54">
        <f>'A1. Bank of England B''Sheet'!O84+'A1. Bank of England B''Sheet'!Q84</f>
        <v>4.3587555</v>
      </c>
      <c r="G93" s="54">
        <f>'A1. Bank of England B''Sheet'!O84</f>
        <v>4.0672554999999999</v>
      </c>
      <c r="H93" s="54">
        <f>'A1. Bank of England B''Sheet'!S84</f>
        <v>7.1217319999999997</v>
      </c>
      <c r="I93" s="54"/>
      <c r="J93" s="21">
        <v>142.36419471500739</v>
      </c>
      <c r="K93" s="21">
        <v>136.68656619571553</v>
      </c>
      <c r="L93" s="104"/>
      <c r="M93" s="26">
        <f>AVERAGE(M92,M94)</f>
        <v>15.501723116897955</v>
      </c>
      <c r="N93" s="26">
        <f t="shared" ref="N93:R93" si="30">AVERAGE(N92,N94)</f>
        <v>15.295309173176008</v>
      </c>
      <c r="O93" s="26">
        <f t="shared" si="30"/>
        <v>10.842384901380434</v>
      </c>
      <c r="P93" s="26">
        <f t="shared" si="30"/>
        <v>1.5903108676888476</v>
      </c>
      <c r="Q93" s="26">
        <f t="shared" si="30"/>
        <v>2.8626134041067233</v>
      </c>
      <c r="R93" s="26">
        <f t="shared" si="30"/>
        <v>2.8626134041067233</v>
      </c>
      <c r="S93" s="21">
        <f t="shared" si="28"/>
        <v>0</v>
      </c>
      <c r="T93" s="21">
        <f t="shared" si="29"/>
        <v>15.757147785825417</v>
      </c>
      <c r="U93" s="21">
        <f t="shared" si="21"/>
        <v>0</v>
      </c>
      <c r="V93" s="25"/>
    </row>
    <row r="94" spans="1:22">
      <c r="A94" s="15">
        <v>1775</v>
      </c>
      <c r="B94" s="21">
        <f>'A1. Bank of England B''Sheet'!B85</f>
        <v>23.643108000000002</v>
      </c>
      <c r="C94" s="21">
        <f>'A1. Bank of England B''Sheet'!C85</f>
        <v>23.408108000000002</v>
      </c>
      <c r="D94" s="21">
        <f>'A1. Bank of England B''Sheet'!G85+'A1. Bank of England B''Sheet'!H85</f>
        <v>15.295455</v>
      </c>
      <c r="E94" s="21">
        <f>'A1. Bank of England B''Sheet'!J85</f>
        <v>1.169978</v>
      </c>
      <c r="F94" s="54">
        <f>'A1. Bank of England B''Sheet'!O85+'A1. Bank of England B''Sheet'!Q85</f>
        <v>7.1776750000000007</v>
      </c>
      <c r="G94" s="54">
        <f>'A1. Bank of England B''Sheet'!O85</f>
        <v>6.9426750000000004</v>
      </c>
      <c r="H94" s="54">
        <f>'A1. Bank of England B''Sheet'!S85</f>
        <v>8.5053599999999996</v>
      </c>
      <c r="I94" s="54"/>
      <c r="J94" s="21">
        <v>147.86847403647747</v>
      </c>
      <c r="K94" s="21">
        <v>141.97132927353817</v>
      </c>
      <c r="L94" s="104"/>
      <c r="M94" s="21">
        <f t="shared" ref="M94:M157" si="31">100*B94/J93</f>
        <v>16.607481991753684</v>
      </c>
      <c r="N94" s="21">
        <f t="shared" ref="N94:N157" si="32">100*C94/J93</f>
        <v>16.442412396501567</v>
      </c>
      <c r="O94" s="21">
        <f t="shared" ref="O94:O157" si="33">100*D94/$J93</f>
        <v>10.743891770412706</v>
      </c>
      <c r="P94" s="21">
        <f t="shared" ref="P94:P157" si="34">100*E94/$J93</f>
        <v>0.82182040388886224</v>
      </c>
      <c r="Q94" s="21">
        <f t="shared" ref="Q94:Q157" si="35">100*G94/$J93</f>
        <v>4.8767002221999958</v>
      </c>
      <c r="R94" s="21">
        <f t="shared" ref="R94:R157" si="36">100*G94/$J93</f>
        <v>4.8767002221999958</v>
      </c>
      <c r="S94" s="21">
        <f t="shared" si="28"/>
        <v>0</v>
      </c>
      <c r="T94" s="21">
        <f t="shared" si="29"/>
        <v>17.125390337542722</v>
      </c>
      <c r="U94" s="21">
        <f t="shared" si="21"/>
        <v>0</v>
      </c>
      <c r="V94" s="25"/>
    </row>
    <row r="95" spans="1:22">
      <c r="A95" s="15">
        <v>1776</v>
      </c>
      <c r="B95" s="21">
        <f>'A1. Bank of England B''Sheet'!B86</f>
        <v>22.987964999999999</v>
      </c>
      <c r="C95" s="21">
        <f>'A1. Bank of England B''Sheet'!C86</f>
        <v>22.711964999999999</v>
      </c>
      <c r="D95" s="21">
        <f>'A1. Bank of England B''Sheet'!G86+'A1. Bank of England B''Sheet'!H86</f>
        <v>16.032820999999998</v>
      </c>
      <c r="E95" s="21">
        <f>'A1. Bank of England B''Sheet'!J86</f>
        <v>1.300583</v>
      </c>
      <c r="F95" s="54">
        <f>'A1. Bank of England B''Sheet'!O86+'A1. Bank of England B''Sheet'!Q86</f>
        <v>5.6545610000000002</v>
      </c>
      <c r="G95" s="54">
        <f>'A1. Bank of England B''Sheet'!O86</f>
        <v>5.3785610000000004</v>
      </c>
      <c r="H95" s="54">
        <f>'A1. Bank of England B''Sheet'!S86</f>
        <v>8.0299639999999997</v>
      </c>
      <c r="I95" s="54"/>
      <c r="J95" s="21">
        <v>149.75208596831871</v>
      </c>
      <c r="K95" s="21">
        <v>143.77982085053944</v>
      </c>
      <c r="L95" s="104"/>
      <c r="M95" s="21">
        <f t="shared" si="31"/>
        <v>15.546224541634974</v>
      </c>
      <c r="N95" s="21">
        <f t="shared" si="32"/>
        <v>15.359572179257912</v>
      </c>
      <c r="O95" s="21">
        <f t="shared" si="33"/>
        <v>10.842622881226788</v>
      </c>
      <c r="P95" s="21">
        <f t="shared" si="34"/>
        <v>0.87955394716466817</v>
      </c>
      <c r="Q95" s="21">
        <f t="shared" si="35"/>
        <v>3.6373953508664538</v>
      </c>
      <c r="R95" s="21">
        <f t="shared" si="36"/>
        <v>3.6373953508664538</v>
      </c>
      <c r="S95" s="21">
        <f t="shared" si="28"/>
        <v>0</v>
      </c>
      <c r="T95" s="21">
        <f t="shared" si="29"/>
        <v>15.99757156336864</v>
      </c>
      <c r="U95" s="21">
        <f t="shared" si="21"/>
        <v>0</v>
      </c>
      <c r="V95" s="25"/>
    </row>
    <row r="96" spans="1:22">
      <c r="A96" s="15">
        <v>1777</v>
      </c>
      <c r="B96" s="21">
        <f>'A1. Bank of England B''Sheet'!B87</f>
        <v>23.209892</v>
      </c>
      <c r="C96" s="21">
        <f>'A1. Bank of England B''Sheet'!C87</f>
        <v>22.964891999999999</v>
      </c>
      <c r="D96" s="21">
        <f>'A1. Bank of England B''Sheet'!G87+'A1. Bank of England B''Sheet'!H87</f>
        <v>17.564836</v>
      </c>
      <c r="E96" s="21">
        <f>'A1. Bank of England B''Sheet'!J87</f>
        <v>1.4946699999999999</v>
      </c>
      <c r="F96" s="54">
        <f>'A1. Bank of England B''Sheet'!O87+'A1. Bank of England B''Sheet'!Q87</f>
        <v>4.1503860000000001</v>
      </c>
      <c r="G96" s="54">
        <f>'A1. Bank of England B''Sheet'!O87</f>
        <v>3.905386</v>
      </c>
      <c r="H96" s="54">
        <f>'A1. Bank of England B''Sheet'!S87</f>
        <v>8.0471170000000001</v>
      </c>
      <c r="I96" s="54"/>
      <c r="J96" s="21">
        <v>158.23331872915347</v>
      </c>
      <c r="K96" s="21">
        <v>151.92281344432894</v>
      </c>
      <c r="L96" s="104"/>
      <c r="M96" s="21">
        <f t="shared" si="31"/>
        <v>15.498877260988701</v>
      </c>
      <c r="N96" s="21">
        <f t="shared" si="32"/>
        <v>15.335273529918249</v>
      </c>
      <c r="O96" s="21">
        <f t="shared" si="33"/>
        <v>11.729276347920781</v>
      </c>
      <c r="P96" s="21">
        <f t="shared" si="34"/>
        <v>0.99809628048600918</v>
      </c>
      <c r="Q96" s="21">
        <f t="shared" si="35"/>
        <v>2.6079009015114596</v>
      </c>
      <c r="R96" s="21">
        <f t="shared" si="36"/>
        <v>2.6079009015114596</v>
      </c>
      <c r="S96" s="21">
        <f t="shared" si="28"/>
        <v>0</v>
      </c>
      <c r="T96" s="21">
        <f t="shared" si="29"/>
        <v>15.972263607055288</v>
      </c>
      <c r="U96" s="21">
        <f t="shared" si="21"/>
        <v>0</v>
      </c>
      <c r="V96" s="25"/>
    </row>
    <row r="97" spans="1:22">
      <c r="A97" s="15">
        <v>1778</v>
      </c>
      <c r="B97" s="21">
        <f>'A1. Bank of England B''Sheet'!B88</f>
        <v>22.484217000000001</v>
      </c>
      <c r="C97" s="21">
        <f>'A1. Bank of England B''Sheet'!C88</f>
        <v>22.207217</v>
      </c>
      <c r="D97" s="21">
        <f>'A1. Bank of England B''Sheet'!G88+'A1. Bank of England B''Sheet'!H88</f>
        <v>17.693376999999998</v>
      </c>
      <c r="E97" s="21">
        <f>'A1. Bank of England B''Sheet'!J88</f>
        <v>2.5031430000000001</v>
      </c>
      <c r="F97" s="54">
        <f>'A1. Bank of England B''Sheet'!O88+'A1. Bank of England B''Sheet'!Q88</f>
        <v>2.2876970000000001</v>
      </c>
      <c r="G97" s="54">
        <f>'A1. Bank of England B''Sheet'!O88</f>
        <v>2.010697</v>
      </c>
      <c r="H97" s="54">
        <f>'A1. Bank of England B''Sheet'!S88</f>
        <v>6.9513109999999996</v>
      </c>
      <c r="I97" s="54"/>
      <c r="J97" s="21">
        <v>157.39365747815876</v>
      </c>
      <c r="K97" s="21">
        <v>151.11663873589316</v>
      </c>
      <c r="L97" s="104"/>
      <c r="M97" s="21">
        <f t="shared" si="31"/>
        <v>14.209533858343722</v>
      </c>
      <c r="N97" s="21">
        <f t="shared" si="32"/>
        <v>14.034475910861664</v>
      </c>
      <c r="O97" s="21">
        <f t="shared" si="33"/>
        <v>11.181827659372797</v>
      </c>
      <c r="P97" s="21">
        <f t="shared" si="34"/>
        <v>1.5819316817114903</v>
      </c>
      <c r="Q97" s="21">
        <f t="shared" si="35"/>
        <v>1.2707165697773752</v>
      </c>
      <c r="R97" s="21">
        <f t="shared" si="36"/>
        <v>1.2707165697773752</v>
      </c>
      <c r="S97" s="21">
        <f t="shared" si="28"/>
        <v>0</v>
      </c>
      <c r="T97" s="21">
        <f t="shared" si="29"/>
        <v>14.617434009104684</v>
      </c>
      <c r="U97" s="21">
        <f t="shared" si="21"/>
        <v>1.7763568394002505E-15</v>
      </c>
      <c r="V97" s="25"/>
    </row>
    <row r="98" spans="1:22">
      <c r="A98" s="15">
        <v>1779</v>
      </c>
      <c r="B98" s="21">
        <f>'A1. Bank of England B''Sheet'!B89</f>
        <v>24.307071000000001</v>
      </c>
      <c r="C98" s="21">
        <f>'A1. Bank of England B''Sheet'!C89</f>
        <v>23.955071</v>
      </c>
      <c r="D98" s="21">
        <f>'A1. Bank of England B''Sheet'!G89+'A1. Bank of England B''Sheet'!H89</f>
        <v>19.028276999999999</v>
      </c>
      <c r="E98" s="21">
        <f>'A1. Bank of England B''Sheet'!J89</f>
        <v>1.215638</v>
      </c>
      <c r="F98" s="54">
        <f>'A1. Bank of England B''Sheet'!O89+'A1. Bank of England B''Sheet'!Q89</f>
        <v>4.0631560000000002</v>
      </c>
      <c r="G98" s="54">
        <f>'A1. Bank of England B''Sheet'!O89</f>
        <v>3.7111559999999999</v>
      </c>
      <c r="H98" s="54">
        <f>'A1. Bank of England B''Sheet'!S89</f>
        <v>8.5767570000000006</v>
      </c>
      <c r="I98" s="54"/>
      <c r="J98" s="21">
        <v>152.24743868669142</v>
      </c>
      <c r="K98" s="21">
        <v>146.17565637087029</v>
      </c>
      <c r="L98" s="104"/>
      <c r="M98" s="21">
        <f t="shared" si="31"/>
        <v>15.44348825070861</v>
      </c>
      <c r="N98" s="21">
        <f t="shared" si="32"/>
        <v>15.219845185517848</v>
      </c>
      <c r="O98" s="21">
        <f t="shared" si="33"/>
        <v>12.089608504485334</v>
      </c>
      <c r="P98" s="21">
        <f t="shared" si="34"/>
        <v>0.77235513773399156</v>
      </c>
      <c r="Q98" s="21">
        <f t="shared" si="35"/>
        <v>2.3578815432985221</v>
      </c>
      <c r="R98" s="21">
        <f t="shared" si="36"/>
        <v>2.3578815432985221</v>
      </c>
      <c r="S98" s="21">
        <f t="shared" si="28"/>
        <v>0</v>
      </c>
      <c r="T98" s="21">
        <f t="shared" si="29"/>
        <v>15.852040649121584</v>
      </c>
      <c r="U98" s="21">
        <f t="shared" si="21"/>
        <v>0</v>
      </c>
      <c r="V98" s="25"/>
    </row>
    <row r="99" spans="1:22">
      <c r="A99" s="15">
        <v>1780</v>
      </c>
      <c r="B99" s="21">
        <f>'A1. Bank of England B''Sheet'!B90</f>
        <v>24.055095999999999</v>
      </c>
      <c r="C99" s="21">
        <f>'A1. Bank of England B''Sheet'!C90</f>
        <v>23.693096000000001</v>
      </c>
      <c r="D99" s="21">
        <f>'A1. Bank of England B''Sheet'!G90+'A1. Bank of England B''Sheet'!H90</f>
        <v>19.205606</v>
      </c>
      <c r="E99" s="21">
        <f>'A1. Bank of England B''Sheet'!J90</f>
        <v>0.90220400000000001</v>
      </c>
      <c r="F99" s="54">
        <f>'A1. Bank of England B''Sheet'!O90+'A1. Bank of England B''Sheet'!Q90</f>
        <v>3.9472860000000001</v>
      </c>
      <c r="G99" s="54">
        <f>'A1. Bank of England B''Sheet'!O90</f>
        <v>3.585286</v>
      </c>
      <c r="H99" s="54">
        <f>'A1. Bank of England B''Sheet'!S90</f>
        <v>8.0320599999999995</v>
      </c>
      <c r="I99" s="54"/>
      <c r="J99" s="21">
        <v>158.54761482191196</v>
      </c>
      <c r="K99" s="21">
        <v>152.22457509004252</v>
      </c>
      <c r="L99" s="104"/>
      <c r="M99" s="21">
        <f t="shared" si="31"/>
        <v>15.800000451569339</v>
      </c>
      <c r="N99" s="21">
        <f t="shared" si="32"/>
        <v>15.562229620662322</v>
      </c>
      <c r="O99" s="21">
        <f t="shared" si="33"/>
        <v>12.614731758819953</v>
      </c>
      <c r="P99" s="21">
        <f t="shared" si="34"/>
        <v>0.59259059317026486</v>
      </c>
      <c r="Q99" s="21">
        <f t="shared" si="35"/>
        <v>2.3549072686721031</v>
      </c>
      <c r="R99" s="21">
        <f t="shared" si="36"/>
        <v>2.3549072686721031</v>
      </c>
      <c r="S99" s="21">
        <f t="shared" si="28"/>
        <v>0</v>
      </c>
      <c r="T99" s="21">
        <f t="shared" si="29"/>
        <v>16.208646903480936</v>
      </c>
      <c r="U99" s="21">
        <f t="shared" si="21"/>
        <v>0</v>
      </c>
      <c r="V99" s="25"/>
    </row>
    <row r="100" spans="1:22">
      <c r="A100" s="15">
        <v>1781</v>
      </c>
      <c r="B100" s="21">
        <f>'A1. Bank of England B''Sheet'!B91</f>
        <v>23.683201</v>
      </c>
      <c r="C100" s="21">
        <f>'A1. Bank of England B''Sheet'!C91</f>
        <v>23.049201</v>
      </c>
      <c r="D100" s="21">
        <f>'A1. Bank of England B''Sheet'!G91+'A1. Bank of England B''Sheet'!H91</f>
        <v>18.051935999999998</v>
      </c>
      <c r="E100" s="21">
        <f>'A1. Bank of England B''Sheet'!J91</f>
        <v>1.712267</v>
      </c>
      <c r="F100" s="54">
        <f>'A1. Bank of England B''Sheet'!O91+'A1. Bank of England B''Sheet'!Q91</f>
        <v>3.9189979999999998</v>
      </c>
      <c r="G100" s="54">
        <f>'A1. Bank of England B''Sheet'!O91</f>
        <v>3.2849979999999999</v>
      </c>
      <c r="H100" s="54">
        <f>'A1. Bank of England B''Sheet'!S91</f>
        <v>6.7407079999999997</v>
      </c>
      <c r="I100" s="54"/>
      <c r="J100" s="21">
        <v>182.95998902782225</v>
      </c>
      <c r="K100" s="21">
        <v>175.6633590453103</v>
      </c>
      <c r="L100" s="104"/>
      <c r="M100" s="21">
        <f t="shared" si="31"/>
        <v>14.937595262219535</v>
      </c>
      <c r="N100" s="21">
        <f t="shared" si="32"/>
        <v>14.537715389720576</v>
      </c>
      <c r="O100" s="21">
        <f t="shared" si="33"/>
        <v>11.385813668831771</v>
      </c>
      <c r="P100" s="21">
        <f t="shared" si="34"/>
        <v>1.0799702044860768</v>
      </c>
      <c r="Q100" s="21">
        <f t="shared" si="35"/>
        <v>2.0719315164027301</v>
      </c>
      <c r="R100" s="21">
        <f t="shared" si="36"/>
        <v>2.0719315164027301</v>
      </c>
      <c r="S100" s="21">
        <f t="shared" si="28"/>
        <v>0</v>
      </c>
      <c r="T100" s="21">
        <f t="shared" si="29"/>
        <v>15.141576835649659</v>
      </c>
      <c r="U100" s="21">
        <f t="shared" si="21"/>
        <v>0</v>
      </c>
      <c r="V100" s="25"/>
    </row>
    <row r="101" spans="1:22">
      <c r="A101" s="15">
        <v>1782</v>
      </c>
      <c r="B101" s="21">
        <f>'A1. Bank of England B''Sheet'!B92</f>
        <v>25.424492000000001</v>
      </c>
      <c r="C101" s="21">
        <f>'A1. Bank of England B''Sheet'!C92</f>
        <v>24.871492</v>
      </c>
      <c r="D101" s="21">
        <f>'A1. Bank of England B''Sheet'!G92+'A1. Bank of England B''Sheet'!H92</f>
        <v>20.017339</v>
      </c>
      <c r="E101" s="21">
        <f>'A1. Bank of England B''Sheet'!J92</f>
        <v>2.6923910000000002</v>
      </c>
      <c r="F101" s="54">
        <f>'A1. Bank of England B''Sheet'!O92+'A1. Bank of England B''Sheet'!Q92</f>
        <v>2.7147619999999999</v>
      </c>
      <c r="G101" s="54">
        <f>'A1. Bank of England B''Sheet'!O92</f>
        <v>2.161762</v>
      </c>
      <c r="H101" s="54">
        <f>'A1. Bank of England B''Sheet'!S92</f>
        <v>7.6728750000000003</v>
      </c>
      <c r="I101" s="54"/>
      <c r="J101" s="21">
        <v>181.93810168274737</v>
      </c>
      <c r="K101" s="21">
        <v>174.68222560430181</v>
      </c>
      <c r="L101" s="104"/>
      <c r="M101" s="21">
        <f t="shared" si="31"/>
        <v>13.896203281983016</v>
      </c>
      <c r="N101" s="21">
        <f t="shared" si="32"/>
        <v>13.59395140552717</v>
      </c>
      <c r="O101" s="21">
        <f t="shared" si="33"/>
        <v>10.940828705972438</v>
      </c>
      <c r="P101" s="21">
        <f t="shared" si="34"/>
        <v>1.4715736562438115</v>
      </c>
      <c r="Q101" s="21">
        <f t="shared" si="35"/>
        <v>1.181549043310921</v>
      </c>
      <c r="R101" s="21">
        <f t="shared" si="36"/>
        <v>1.181549043310921</v>
      </c>
      <c r="S101" s="21">
        <f t="shared" si="28"/>
        <v>0</v>
      </c>
      <c r="T101" s="21">
        <f t="shared" si="29"/>
        <v>14.158611184011738</v>
      </c>
      <c r="U101" s="21">
        <f t="shared" si="21"/>
        <v>0</v>
      </c>
      <c r="V101" s="25"/>
    </row>
    <row r="102" spans="1:22">
      <c r="A102" s="15">
        <v>1783</v>
      </c>
      <c r="B102" s="21">
        <f>'A1. Bank of England B''Sheet'!B93</f>
        <v>24.164413</v>
      </c>
      <c r="C102" s="21">
        <f>'A1. Bank of England B''Sheet'!C93</f>
        <v>23.934412999999999</v>
      </c>
      <c r="D102" s="21">
        <f>'A1. Bank of England B''Sheet'!G93+'A1. Bank of England B''Sheet'!H93</f>
        <v>19.806097999999999</v>
      </c>
      <c r="E102" s="21">
        <f>'A1. Bank of England B''Sheet'!J93</f>
        <v>2.8071280000000001</v>
      </c>
      <c r="F102" s="54">
        <f>'A1. Bank of England B''Sheet'!O93+'A1. Bank of England B''Sheet'!Q93</f>
        <v>1.5511869999999999</v>
      </c>
      <c r="G102" s="54">
        <f>'A1. Bank of England B''Sheet'!O93</f>
        <v>1.3211869999999999</v>
      </c>
      <c r="H102" s="54">
        <f>'A1. Bank of England B''Sheet'!S93</f>
        <v>7.3061059999999998</v>
      </c>
      <c r="I102" s="54"/>
      <c r="J102" s="21">
        <v>177.45274378557144</v>
      </c>
      <c r="K102" s="21">
        <v>170.3757483306367</v>
      </c>
      <c r="L102" s="104"/>
      <c r="M102" s="21">
        <f t="shared" si="31"/>
        <v>13.281667103538563</v>
      </c>
      <c r="N102" s="21">
        <f t="shared" si="32"/>
        <v>13.155250482790777</v>
      </c>
      <c r="O102" s="21">
        <f t="shared" si="33"/>
        <v>10.886173823302098</v>
      </c>
      <c r="P102" s="21">
        <f t="shared" si="34"/>
        <v>1.5429027642021349</v>
      </c>
      <c r="Q102" s="21">
        <f t="shared" si="35"/>
        <v>0.72617389528654397</v>
      </c>
      <c r="R102" s="21">
        <f t="shared" si="36"/>
        <v>0.72617389528654397</v>
      </c>
      <c r="S102" s="21">
        <f t="shared" si="28"/>
        <v>0</v>
      </c>
      <c r="T102" s="21">
        <f t="shared" si="29"/>
        <v>13.701687688716156</v>
      </c>
      <c r="U102" s="21">
        <f t="shared" si="21"/>
        <v>0</v>
      </c>
      <c r="V102" s="25"/>
    </row>
    <row r="103" spans="1:22">
      <c r="A103" s="15">
        <v>1784</v>
      </c>
      <c r="B103" s="21">
        <f>'A1. Bank of England B''Sheet'!B94</f>
        <v>22.902177999999999</v>
      </c>
      <c r="C103" s="21">
        <f>'A1. Bank of England B''Sheet'!C94</f>
        <v>22.689177999999998</v>
      </c>
      <c r="D103" s="21">
        <f>'A1. Bank of England B''Sheet'!G94+'A1. Bank of England B''Sheet'!H94</f>
        <v>18.173477999999999</v>
      </c>
      <c r="E103" s="21">
        <f>'A1. Bank of England B''Sheet'!J94</f>
        <v>3.8584879999999999</v>
      </c>
      <c r="F103" s="54">
        <f>'A1. Bank of England B''Sheet'!O94+'A1. Bank of England B''Sheet'!Q94</f>
        <v>0.87021199999999999</v>
      </c>
      <c r="G103" s="54">
        <f>'A1. Bank of England B''Sheet'!O94</f>
        <v>0.65721200000000002</v>
      </c>
      <c r="H103" s="54">
        <f>'A1. Bank of England B''Sheet'!S94</f>
        <v>5.89283</v>
      </c>
      <c r="I103" s="54"/>
      <c r="J103" s="21">
        <v>171.2952906082848</v>
      </c>
      <c r="K103" s="21">
        <v>164.46386063303794</v>
      </c>
      <c r="L103" s="104"/>
      <c r="M103" s="21">
        <f t="shared" si="31"/>
        <v>12.906071504689892</v>
      </c>
      <c r="N103" s="21">
        <f t="shared" si="32"/>
        <v>12.786039548318801</v>
      </c>
      <c r="O103" s="21">
        <f t="shared" si="33"/>
        <v>10.241305720220526</v>
      </c>
      <c r="P103" s="21">
        <f t="shared" si="34"/>
        <v>2.174374944950122</v>
      </c>
      <c r="Q103" s="21">
        <f t="shared" si="35"/>
        <v>0.37035888314815529</v>
      </c>
      <c r="R103" s="21">
        <f t="shared" si="36"/>
        <v>0.37035888314815529</v>
      </c>
      <c r="S103" s="21">
        <f t="shared" si="28"/>
        <v>0</v>
      </c>
      <c r="T103" s="21">
        <f t="shared" si="29"/>
        <v>13.317140627296698</v>
      </c>
      <c r="U103" s="21">
        <f t="shared" si="21"/>
        <v>-2.0539125955565396E-15</v>
      </c>
      <c r="V103" s="25"/>
    </row>
    <row r="104" spans="1:22">
      <c r="A104" s="15">
        <v>1785</v>
      </c>
      <c r="B104" s="21">
        <f>'A1. Bank of England B''Sheet'!B95</f>
        <v>24.144812999999999</v>
      </c>
      <c r="C104" s="21">
        <f>'A1. Bank of England B''Sheet'!C95</f>
        <v>23.112812999999999</v>
      </c>
      <c r="D104" s="21">
        <f>'A1. Bank of England B''Sheet'!G95+'A1. Bank of England B''Sheet'!H95</f>
        <v>15.456450999999999</v>
      </c>
      <c r="E104" s="21">
        <f>'A1. Bank of England B''Sheet'!J95</f>
        <v>4.8701559999999997</v>
      </c>
      <c r="F104" s="54">
        <f>'A1. Bank of England B''Sheet'!O95+'A1. Bank of England B''Sheet'!Q95</f>
        <v>3.818206</v>
      </c>
      <c r="G104" s="54">
        <f>'A1. Bank of England B''Sheet'!O95</f>
        <v>2.786206</v>
      </c>
      <c r="H104" s="54">
        <f>'A1. Bank of England B''Sheet'!S95</f>
        <v>5.6197590000000002</v>
      </c>
      <c r="I104" s="54"/>
      <c r="J104" s="21">
        <v>170.66849948448751</v>
      </c>
      <c r="K104" s="21">
        <v>163.86206657516186</v>
      </c>
      <c r="L104" s="104"/>
      <c r="M104" s="21">
        <f t="shared" si="31"/>
        <v>14.095433046792834</v>
      </c>
      <c r="N104" s="21">
        <f t="shared" si="32"/>
        <v>13.49296464480976</v>
      </c>
      <c r="O104" s="21">
        <f t="shared" si="33"/>
        <v>9.0232784247090319</v>
      </c>
      <c r="P104" s="21">
        <f t="shared" si="34"/>
        <v>2.843134789465398</v>
      </c>
      <c r="Q104" s="21">
        <f t="shared" si="35"/>
        <v>1.6265514306353284</v>
      </c>
      <c r="R104" s="21">
        <f t="shared" si="36"/>
        <v>1.6265514306353284</v>
      </c>
      <c r="S104" s="21">
        <f t="shared" si="28"/>
        <v>0</v>
      </c>
      <c r="T104" s="21">
        <f t="shared" si="29"/>
        <v>14.053429678128957</v>
      </c>
      <c r="U104" s="21">
        <f t="shared" si="21"/>
        <v>1.7763568394002505E-15</v>
      </c>
      <c r="V104" s="25"/>
    </row>
    <row r="105" spans="1:22">
      <c r="A105" s="15">
        <v>1786</v>
      </c>
      <c r="B105" s="21">
        <f>'A1. Bank of England B''Sheet'!B96</f>
        <v>26.153938</v>
      </c>
      <c r="C105" s="21">
        <f>'A1. Bank of England B''Sheet'!C96</f>
        <v>25.174938000000001</v>
      </c>
      <c r="D105" s="21">
        <f>'A1. Bank of England B''Sheet'!G96+'A1. Bank of England B''Sheet'!H96</f>
        <v>15.865790000000001</v>
      </c>
      <c r="E105" s="21">
        <f>'A1. Bank of England B''Sheet'!J96</f>
        <v>3.2862900000000002</v>
      </c>
      <c r="F105" s="54">
        <f>'A1. Bank of England B''Sheet'!O96+'A1. Bank of England B''Sheet'!Q96</f>
        <v>7.0018580000000004</v>
      </c>
      <c r="G105" s="54">
        <f>'A1. Bank of England B''Sheet'!O96</f>
        <v>6.0228580000000003</v>
      </c>
      <c r="H105" s="54">
        <f>'A1. Bank of England B''Sheet'!S96</f>
        <v>7.1659629999999996</v>
      </c>
      <c r="I105" s="54"/>
      <c r="J105" s="21">
        <v>183.5498057508546</v>
      </c>
      <c r="K105" s="21">
        <v>176.22965327903597</v>
      </c>
      <c r="L105" s="104"/>
      <c r="M105" s="21">
        <f t="shared" si="31"/>
        <v>15.324408475494446</v>
      </c>
      <c r="N105" s="21">
        <f t="shared" si="32"/>
        <v>14.750781823266815</v>
      </c>
      <c r="O105" s="21">
        <f t="shared" si="33"/>
        <v>9.2962614940210919</v>
      </c>
      <c r="P105" s="21">
        <f t="shared" si="34"/>
        <v>1.9255398681809466</v>
      </c>
      <c r="Q105" s="21">
        <f t="shared" si="35"/>
        <v>3.5289804610647746</v>
      </c>
      <c r="R105" s="21">
        <f t="shared" si="36"/>
        <v>3.5289804610647746</v>
      </c>
      <c r="S105" s="21">
        <f t="shared" si="28"/>
        <v>0</v>
      </c>
      <c r="T105" s="21">
        <f t="shared" si="29"/>
        <v>15.363493532197408</v>
      </c>
      <c r="U105" s="21">
        <f t="shared" si="21"/>
        <v>0</v>
      </c>
      <c r="V105" s="25"/>
    </row>
    <row r="106" spans="1:22">
      <c r="A106" s="15">
        <v>1787</v>
      </c>
      <c r="B106" s="21">
        <f>'A1. Bank of England B''Sheet'!B97</f>
        <v>26.524571999999999</v>
      </c>
      <c r="C106" s="21">
        <f>'A1. Bank of England B''Sheet'!C97</f>
        <v>25.883572000000001</v>
      </c>
      <c r="D106" s="21">
        <f>'A1. Bank of England B''Sheet'!G97+'A1. Bank of England B''Sheet'!H97</f>
        <v>16.714618999999999</v>
      </c>
      <c r="E106" s="21">
        <f>'A1. Bank of England B''Sheet'!J97</f>
        <v>3.4335100000000001</v>
      </c>
      <c r="F106" s="54">
        <f>'A1. Bank of England B''Sheet'!O97+'A1. Bank of England B''Sheet'!Q97</f>
        <v>6.3764430000000001</v>
      </c>
      <c r="G106" s="54">
        <f>'A1. Bank of England B''Sheet'!O97</f>
        <v>5.7354430000000001</v>
      </c>
      <c r="H106" s="54">
        <f>'A1. Bank of England B''Sheet'!S97</f>
        <v>7.7773349999999999</v>
      </c>
      <c r="I106" s="54"/>
      <c r="J106" s="21">
        <v>179.48601515504794</v>
      </c>
      <c r="K106" s="21">
        <v>172.32793077506497</v>
      </c>
      <c r="L106" s="104"/>
      <c r="M106" s="21">
        <f t="shared" si="31"/>
        <v>14.450885355881942</v>
      </c>
      <c r="N106" s="21">
        <f t="shared" si="32"/>
        <v>14.101661341518192</v>
      </c>
      <c r="O106" s="21">
        <f t="shared" si="33"/>
        <v>9.1063125518574264</v>
      </c>
      <c r="P106" s="21">
        <f t="shared" si="34"/>
        <v>1.8706148916662713</v>
      </c>
      <c r="Q106" s="21">
        <f t="shared" si="35"/>
        <v>3.1247338979944934</v>
      </c>
      <c r="R106" s="21">
        <f t="shared" si="36"/>
        <v>3.1247338979944934</v>
      </c>
      <c r="S106" s="21">
        <f t="shared" si="28"/>
        <v>0</v>
      </c>
      <c r="T106" s="21">
        <f t="shared" si="29"/>
        <v>14.687410159638027</v>
      </c>
      <c r="U106" s="21">
        <f t="shared" si="21"/>
        <v>0</v>
      </c>
      <c r="V106" s="25"/>
    </row>
    <row r="107" spans="1:22">
      <c r="A107" s="15">
        <v>1788</v>
      </c>
      <c r="B107" s="21">
        <f>'A1. Bank of England B''Sheet'!B98</f>
        <v>28.111961999999998</v>
      </c>
      <c r="C107" s="21">
        <f>'A1. Bank of England B''Sheet'!C98</f>
        <v>27.265961999999998</v>
      </c>
      <c r="D107" s="21">
        <f>'A1. Bank of England B''Sheet'!G98+'A1. Bank of England B''Sheet'!H98</f>
        <v>17.699024000000001</v>
      </c>
      <c r="E107" s="21">
        <f>'A1. Bank of England B''Sheet'!J98</f>
        <v>3.7283870000000001</v>
      </c>
      <c r="F107" s="54">
        <f>'A1. Bank of England B''Sheet'!O98+'A1. Bank of England B''Sheet'!Q98</f>
        <v>6.6845509999999999</v>
      </c>
      <c r="G107" s="54">
        <f>'A1. Bank of England B''Sheet'!O98</f>
        <v>5.8385509999999998</v>
      </c>
      <c r="H107" s="54">
        <f>'A1. Bank of England B''Sheet'!S98</f>
        <v>8.9646849999999993</v>
      </c>
      <c r="I107" s="54"/>
      <c r="J107" s="21">
        <v>173.23769009417862</v>
      </c>
      <c r="K107" s="21">
        <v>166.32879525679388</v>
      </c>
      <c r="L107" s="104"/>
      <c r="M107" s="21">
        <f t="shared" si="31"/>
        <v>15.662480430977112</v>
      </c>
      <c r="N107" s="21">
        <f t="shared" si="32"/>
        <v>15.191134516216463</v>
      </c>
      <c r="O107" s="21">
        <f t="shared" si="33"/>
        <v>9.8609487679086332</v>
      </c>
      <c r="P107" s="21">
        <f t="shared" si="34"/>
        <v>2.0772576608708233</v>
      </c>
      <c r="Q107" s="21">
        <f t="shared" si="35"/>
        <v>3.2529280874370086</v>
      </c>
      <c r="R107" s="21">
        <f t="shared" si="36"/>
        <v>3.2529280874370086</v>
      </c>
      <c r="S107" s="21">
        <f t="shared" si="28"/>
        <v>0</v>
      </c>
      <c r="T107" s="21">
        <f t="shared" si="29"/>
        <v>15.822137408235657</v>
      </c>
      <c r="U107" s="21">
        <f t="shared" si="21"/>
        <v>0</v>
      </c>
      <c r="V107" s="25"/>
    </row>
    <row r="108" spans="1:22">
      <c r="A108" s="15">
        <v>1789</v>
      </c>
      <c r="B108" s="21">
        <f>'A1. Bank of England B''Sheet'!B99</f>
        <v>28.707727999999999</v>
      </c>
      <c r="C108" s="21">
        <f>'A1. Bank of England B''Sheet'!C99</f>
        <v>27.795728</v>
      </c>
      <c r="D108" s="21">
        <f>'A1. Bank of England B''Sheet'!G99+'A1. Bank of England B''Sheet'!H99</f>
        <v>18.057380000000002</v>
      </c>
      <c r="E108" s="21">
        <f>'A1. Bank of England B''Sheet'!J99</f>
        <v>2.432388</v>
      </c>
      <c r="F108" s="54">
        <f>'A1. Bank of England B''Sheet'!O99+'A1. Bank of England B''Sheet'!Q99</f>
        <v>8.2179599999999997</v>
      </c>
      <c r="G108" s="54">
        <f>'A1. Bank of England B''Sheet'!O99</f>
        <v>7.3059599999999998</v>
      </c>
      <c r="H108" s="54">
        <f>'A1. Bank of England B''Sheet'!S99</f>
        <v>9.2193749999999994</v>
      </c>
      <c r="I108" s="54"/>
      <c r="J108" s="21">
        <v>174.46613700964679</v>
      </c>
      <c r="K108" s="21">
        <v>167.50825046296561</v>
      </c>
      <c r="L108" s="104"/>
      <c r="M108" s="21">
        <f t="shared" si="31"/>
        <v>16.571294609385163</v>
      </c>
      <c r="N108" s="21">
        <f t="shared" si="32"/>
        <v>16.044850277609441</v>
      </c>
      <c r="O108" s="21">
        <f t="shared" si="33"/>
        <v>10.423470776009149</v>
      </c>
      <c r="P108" s="21">
        <f t="shared" si="34"/>
        <v>1.4040755211395748</v>
      </c>
      <c r="Q108" s="21">
        <f t="shared" si="35"/>
        <v>4.2173039804607191</v>
      </c>
      <c r="R108" s="21">
        <f t="shared" si="36"/>
        <v>4.2173039804607191</v>
      </c>
      <c r="S108" s="21">
        <f t="shared" si="28"/>
        <v>0</v>
      </c>
      <c r="T108" s="21">
        <f t="shared" si="29"/>
        <v>16.711314452248853</v>
      </c>
      <c r="U108" s="21">
        <f t="shared" si="21"/>
        <v>0</v>
      </c>
      <c r="V108" s="25"/>
    </row>
    <row r="109" spans="1:22">
      <c r="A109" s="15">
        <v>1790</v>
      </c>
      <c r="B109" s="21">
        <f>'A1. Bank of England B''Sheet'!B100</f>
        <v>28.873393</v>
      </c>
      <c r="C109" s="21">
        <f>'A1. Bank of England B''Sheet'!C100</f>
        <v>28.118393000000001</v>
      </c>
      <c r="D109" s="21">
        <f>'A1. Bank of England B''Sheet'!G100+'A1. Bank of England B''Sheet'!H100</f>
        <v>17.703779000000001</v>
      </c>
      <c r="E109" s="21">
        <f>'A1. Bank of England B''Sheet'!J100</f>
        <v>1.7257420000000001</v>
      </c>
      <c r="F109" s="54">
        <f>'A1. Bank of England B''Sheet'!O100+'A1. Bank of England B''Sheet'!Q100</f>
        <v>9.4438720000000007</v>
      </c>
      <c r="G109" s="54">
        <f>'A1. Bank of England B''Sheet'!O100</f>
        <v>8.6888719999999999</v>
      </c>
      <c r="H109" s="54">
        <f>'A1. Bank of England B''Sheet'!S100</f>
        <v>9.3427170000000004</v>
      </c>
      <c r="I109" s="54"/>
      <c r="J109" s="21">
        <v>192.43096676183367</v>
      </c>
      <c r="K109" s="21">
        <v>184.75662457861114</v>
      </c>
      <c r="L109" s="104"/>
      <c r="M109" s="21">
        <f t="shared" si="31"/>
        <v>16.549568583847019</v>
      </c>
      <c r="N109" s="21">
        <f t="shared" si="32"/>
        <v>16.116819849370106</v>
      </c>
      <c r="O109" s="21">
        <f t="shared" si="33"/>
        <v>10.147401268488625</v>
      </c>
      <c r="P109" s="21">
        <f t="shared" si="34"/>
        <v>0.98915584971344805</v>
      </c>
      <c r="Q109" s="21">
        <f t="shared" si="35"/>
        <v>4.9802627311680343</v>
      </c>
      <c r="R109" s="21">
        <f t="shared" si="36"/>
        <v>4.9802627311680343</v>
      </c>
      <c r="S109" s="21">
        <f t="shared" si="28"/>
        <v>0</v>
      </c>
      <c r="T109" s="21">
        <f t="shared" si="29"/>
        <v>16.786273465507119</v>
      </c>
      <c r="U109" s="21">
        <f t="shared" si="21"/>
        <v>0</v>
      </c>
      <c r="V109" s="25"/>
    </row>
    <row r="110" spans="1:22">
      <c r="A110" s="15">
        <v>1791</v>
      </c>
      <c r="B110" s="21">
        <f>'A1. Bank of England B''Sheet'!B101</f>
        <v>30.944334999999999</v>
      </c>
      <c r="C110" s="21">
        <f>'A1. Bank of England B''Sheet'!C101</f>
        <v>30.121334999999998</v>
      </c>
      <c r="D110" s="21">
        <f>'A1. Bank of England B''Sheet'!G101+'A1. Bank of England B''Sheet'!H101</f>
        <v>20.227992</v>
      </c>
      <c r="E110" s="21">
        <f>'A1. Bank of England B''Sheet'!J101</f>
        <v>1.929449</v>
      </c>
      <c r="F110" s="54">
        <f>'A1. Bank of England B''Sheet'!O101+'A1. Bank of England B''Sheet'!Q101</f>
        <v>8.7868940000000002</v>
      </c>
      <c r="G110" s="54">
        <f>'A1. Bank of England B''Sheet'!O101</f>
        <v>7.9638939999999998</v>
      </c>
      <c r="H110" s="54">
        <f>'A1. Bank of England B''Sheet'!S101</f>
        <v>10.739207</v>
      </c>
      <c r="I110" s="54"/>
      <c r="J110" s="21">
        <v>194.19594389994913</v>
      </c>
      <c r="K110" s="21">
        <v>186.45121263782005</v>
      </c>
      <c r="L110" s="104"/>
      <c r="M110" s="21">
        <f t="shared" si="31"/>
        <v>16.080746005033028</v>
      </c>
      <c r="N110" s="21">
        <f t="shared" si="32"/>
        <v>15.653060163274198</v>
      </c>
      <c r="O110" s="21">
        <f t="shared" si="33"/>
        <v>10.511817479478555</v>
      </c>
      <c r="P110" s="21">
        <f t="shared" si="34"/>
        <v>1.0026707408210571</v>
      </c>
      <c r="Q110" s="21">
        <f t="shared" si="35"/>
        <v>4.1385719429745862</v>
      </c>
      <c r="R110" s="21">
        <f t="shared" si="36"/>
        <v>4.1385719429745862</v>
      </c>
      <c r="S110" s="21">
        <f t="shared" si="28"/>
        <v>0</v>
      </c>
      <c r="T110" s="21">
        <f t="shared" si="29"/>
        <v>16.303250326585086</v>
      </c>
      <c r="U110" s="21">
        <f t="shared" si="21"/>
        <v>0</v>
      </c>
      <c r="V110" s="25"/>
    </row>
    <row r="111" spans="1:22">
      <c r="A111" s="15">
        <v>1792</v>
      </c>
      <c r="B111" s="21">
        <f>'A1. Bank of England B''Sheet'!B102</f>
        <v>29.626042000000002</v>
      </c>
      <c r="C111" s="21">
        <f>'A1. Bank of England B''Sheet'!C102</f>
        <v>28.981042000000002</v>
      </c>
      <c r="D111" s="21">
        <f>'A1. Bank of England B''Sheet'!G102+'A1. Bank of England B''Sheet'!H102</f>
        <v>19.587486999999999</v>
      </c>
      <c r="E111" s="21">
        <f>'A1. Bank of England B''Sheet'!J102</f>
        <v>2.867435</v>
      </c>
      <c r="F111" s="54">
        <f>'A1. Bank of England B''Sheet'!O102+'A1. Bank of England B''Sheet'!Q102</f>
        <v>7.1711200000000002</v>
      </c>
      <c r="G111" s="54">
        <f>'A1. Bank of England B''Sheet'!O102</f>
        <v>6.5261199999999997</v>
      </c>
      <c r="H111" s="54">
        <f>'A1. Bank of England B''Sheet'!S102</f>
        <v>10.545356</v>
      </c>
      <c r="I111" s="54"/>
      <c r="J111" s="21">
        <v>213.80025404428198</v>
      </c>
      <c r="K111" s="21">
        <v>205.27368300425564</v>
      </c>
      <c r="L111" s="104"/>
      <c r="M111" s="21">
        <f t="shared" si="31"/>
        <v>15.255747058889916</v>
      </c>
      <c r="N111" s="21">
        <f t="shared" si="32"/>
        <v>14.923608298910302</v>
      </c>
      <c r="O111" s="21">
        <f t="shared" si="33"/>
        <v>10.086455260925318</v>
      </c>
      <c r="P111" s="21">
        <f t="shared" si="34"/>
        <v>1.476567915073097</v>
      </c>
      <c r="Q111" s="21">
        <f t="shared" si="35"/>
        <v>3.3605851229118846</v>
      </c>
      <c r="R111" s="21">
        <f t="shared" si="36"/>
        <v>3.3605851229118846</v>
      </c>
      <c r="S111" s="21">
        <f t="shared" si="28"/>
        <v>0</v>
      </c>
      <c r="T111" s="21">
        <f t="shared" si="29"/>
        <v>15.543498800565828</v>
      </c>
      <c r="U111" s="21">
        <f t="shared" si="21"/>
        <v>0</v>
      </c>
      <c r="V111" s="25"/>
    </row>
    <row r="112" spans="1:22">
      <c r="A112" s="15">
        <v>1793</v>
      </c>
      <c r="B112" s="21">
        <f>'A1. Bank of England B''Sheet'!B103</f>
        <v>30.605179</v>
      </c>
      <c r="C112" s="21">
        <f>'A1. Bank of England B''Sheet'!C103</f>
        <v>29.625178999999999</v>
      </c>
      <c r="D112" s="21">
        <f>'A1. Bank of England B''Sheet'!G103+'A1. Bank of England B''Sheet'!H103</f>
        <v>19.364293</v>
      </c>
      <c r="E112" s="21">
        <f>'A1. Bank of England B''Sheet'!J103</f>
        <v>6.1689379999999998</v>
      </c>
      <c r="F112" s="54">
        <f>'A1. Bank of England B''Sheet'!O103+'A1. Bank of England B''Sheet'!Q103</f>
        <v>5.0719480000000008</v>
      </c>
      <c r="G112" s="54">
        <f>'A1. Bank of England B''Sheet'!O103</f>
        <v>4.0919480000000004</v>
      </c>
      <c r="H112" s="54">
        <f>'A1. Bank of England B''Sheet'!S103</f>
        <v>11.238778999999999</v>
      </c>
      <c r="I112" s="54"/>
      <c r="J112" s="21">
        <v>208.16751359870094</v>
      </c>
      <c r="K112" s="21">
        <v>199.86558196228037</v>
      </c>
      <c r="L112" s="104"/>
      <c r="M112" s="21">
        <f t="shared" si="31"/>
        <v>14.314846882109457</v>
      </c>
      <c r="N112" s="21">
        <f t="shared" si="32"/>
        <v>13.856475116191431</v>
      </c>
      <c r="O112" s="21">
        <f t="shared" si="33"/>
        <v>9.0571889573102649</v>
      </c>
      <c r="P112" s="21">
        <f t="shared" si="34"/>
        <v>2.8853744947947062</v>
      </c>
      <c r="Q112" s="21">
        <f t="shared" si="35"/>
        <v>1.913911664086462</v>
      </c>
      <c r="R112" s="21">
        <f t="shared" si="36"/>
        <v>1.913911664086462</v>
      </c>
      <c r="S112" s="21">
        <f t="shared" si="28"/>
        <v>0</v>
      </c>
      <c r="T112" s="21">
        <f t="shared" si="29"/>
        <v>14.43203949304394</v>
      </c>
      <c r="U112" s="21">
        <f t="shared" si="21"/>
        <v>-1.7763568394002505E-15</v>
      </c>
      <c r="V112" s="25"/>
    </row>
    <row r="113" spans="1:22">
      <c r="A113" s="15">
        <v>1794</v>
      </c>
      <c r="B113" s="21">
        <f>'A1. Bank of England B''Sheet'!B104</f>
        <v>29.530932</v>
      </c>
      <c r="C113" s="21">
        <f>'A1. Bank of England B''Sheet'!C104</f>
        <v>28.633932000000001</v>
      </c>
      <c r="D113" s="21">
        <f>'A1. Bank of England B''Sheet'!G104+'A1. Bank of England B''Sheet'!H104</f>
        <v>16.933247999999999</v>
      </c>
      <c r="E113" s="21">
        <f>'A1. Bank of England B''Sheet'!J104</f>
        <v>4.6210979999999999</v>
      </c>
      <c r="F113" s="54">
        <f>'A1. Bank of England B''Sheet'!O104+'A1. Bank of England B''Sheet'!Q104</f>
        <v>7.9765860000000002</v>
      </c>
      <c r="G113" s="54">
        <f>'A1. Bank of England B''Sheet'!O104</f>
        <v>7.0795859999999999</v>
      </c>
      <c r="H113" s="54">
        <f>'A1. Bank of England B''Sheet'!S104</f>
        <v>10.130159000000001</v>
      </c>
      <c r="I113" s="54"/>
      <c r="J113" s="21">
        <v>203.4415414805672</v>
      </c>
      <c r="K113" s="21">
        <v>195.32808640690183</v>
      </c>
      <c r="L113" s="104"/>
      <c r="M113" s="21">
        <f t="shared" si="31"/>
        <v>14.186138600343202</v>
      </c>
      <c r="N113" s="21">
        <f t="shared" si="32"/>
        <v>13.755235629705235</v>
      </c>
      <c r="O113" s="21">
        <f t="shared" si="33"/>
        <v>8.1344335181153209</v>
      </c>
      <c r="P113" s="21">
        <f t="shared" si="34"/>
        <v>2.2198939306679781</v>
      </c>
      <c r="Q113" s="21">
        <f t="shared" si="35"/>
        <v>3.4009081809219346</v>
      </c>
      <c r="R113" s="21">
        <f t="shared" si="36"/>
        <v>3.4009081809219346</v>
      </c>
      <c r="S113" s="21">
        <f t="shared" si="28"/>
        <v>0</v>
      </c>
      <c r="T113" s="21">
        <f t="shared" si="29"/>
        <v>14.326594763776756</v>
      </c>
      <c r="U113" s="21">
        <f t="shared" si="21"/>
        <v>0</v>
      </c>
      <c r="V113" s="25"/>
    </row>
    <row r="114" spans="1:22">
      <c r="A114" s="15">
        <v>1795</v>
      </c>
      <c r="B114" s="21">
        <f>'A1. Bank of England B''Sheet'!B105</f>
        <v>33.820866000000002</v>
      </c>
      <c r="C114" s="21">
        <f>'A1. Bank of England B''Sheet'!C105</f>
        <v>32.762866000000002</v>
      </c>
      <c r="D114" s="21">
        <f>'A1. Bank of England B''Sheet'!G105+'A1. Bank of England B''Sheet'!H105</f>
        <v>23.013985999999999</v>
      </c>
      <c r="E114" s="21">
        <f>'A1. Bank of England B''Sheet'!J105</f>
        <v>3.5686339999999999</v>
      </c>
      <c r="F114" s="54">
        <f>'A1. Bank of England B''Sheet'!O105+'A1. Bank of England B''Sheet'!Q105</f>
        <v>7.2382460000000002</v>
      </c>
      <c r="G114" s="54">
        <f>'A1. Bank of England B''Sheet'!O105</f>
        <v>6.1802460000000004</v>
      </c>
      <c r="H114" s="54">
        <f>'A1. Bank of England B''Sheet'!S105</f>
        <v>13.451356000000001</v>
      </c>
      <c r="I114" s="54"/>
      <c r="J114" s="21">
        <v>247.9724582280829</v>
      </c>
      <c r="K114" s="21">
        <v>238.08306501616562</v>
      </c>
      <c r="L114" s="104"/>
      <c r="M114" s="21">
        <f t="shared" si="31"/>
        <v>16.624365777935566</v>
      </c>
      <c r="N114" s="21">
        <f t="shared" si="32"/>
        <v>16.104314665316043</v>
      </c>
      <c r="O114" s="21">
        <f t="shared" si="33"/>
        <v>11.312333672126792</v>
      </c>
      <c r="P114" s="21">
        <f t="shared" si="34"/>
        <v>1.7541324028656542</v>
      </c>
      <c r="Q114" s="21">
        <f t="shared" si="35"/>
        <v>3.0378485903235943</v>
      </c>
      <c r="R114" s="21">
        <f t="shared" si="36"/>
        <v>3.0378485903235943</v>
      </c>
      <c r="S114" s="21">
        <f t="shared" si="28"/>
        <v>0</v>
      </c>
      <c r="T114" s="21">
        <f t="shared" si="29"/>
        <v>16.773248846430281</v>
      </c>
      <c r="U114" s="21">
        <f t="shared" si="21"/>
        <v>0</v>
      </c>
      <c r="V114" s="25"/>
    </row>
    <row r="115" spans="1:22">
      <c r="A115" s="15">
        <v>1796</v>
      </c>
      <c r="B115" s="21">
        <f>'A1. Bank of England B''Sheet'!B106</f>
        <v>30.224765000000001</v>
      </c>
      <c r="C115" s="21">
        <f>'A1. Bank of England B''Sheet'!C106</f>
        <v>28.983765000000002</v>
      </c>
      <c r="D115" s="21">
        <f>'A1. Bank of England B''Sheet'!G106+'A1. Bank of England B''Sheet'!H106</f>
        <v>22.236055999999998</v>
      </c>
      <c r="E115" s="21">
        <f>'A1. Bank of England B''Sheet'!J106</f>
        <v>4.1889909999999997</v>
      </c>
      <c r="F115" s="54">
        <f>'A1. Bank of England B''Sheet'!O106+'A1. Bank of England B''Sheet'!Q106</f>
        <v>3.7997179999999999</v>
      </c>
      <c r="G115" s="54">
        <f>'A1. Bank of England B''Sheet'!O106</f>
        <v>2.5587179999999998</v>
      </c>
      <c r="H115" s="54">
        <f>'A1. Bank of England B''Sheet'!S106</f>
        <v>10.073708999999999</v>
      </c>
      <c r="I115" s="54"/>
      <c r="J115" s="21">
        <v>259.72545375696711</v>
      </c>
      <c r="K115" s="21">
        <v>249.36733915948315</v>
      </c>
      <c r="L115" s="104"/>
      <c r="M115" s="21">
        <f t="shared" si="31"/>
        <v>12.188758871035398</v>
      </c>
      <c r="N115" s="21">
        <f t="shared" si="32"/>
        <v>11.688300066510205</v>
      </c>
      <c r="O115" s="21">
        <f t="shared" si="33"/>
        <v>8.9671474642347047</v>
      </c>
      <c r="P115" s="21">
        <f t="shared" si="34"/>
        <v>1.6892968799571291</v>
      </c>
      <c r="Q115" s="21">
        <f t="shared" si="35"/>
        <v>1.0318557223183686</v>
      </c>
      <c r="R115" s="21">
        <f t="shared" si="36"/>
        <v>1.0318557223183686</v>
      </c>
      <c r="S115" s="21">
        <f t="shared" si="28"/>
        <v>0</v>
      </c>
      <c r="T115" s="21">
        <f t="shared" si="29"/>
        <v>12.173803709235695</v>
      </c>
      <c r="U115" s="21">
        <f t="shared" si="21"/>
        <v>2.886579864025407E-15</v>
      </c>
      <c r="V115" s="25"/>
    </row>
    <row r="116" spans="1:22">
      <c r="A116" s="15">
        <v>1797</v>
      </c>
      <c r="B116" s="21">
        <f>'A1. Bank of England B''Sheet'!B107</f>
        <v>28.884073999999998</v>
      </c>
      <c r="C116" s="21">
        <f>'A1. Bank of England B''Sheet'!C107</f>
        <v>27.926074</v>
      </c>
      <c r="D116" s="21">
        <f>'A1. Bank of England B''Sheet'!G107+'A1. Bank of England B''Sheet'!H107</f>
        <v>21.673341999999998</v>
      </c>
      <c r="E116" s="21">
        <f>'A1. Bank of England B''Sheet'!J107</f>
        <v>5.1441990000000004</v>
      </c>
      <c r="F116" s="54">
        <f>'A1. Bank of England B''Sheet'!O107+'A1. Bank of England B''Sheet'!Q107</f>
        <v>2.0665329999999997</v>
      </c>
      <c r="G116" s="54">
        <f>'A1. Bank of England B''Sheet'!O107</f>
        <v>1.108533</v>
      </c>
      <c r="H116" s="54">
        <f>'A1. Bank of England B''Sheet'!S107</f>
        <v>9.1878840000000004</v>
      </c>
      <c r="I116" s="54"/>
      <c r="J116" s="21">
        <v>260.38542896306132</v>
      </c>
      <c r="K116" s="21">
        <v>250.00099388478759</v>
      </c>
      <c r="L116" s="104"/>
      <c r="M116" s="21">
        <f t="shared" si="31"/>
        <v>11.121002420897758</v>
      </c>
      <c r="N116" s="21">
        <f t="shared" si="32"/>
        <v>10.752151395269584</v>
      </c>
      <c r="O116" s="21">
        <f t="shared" si="33"/>
        <v>8.344712343935452</v>
      </c>
      <c r="P116" s="21">
        <f t="shared" si="34"/>
        <v>1.9806295168950141</v>
      </c>
      <c r="Q116" s="21">
        <f t="shared" si="35"/>
        <v>0.42680953443911879</v>
      </c>
      <c r="R116" s="21">
        <f t="shared" si="36"/>
        <v>0.42680953443911879</v>
      </c>
      <c r="S116" s="21">
        <f t="shared" si="28"/>
        <v>0</v>
      </c>
      <c r="T116" s="21">
        <f t="shared" si="29"/>
        <v>11.198769692184849</v>
      </c>
      <c r="U116" s="21">
        <f t="shared" si="21"/>
        <v>-1.1657341758564144E-15</v>
      </c>
      <c r="V116" s="25"/>
    </row>
    <row r="117" spans="1:22">
      <c r="A117" s="15">
        <v>1798</v>
      </c>
      <c r="B117" s="21">
        <f>'A1. Bank of England B''Sheet'!B108</f>
        <v>33.243614999999998</v>
      </c>
      <c r="C117" s="21">
        <f>'A1. Bank of England B''Sheet'!C108</f>
        <v>31.595614999999999</v>
      </c>
      <c r="D117" s="21">
        <f>'A1. Bank of England B''Sheet'!G108+'A1. Bank of England B''Sheet'!H108</f>
        <v>20.200178000000001</v>
      </c>
      <c r="E117" s="21">
        <f>'A1. Bank of England B''Sheet'!J108</f>
        <v>5.5641540000000003</v>
      </c>
      <c r="F117" s="54">
        <f>'A1. Bank of England B''Sheet'!O108+'A1. Bank of England B''Sheet'!Q108</f>
        <v>7.4792829999999997</v>
      </c>
      <c r="G117" s="54">
        <f>'A1. Bank of England B''Sheet'!O108</f>
        <v>5.831283</v>
      </c>
      <c r="H117" s="54">
        <f>'A1. Bank of England B''Sheet'!S108</f>
        <v>12.541854000000001</v>
      </c>
      <c r="I117" s="54"/>
      <c r="J117" s="21">
        <v>274.55945150574331</v>
      </c>
      <c r="K117" s="21">
        <v>263.60974202836582</v>
      </c>
      <c r="L117" s="104"/>
      <c r="M117" s="21">
        <f t="shared" si="31"/>
        <v>12.767079606714857</v>
      </c>
      <c r="N117" s="21">
        <f t="shared" si="32"/>
        <v>12.134171687649312</v>
      </c>
      <c r="O117" s="21">
        <f t="shared" si="33"/>
        <v>7.7577989215616325</v>
      </c>
      <c r="P117" s="21">
        <f t="shared" si="34"/>
        <v>2.1368914620753756</v>
      </c>
      <c r="Q117" s="21">
        <f t="shared" si="35"/>
        <v>2.2394813040123052</v>
      </c>
      <c r="R117" s="21">
        <f t="shared" si="36"/>
        <v>2.2394813040123052</v>
      </c>
      <c r="S117" s="21">
        <f t="shared" si="28"/>
        <v>0</v>
      </c>
      <c r="T117" s="21">
        <f t="shared" si="29"/>
        <v>12.63819575635798</v>
      </c>
      <c r="U117" s="21">
        <f t="shared" si="21"/>
        <v>0</v>
      </c>
      <c r="V117" s="25"/>
    </row>
    <row r="118" spans="1:22">
      <c r="A118" s="15">
        <v>1799</v>
      </c>
      <c r="B118" s="21">
        <f>'A1. Bank of England B''Sheet'!B109</f>
        <v>34.765217</v>
      </c>
      <c r="C118" s="21">
        <f>'A1. Bank of England B''Sheet'!C109</f>
        <v>33.006216999999999</v>
      </c>
      <c r="D118" s="21">
        <f>'A1. Bank of England B''Sheet'!G109+'A1. Bank of England B''Sheet'!H109</f>
        <v>19.848317000000002</v>
      </c>
      <c r="E118" s="21">
        <f>'A1. Bank of England B''Sheet'!J109</f>
        <v>5.5941919999999996</v>
      </c>
      <c r="F118" s="54">
        <f>'A1. Bank of England B''Sheet'!O109+'A1. Bank of England B''Sheet'!Q109</f>
        <v>9.3227080000000004</v>
      </c>
      <c r="G118" s="54">
        <f>'A1. Bank of England B''Sheet'!O109</f>
        <v>7.5637080000000001</v>
      </c>
      <c r="H118" s="54">
        <f>'A1. Bank of England B''Sheet'!S109</f>
        <v>12.351152000000001</v>
      </c>
      <c r="I118" s="54"/>
      <c r="J118" s="21">
        <v>303.91104449046247</v>
      </c>
      <c r="K118" s="21">
        <v>291.79076370651245</v>
      </c>
      <c r="L118" s="104"/>
      <c r="M118" s="21">
        <f t="shared" si="31"/>
        <v>12.66218183688088</v>
      </c>
      <c r="N118" s="21">
        <f t="shared" si="32"/>
        <v>12.021519135104176</v>
      </c>
      <c r="O118" s="21">
        <f t="shared" si="33"/>
        <v>7.2291508783061538</v>
      </c>
      <c r="P118" s="21">
        <f t="shared" si="34"/>
        <v>2.0375157253994507</v>
      </c>
      <c r="Q118" s="21">
        <f t="shared" si="35"/>
        <v>2.7548525313985706</v>
      </c>
      <c r="R118" s="21">
        <f t="shared" si="36"/>
        <v>2.7548525313985706</v>
      </c>
      <c r="S118" s="21">
        <f t="shared" si="28"/>
        <v>0</v>
      </c>
      <c r="T118" s="21">
        <f t="shared" si="29"/>
        <v>12.520863889942412</v>
      </c>
      <c r="U118" s="21">
        <f t="shared" si="21"/>
        <v>0</v>
      </c>
      <c r="V118" s="25"/>
    </row>
    <row r="119" spans="1:22">
      <c r="A119" s="15">
        <v>1800</v>
      </c>
      <c r="B119" s="21">
        <f>'A1. Bank of England B''Sheet'!B110</f>
        <v>38.823594</v>
      </c>
      <c r="C119" s="21">
        <f>'A1. Bank of England B''Sheet'!C110</f>
        <v>36.413594000000003</v>
      </c>
      <c r="D119" s="21">
        <f>'A1. Bank of England B''Sheet'!G110+'A1. Bank of England B''Sheet'!H110</f>
        <v>22.778984999999999</v>
      </c>
      <c r="E119" s="21">
        <f>'A1. Bank of England B''Sheet'!J110</f>
        <v>7.490361</v>
      </c>
      <c r="F119" s="54">
        <f>'A1. Bank of England B''Sheet'!O110+'A1. Bank of England B''Sheet'!Q110</f>
        <v>8.5542480000000012</v>
      </c>
      <c r="G119" s="54">
        <f>'A1. Bank of England B''Sheet'!O110</f>
        <v>6.1442480000000002</v>
      </c>
      <c r="H119" s="54">
        <f>'A1. Bank of England B''Sheet'!S110</f>
        <v>16.122102000000002</v>
      </c>
      <c r="I119" s="54"/>
      <c r="J119" s="21">
        <v>346.85648573421395</v>
      </c>
      <c r="K119" s="93">
        <v>333.02349718362916</v>
      </c>
      <c r="L119" s="104"/>
      <c r="M119" s="21">
        <f t="shared" si="31"/>
        <v>12.774657158344366</v>
      </c>
      <c r="N119" s="21">
        <f t="shared" si="32"/>
        <v>11.981661956725221</v>
      </c>
      <c r="O119" s="21">
        <f t="shared" si="33"/>
        <v>7.4952804160807203</v>
      </c>
      <c r="P119" s="21">
        <f t="shared" si="34"/>
        <v>2.4646557391681325</v>
      </c>
      <c r="Q119" s="21">
        <f t="shared" si="35"/>
        <v>2.0217258014763666</v>
      </c>
      <c r="R119" s="21">
        <f t="shared" si="36"/>
        <v>2.0217258014763666</v>
      </c>
      <c r="S119" s="21">
        <f t="shared" si="28"/>
        <v>0</v>
      </c>
      <c r="T119" s="21">
        <f t="shared" si="29"/>
        <v>12.479351141020127</v>
      </c>
      <c r="U119" s="21">
        <f t="shared" si="21"/>
        <v>0</v>
      </c>
      <c r="V119" s="25"/>
    </row>
    <row r="120" spans="1:22">
      <c r="A120" s="15">
        <v>1801</v>
      </c>
      <c r="B120" s="21">
        <f>'A1. Bank of England B''Sheet'!B111</f>
        <v>42.441837</v>
      </c>
      <c r="C120" s="21">
        <f>'A1. Bank of England B''Sheet'!C111</f>
        <v>39.685370999999996</v>
      </c>
      <c r="D120" s="21">
        <f>'A1. Bank of England B''Sheet'!G111+'A1. Bank of England B''Sheet'!H111</f>
        <v>25.158867999999998</v>
      </c>
      <c r="E120" s="21">
        <f>'A1. Bank of England B''Sheet'!J111</f>
        <v>9.8863810000000001</v>
      </c>
      <c r="F120" s="54">
        <f>'A1. Bank of England B''Sheet'!O111+'A1. Bank of England B''Sheet'!Q111</f>
        <v>7.3965879999999995</v>
      </c>
      <c r="G120" s="54">
        <f>'A1. Bank of England B''Sheet'!O111</f>
        <v>4.6401219999999999</v>
      </c>
      <c r="H120" s="54">
        <f>'A1. Bank of England B''Sheet'!S111</f>
        <v>15.263595</v>
      </c>
      <c r="I120" s="54"/>
      <c r="J120" s="21">
        <v>369.61563733396866</v>
      </c>
      <c r="K120" s="21">
        <v>414.34945906780877</v>
      </c>
      <c r="L120" s="104"/>
      <c r="M120" s="21">
        <f t="shared" si="31"/>
        <v>12.236137637778508</v>
      </c>
      <c r="N120" s="21">
        <f t="shared" si="32"/>
        <v>11.441438356268691</v>
      </c>
      <c r="O120" s="21">
        <f t="shared" si="33"/>
        <v>7.2533941369856665</v>
      </c>
      <c r="P120" s="21">
        <f t="shared" si="34"/>
        <v>2.8502799880108474</v>
      </c>
      <c r="Q120" s="21">
        <f t="shared" si="35"/>
        <v>1.3377642312721783</v>
      </c>
      <c r="R120" s="21">
        <f t="shared" si="36"/>
        <v>1.3377642312721783</v>
      </c>
      <c r="S120" s="21">
        <f t="shared" si="28"/>
        <v>0</v>
      </c>
      <c r="T120" s="21">
        <f t="shared" si="29"/>
        <v>11.91668796214625</v>
      </c>
      <c r="U120" s="21">
        <f t="shared" si="21"/>
        <v>0</v>
      </c>
      <c r="V120" s="25"/>
    </row>
    <row r="121" spans="1:22">
      <c r="A121" s="15">
        <v>1802</v>
      </c>
      <c r="B121" s="21">
        <f>'A1. Bank of England B''Sheet'!B112</f>
        <v>37.725326000000003</v>
      </c>
      <c r="C121" s="21">
        <f>'A1. Bank of England B''Sheet'!C112</f>
        <v>35.182391000000003</v>
      </c>
      <c r="D121" s="21">
        <f>'A1. Bank of England B''Sheet'!G112+'A1. Bank of England B''Sheet'!H112</f>
        <v>23.252783999999998</v>
      </c>
      <c r="E121" s="21">
        <f>'A1. Bank of England B''Sheet'!J112</f>
        <v>7.7766500000000001</v>
      </c>
      <c r="F121" s="54">
        <f>'A1. Bank of England B''Sheet'!O112+'A1. Bank of England B''Sheet'!Q112</f>
        <v>6.6958919999999997</v>
      </c>
      <c r="G121" s="54">
        <f>'A1. Bank of England B''Sheet'!O112</f>
        <v>4.1529569999999998</v>
      </c>
      <c r="H121" s="54">
        <f>'A1. Bank of England B''Sheet'!S112</f>
        <v>14.381793999999999</v>
      </c>
      <c r="I121" s="54"/>
      <c r="J121" s="21">
        <v>320.17838432785146</v>
      </c>
      <c r="K121" s="21">
        <v>362.29217010411651</v>
      </c>
      <c r="L121" s="104"/>
      <c r="M121" s="21">
        <f t="shared" si="31"/>
        <v>10.206636892343663</v>
      </c>
      <c r="N121" s="21">
        <f t="shared" si="32"/>
        <v>9.5186424616041663</v>
      </c>
      <c r="O121" s="21">
        <f t="shared" si="33"/>
        <v>6.2910714946266708</v>
      </c>
      <c r="P121" s="21">
        <f t="shared" si="34"/>
        <v>2.1039829526945462</v>
      </c>
      <c r="Q121" s="21">
        <f t="shared" si="35"/>
        <v>1.1235880142829475</v>
      </c>
      <c r="R121" s="21">
        <f t="shared" si="36"/>
        <v>1.1235880142829475</v>
      </c>
      <c r="S121" s="21">
        <f t="shared" si="28"/>
        <v>0</v>
      </c>
      <c r="T121" s="21">
        <f t="shared" si="29"/>
        <v>8.4909947943825745</v>
      </c>
      <c r="U121" s="21">
        <f t="shared" si="21"/>
        <v>1.7763568394002505E-15</v>
      </c>
      <c r="V121" s="25"/>
    </row>
    <row r="122" spans="1:22">
      <c r="A122" s="15">
        <v>1803</v>
      </c>
      <c r="B122" s="21">
        <f>'A1. Bank of England B''Sheet'!B113</f>
        <v>38.060026999999998</v>
      </c>
      <c r="C122" s="21">
        <f>'A1. Bank of England B''Sheet'!C113</f>
        <v>36.052026999999995</v>
      </c>
      <c r="D122" s="21">
        <f>'A1. Bank of England B''Sheet'!G113+'A1. Bank of England B''Sheet'!H113</f>
        <v>17.769724</v>
      </c>
      <c r="E122" s="21">
        <f>'A1. Bank of England B''Sheet'!J113</f>
        <v>14.505547999999999</v>
      </c>
      <c r="F122" s="54">
        <f>'A1. Bank of England B''Sheet'!O113+'A1. Bank of England B''Sheet'!Q113</f>
        <v>5.7847550000000005</v>
      </c>
      <c r="G122" s="54">
        <f>'A1. Bank of England B''Sheet'!O113</f>
        <v>3.7767550000000001</v>
      </c>
      <c r="H122" s="54">
        <f>'A1. Bank of England B''Sheet'!S113</f>
        <v>14.499651</v>
      </c>
      <c r="I122" s="54"/>
      <c r="J122" s="21">
        <v>315.82730511485198</v>
      </c>
      <c r="K122" s="21">
        <v>358.25600887482562</v>
      </c>
      <c r="L122" s="104"/>
      <c r="M122" s="21">
        <f t="shared" si="31"/>
        <v>11.887131943619236</v>
      </c>
      <c r="N122" s="21">
        <f t="shared" si="32"/>
        <v>11.259981549249115</v>
      </c>
      <c r="O122" s="21">
        <f t="shared" si="33"/>
        <v>5.5499449275140407</v>
      </c>
      <c r="P122" s="21">
        <f t="shared" si="34"/>
        <v>4.5304582414117078</v>
      </c>
      <c r="Q122" s="21">
        <f t="shared" si="35"/>
        <v>1.1795783803233684</v>
      </c>
      <c r="R122" s="21">
        <f t="shared" si="36"/>
        <v>1.1795783803233684</v>
      </c>
      <c r="S122" s="21">
        <f t="shared" si="28"/>
        <v>0</v>
      </c>
      <c r="T122" s="21">
        <f t="shared" si="29"/>
        <v>9.9510919569802638</v>
      </c>
      <c r="U122" s="21">
        <f t="shared" si="21"/>
        <v>0</v>
      </c>
      <c r="V122" s="25"/>
    </row>
    <row r="123" spans="1:22">
      <c r="A123" s="15">
        <v>1804</v>
      </c>
      <c r="B123" s="21">
        <f>'A1. Bank of England B''Sheet'!B114</f>
        <v>40.559503999999997</v>
      </c>
      <c r="C123" s="21">
        <f>'A1. Bank of England B''Sheet'!C114</f>
        <v>38.020503999999995</v>
      </c>
      <c r="D123" s="21">
        <f>'A1. Bank of England B''Sheet'!G114+'A1. Bank of England B''Sheet'!H114</f>
        <v>22.323118999999998</v>
      </c>
      <c r="E123" s="21">
        <f>'A1. Bank of England B''Sheet'!J114</f>
        <v>12.311339</v>
      </c>
      <c r="F123" s="54">
        <f>'A1. Bank of England B''Sheet'!O114+'A1. Bank of England B''Sheet'!Q114</f>
        <v>5.925046</v>
      </c>
      <c r="G123" s="54">
        <f>'A1. Bank of England B''Sheet'!O114</f>
        <v>3.3860459999999999</v>
      </c>
      <c r="H123" s="54">
        <f>'A1. Bank of England B''Sheet'!S114</f>
        <v>16.23753</v>
      </c>
      <c r="I123" s="54"/>
      <c r="J123" s="21">
        <v>335.94641084368857</v>
      </c>
      <c r="K123" s="21">
        <v>380.47455600435069</v>
      </c>
      <c r="L123" s="104"/>
      <c r="M123" s="21">
        <f t="shared" si="31"/>
        <v>12.842304431293664</v>
      </c>
      <c r="N123" s="21">
        <f t="shared" si="32"/>
        <v>12.038384073908263</v>
      </c>
      <c r="O123" s="21">
        <f t="shared" si="33"/>
        <v>7.0681409233701622</v>
      </c>
      <c r="P123" s="21">
        <f t="shared" si="34"/>
        <v>3.8981236899459746</v>
      </c>
      <c r="Q123" s="21">
        <f t="shared" si="35"/>
        <v>1.0721194605921263</v>
      </c>
      <c r="R123" s="21">
        <f t="shared" si="36"/>
        <v>1.0721194605921263</v>
      </c>
      <c r="S123" s="21">
        <f t="shared" si="28"/>
        <v>0</v>
      </c>
      <c r="T123" s="21">
        <f t="shared" si="29"/>
        <v>10.612663307284354</v>
      </c>
      <c r="U123" s="21">
        <f t="shared" si="21"/>
        <v>0</v>
      </c>
      <c r="V123" s="25"/>
    </row>
    <row r="124" spans="1:22">
      <c r="A124" s="15">
        <v>1805</v>
      </c>
      <c r="B124" s="21">
        <f>'A1. Bank of England B''Sheet'!B115</f>
        <v>45.003024000000003</v>
      </c>
      <c r="C124" s="21">
        <f>'A1. Bank of England B''Sheet'!C115</f>
        <v>43.096024</v>
      </c>
      <c r="D124" s="21">
        <f>'A1. Bank of England B''Sheet'!G115+'A1. Bank of England B''Sheet'!H115</f>
        <v>25.427447999999998</v>
      </c>
      <c r="E124" s="21">
        <f>'A1. Bank of England B''Sheet'!J115</f>
        <v>11.784777999999999</v>
      </c>
      <c r="F124" s="54">
        <f>'A1. Bank of England B''Sheet'!O115+'A1. Bank of England B''Sheet'!Q115</f>
        <v>7.7907979999999997</v>
      </c>
      <c r="G124" s="54">
        <f>'A1. Bank of England B''Sheet'!O115</f>
        <v>5.8837979999999996</v>
      </c>
      <c r="H124" s="54">
        <f>'A1. Bank of England B''Sheet'!S115</f>
        <v>16.856155999999999</v>
      </c>
      <c r="I124" s="54"/>
      <c r="J124" s="21">
        <v>366.93947282999528</v>
      </c>
      <c r="K124" s="21">
        <v>414.28742284482593</v>
      </c>
      <c r="L124" s="104"/>
      <c r="M124" s="21">
        <f t="shared" si="31"/>
        <v>13.395893674523975</v>
      </c>
      <c r="N124" s="21">
        <f t="shared" si="32"/>
        <v>12.828243615334236</v>
      </c>
      <c r="O124" s="21">
        <f t="shared" si="33"/>
        <v>7.5689000326397462</v>
      </c>
      <c r="P124" s="21">
        <f t="shared" si="34"/>
        <v>3.5079338905285407</v>
      </c>
      <c r="Q124" s="21">
        <f t="shared" si="35"/>
        <v>1.7514096921659488</v>
      </c>
      <c r="R124" s="21">
        <f t="shared" si="36"/>
        <v>1.7514096921659488</v>
      </c>
      <c r="S124" s="21">
        <f t="shared" si="28"/>
        <v>0</v>
      </c>
      <c r="T124" s="21">
        <f t="shared" si="29"/>
        <v>11.326913539918081</v>
      </c>
      <c r="U124" s="21">
        <f t="shared" si="21"/>
        <v>0</v>
      </c>
      <c r="V124" s="25"/>
    </row>
    <row r="125" spans="1:22">
      <c r="A125" s="15">
        <v>1806</v>
      </c>
      <c r="B125" s="21">
        <f>'A1. Bank of England B''Sheet'!B116</f>
        <v>42.072980000000001</v>
      </c>
      <c r="C125" s="21">
        <f>'A1. Bank of England B''Sheet'!C116</f>
        <v>40.130980000000001</v>
      </c>
      <c r="D125" s="21">
        <f>'A1. Bank of England B''Sheet'!G116+'A1. Bank of England B''Sheet'!H116</f>
        <v>22.195824000000002</v>
      </c>
      <c r="E125" s="21">
        <f>'A1. Bank of England B''Sheet'!J116</f>
        <v>11.947066</v>
      </c>
      <c r="F125" s="54">
        <f>'A1. Bank of England B''Sheet'!O116+'A1. Bank of England B''Sheet'!Q116</f>
        <v>7.9300899999999999</v>
      </c>
      <c r="G125" s="54">
        <f>'A1. Bank of England B''Sheet'!O116</f>
        <v>5.9880899999999997</v>
      </c>
      <c r="H125" s="54">
        <f>'A1. Bank of England B''Sheet'!S116</f>
        <v>17.011486000000001</v>
      </c>
      <c r="I125" s="54"/>
      <c r="J125" s="21">
        <v>371.85914542645202</v>
      </c>
      <c r="K125" s="21">
        <v>420.11704545189309</v>
      </c>
      <c r="L125" s="104"/>
      <c r="M125" s="21">
        <f t="shared" si="31"/>
        <v>11.465918254995859</v>
      </c>
      <c r="N125" s="21">
        <f t="shared" si="32"/>
        <v>10.936675656748671</v>
      </c>
      <c r="O125" s="21">
        <f t="shared" si="33"/>
        <v>6.0489060576711049</v>
      </c>
      <c r="P125" s="21">
        <f t="shared" si="34"/>
        <v>3.2558683065245284</v>
      </c>
      <c r="Q125" s="21">
        <f t="shared" si="35"/>
        <v>1.6319012925530387</v>
      </c>
      <c r="R125" s="21">
        <f t="shared" si="36"/>
        <v>1.6319012925530387</v>
      </c>
      <c r="S125" s="21">
        <f t="shared" si="28"/>
        <v>0</v>
      </c>
      <c r="T125" s="21">
        <f t="shared" si="29"/>
        <v>9.6867483266638583</v>
      </c>
      <c r="U125" s="21">
        <f t="shared" si="21"/>
        <v>0</v>
      </c>
      <c r="V125" s="25"/>
    </row>
    <row r="126" spans="1:22">
      <c r="A126" s="15">
        <v>1807</v>
      </c>
      <c r="B126" s="21">
        <f>'A1. Bank of England B''Sheet'!B117</f>
        <v>41.917425999999999</v>
      </c>
      <c r="C126" s="21">
        <f>'A1. Bank of England B''Sheet'!C117</f>
        <v>39.915073999999997</v>
      </c>
      <c r="D126" s="21">
        <f>'A1. Bank of England B''Sheet'!G117+'A1. Bank of England B''Sheet'!H117</f>
        <v>19.826236000000002</v>
      </c>
      <c r="E126" s="21">
        <f>'A1. Bank of England B''Sheet'!J117</f>
        <v>13.945995</v>
      </c>
      <c r="F126" s="54">
        <f>'A1. Bank of England B''Sheet'!O117+'A1. Bank of England B''Sheet'!Q117</f>
        <v>8.1451950000000011</v>
      </c>
      <c r="G126" s="54">
        <f>'A1. Bank of England B''Sheet'!O117</f>
        <v>6.1428430000000001</v>
      </c>
      <c r="H126" s="54">
        <f>'A1. Bank of England B''Sheet'!S117</f>
        <v>16.224663</v>
      </c>
      <c r="I126" s="54"/>
      <c r="J126" s="21">
        <v>397.67019131318369</v>
      </c>
      <c r="K126" s="21">
        <v>448.1963254523211</v>
      </c>
      <c r="L126" s="104"/>
      <c r="M126" s="21">
        <f t="shared" si="31"/>
        <v>11.272393462833527</v>
      </c>
      <c r="N126" s="21">
        <f t="shared" si="32"/>
        <v>10.733922908961931</v>
      </c>
      <c r="O126" s="21">
        <f t="shared" si="33"/>
        <v>5.3316521171647029</v>
      </c>
      <c r="P126" s="21">
        <f t="shared" si="34"/>
        <v>3.7503434221058582</v>
      </c>
      <c r="Q126" s="21">
        <f t="shared" si="35"/>
        <v>1.6519273696913714</v>
      </c>
      <c r="R126" s="21">
        <f t="shared" si="36"/>
        <v>1.6519273696913714</v>
      </c>
      <c r="S126" s="21">
        <f t="shared" si="28"/>
        <v>0</v>
      </c>
      <c r="T126" s="21">
        <f t="shared" si="29"/>
        <v>9.50094132863995</v>
      </c>
      <c r="U126" s="21">
        <f t="shared" si="21"/>
        <v>0</v>
      </c>
      <c r="V126" s="25"/>
    </row>
    <row r="127" spans="1:22">
      <c r="A127" s="15">
        <v>1808</v>
      </c>
      <c r="B127" s="21">
        <f>'A1. Bank of England B''Sheet'!B118</f>
        <v>44.202885999999999</v>
      </c>
      <c r="C127" s="21">
        <f>'A1. Bank of England B''Sheet'!C118</f>
        <v>41.546486000000002</v>
      </c>
      <c r="D127" s="21">
        <f>'A1. Bank of England B''Sheet'!G118+'A1. Bank of England B''Sheet'!H118</f>
        <v>20.461313000000001</v>
      </c>
      <c r="E127" s="21">
        <f>'A1. Bank of England B''Sheet'!J118</f>
        <v>13.229452999999999</v>
      </c>
      <c r="F127" s="54">
        <f>'A1. Bank of England B''Sheet'!O118+'A1. Bank of England B''Sheet'!Q118</f>
        <v>10.512119999999999</v>
      </c>
      <c r="G127" s="54">
        <f>'A1. Bank of England B''Sheet'!O118</f>
        <v>7.8557199999999998</v>
      </c>
      <c r="H127" s="54">
        <f>'A1. Bank of England B''Sheet'!S118</f>
        <v>15.717115</v>
      </c>
      <c r="I127" s="54"/>
      <c r="J127" s="21">
        <v>388.30629768697605</v>
      </c>
      <c r="K127" s="21">
        <v>438.73384908847783</v>
      </c>
      <c r="L127" s="104"/>
      <c r="M127" s="21">
        <f t="shared" si="31"/>
        <v>11.115463760065481</v>
      </c>
      <c r="N127" s="21">
        <f t="shared" si="32"/>
        <v>10.447473033572241</v>
      </c>
      <c r="O127" s="21">
        <f t="shared" si="33"/>
        <v>5.1452971449614555</v>
      </c>
      <c r="P127" s="21">
        <f t="shared" si="34"/>
        <v>3.3267399189046061</v>
      </c>
      <c r="Q127" s="21">
        <f t="shared" si="35"/>
        <v>1.9754359697061772</v>
      </c>
      <c r="R127" s="21">
        <f t="shared" si="36"/>
        <v>1.9754359697061772</v>
      </c>
      <c r="S127" s="21">
        <f t="shared" si="28"/>
        <v>0</v>
      </c>
      <c r="T127" s="21">
        <f t="shared" si="29"/>
        <v>9.2697069655961961</v>
      </c>
      <c r="U127" s="21">
        <f t="shared" si="21"/>
        <v>1.7763568394002505E-15</v>
      </c>
      <c r="V127" s="25"/>
    </row>
    <row r="128" spans="1:22">
      <c r="A128" s="15">
        <v>1809</v>
      </c>
      <c r="B128" s="21">
        <f>'A1. Bank of England B''Sheet'!B119</f>
        <v>43.155535</v>
      </c>
      <c r="C128" s="21">
        <f>'A1. Bank of England B''Sheet'!C119</f>
        <v>40.855308999999998</v>
      </c>
      <c r="D128" s="21">
        <f>'A1. Bank of England B''Sheet'!G119+'A1. Bank of England B''Sheet'!H119</f>
        <v>22.027144999999997</v>
      </c>
      <c r="E128" s="21">
        <f>'A1. Bank of England B''Sheet'!J119</f>
        <v>14.335231</v>
      </c>
      <c r="F128" s="54">
        <f>'A1. Bank of England B''Sheet'!O119+'A1. Bank of England B''Sheet'!Q119</f>
        <v>6.7931589999999993</v>
      </c>
      <c r="G128" s="54">
        <f>'A1. Bank of England B''Sheet'!O119</f>
        <v>4.4929329999999998</v>
      </c>
      <c r="H128" s="54">
        <f>'A1. Bank of England B''Sheet'!S119</f>
        <v>17.623204000000001</v>
      </c>
      <c r="I128" s="54"/>
      <c r="J128" s="21">
        <v>424.55394673045748</v>
      </c>
      <c r="K128" s="21">
        <v>478.00732204851045</v>
      </c>
      <c r="L128" s="104"/>
      <c r="M128" s="21">
        <f t="shared" si="31"/>
        <v>11.113787043131815</v>
      </c>
      <c r="N128" s="21">
        <f t="shared" si="32"/>
        <v>10.52141292669287</v>
      </c>
      <c r="O128" s="21">
        <f t="shared" si="33"/>
        <v>5.672621106381504</v>
      </c>
      <c r="P128" s="21">
        <f t="shared" si="34"/>
        <v>3.6917328112860042</v>
      </c>
      <c r="Q128" s="21">
        <f t="shared" si="35"/>
        <v>1.1570590090253627</v>
      </c>
      <c r="R128" s="21">
        <f t="shared" si="36"/>
        <v>1.1570590090253627</v>
      </c>
      <c r="S128" s="21">
        <f t="shared" si="28"/>
        <v>0</v>
      </c>
      <c r="T128" s="21">
        <f t="shared" si="29"/>
        <v>9.312094128338126</v>
      </c>
      <c r="U128" s="21">
        <f t="shared" si="21"/>
        <v>0</v>
      </c>
      <c r="V128" s="25"/>
    </row>
    <row r="129" spans="1:22">
      <c r="A129" s="15">
        <v>1810</v>
      </c>
      <c r="B129" s="21">
        <f>'A1. Bank of England B''Sheet'!B120</f>
        <v>50.659376000000002</v>
      </c>
      <c r="C129" s="21">
        <f>'A1. Bank of England B''Sheet'!C120</f>
        <v>43.999392</v>
      </c>
      <c r="D129" s="21">
        <f>'A1. Bank of England B''Sheet'!G120+'A1. Bank of England B''Sheet'!H120</f>
        <v>19.482728999999999</v>
      </c>
      <c r="E129" s="21">
        <f>'A1. Bank of England B''Sheet'!J120</f>
        <v>21.015250999999999</v>
      </c>
      <c r="F129" s="54">
        <f>'A1. Bank of England B''Sheet'!O120+'A1. Bank of England B''Sheet'!Q120</f>
        <v>10.161396</v>
      </c>
      <c r="G129" s="54">
        <f>'A1. Bank of England B''Sheet'!O120</f>
        <v>3.5014120000000002</v>
      </c>
      <c r="H129" s="54">
        <f>'A1. Bank of England B''Sheet'!S120</f>
        <v>20.120486</v>
      </c>
      <c r="I129" s="54"/>
      <c r="J129" s="21">
        <v>467.80278795856583</v>
      </c>
      <c r="K129" s="21">
        <v>524.89875266933348</v>
      </c>
      <c r="L129" s="104"/>
      <c r="M129" s="21">
        <f t="shared" si="31"/>
        <v>11.932376648511722</v>
      </c>
      <c r="N129" s="21">
        <f t="shared" si="32"/>
        <v>10.36367517928988</v>
      </c>
      <c r="O129" s="21">
        <f t="shared" si="33"/>
        <v>4.5889878424258939</v>
      </c>
      <c r="P129" s="21">
        <f t="shared" si="34"/>
        <v>4.949960107977101</v>
      </c>
      <c r="Q129" s="21">
        <f t="shared" si="35"/>
        <v>0.8247272288868841</v>
      </c>
      <c r="R129" s="21">
        <f t="shared" si="36"/>
        <v>0.8247272288868841</v>
      </c>
      <c r="S129" s="21">
        <f t="shared" si="28"/>
        <v>0</v>
      </c>
      <c r="T129" s="21">
        <f t="shared" si="29"/>
        <v>9.2047527245900085</v>
      </c>
      <c r="U129" s="21">
        <f t="shared" si="21"/>
        <v>0</v>
      </c>
      <c r="V129" s="25"/>
    </row>
    <row r="130" spans="1:22">
      <c r="A130" s="15">
        <v>1811</v>
      </c>
      <c r="B130" s="21">
        <f>'A1. Bank of England B''Sheet'!B121</f>
        <v>56.430732999999996</v>
      </c>
      <c r="C130" s="21">
        <f>'A1. Bank of England B''Sheet'!C121</f>
        <v>47.461701999999995</v>
      </c>
      <c r="D130" s="21">
        <f>'A1. Bank of England B''Sheet'!G121+'A1. Bank of England B''Sheet'!H121</f>
        <v>24.229689999999998</v>
      </c>
      <c r="E130" s="21">
        <f>'A1. Bank of England B''Sheet'!J121</f>
        <v>19.881067000000002</v>
      </c>
      <c r="F130" s="54">
        <f>'A1. Bank of England B''Sheet'!O121+'A1. Bank of England B''Sheet'!Q121</f>
        <v>12.319975999999999</v>
      </c>
      <c r="G130" s="54">
        <f>'A1. Bank of England B''Sheet'!O121</f>
        <v>3.3509449999999998</v>
      </c>
      <c r="H130" s="54">
        <f>'A1. Bank of England B''Sheet'!S121</f>
        <v>22.230049000000001</v>
      </c>
      <c r="I130" s="54"/>
      <c r="J130" s="21">
        <v>447.52123875731394</v>
      </c>
      <c r="K130" s="21">
        <v>503.6256946178442</v>
      </c>
      <c r="L130" s="104"/>
      <c r="M130" s="21">
        <f t="shared" si="31"/>
        <v>12.062932169826695</v>
      </c>
      <c r="N130" s="21">
        <f t="shared" si="32"/>
        <v>10.145664630840928</v>
      </c>
      <c r="O130" s="21">
        <f t="shared" si="33"/>
        <v>5.179466780378843</v>
      </c>
      <c r="P130" s="21">
        <f t="shared" si="34"/>
        <v>4.2498821109550349</v>
      </c>
      <c r="Q130" s="21">
        <f t="shared" si="35"/>
        <v>0.71631573950705041</v>
      </c>
      <c r="R130" s="21">
        <f t="shared" si="36"/>
        <v>0.71631573950705041</v>
      </c>
      <c r="S130" s="21">
        <f t="shared" si="28"/>
        <v>0</v>
      </c>
      <c r="T130" s="21">
        <f t="shared" si="29"/>
        <v>9.0420679718968753</v>
      </c>
      <c r="U130" s="21">
        <f t="shared" si="21"/>
        <v>0</v>
      </c>
      <c r="V130" s="25"/>
    </row>
    <row r="131" spans="1:22">
      <c r="A131" s="15">
        <v>1812</v>
      </c>
      <c r="B131" s="21">
        <f>'A1. Bank of England B''Sheet'!B122</f>
        <v>58.510027999999998</v>
      </c>
      <c r="C131" s="21">
        <f>'A1. Bank of England B''Sheet'!C122</f>
        <v>48.240884999999999</v>
      </c>
      <c r="D131" s="21">
        <f>'A1. Bank of England B''Sheet'!G122+'A1. Bank of England B''Sheet'!H122</f>
        <v>29.396303000000003</v>
      </c>
      <c r="E131" s="21">
        <f>'A1. Bank of England B''Sheet'!J122</f>
        <v>15.861390999999999</v>
      </c>
      <c r="F131" s="54">
        <f>'A1. Bank of England B''Sheet'!O122+'A1. Bank of England B''Sheet'!Q122</f>
        <v>13.252333999999999</v>
      </c>
      <c r="G131" s="54">
        <f>'A1. Bank of England B''Sheet'!O122</f>
        <v>2.9831910000000001</v>
      </c>
      <c r="H131" s="54">
        <f>'A1. Bank of England B''Sheet'!S122</f>
        <v>22.358160000000002</v>
      </c>
      <c r="I131" s="54"/>
      <c r="J131" s="21">
        <v>455.18804427007746</v>
      </c>
      <c r="K131" s="21">
        <v>512.19190650912049</v>
      </c>
      <c r="L131" s="104"/>
      <c r="M131" s="21">
        <f t="shared" si="31"/>
        <v>13.074246076559815</v>
      </c>
      <c r="N131" s="21">
        <f t="shared" si="32"/>
        <v>10.779574425105782</v>
      </c>
      <c r="O131" s="21">
        <f t="shared" si="33"/>
        <v>6.5686945007634172</v>
      </c>
      <c r="P131" s="21">
        <f t="shared" si="34"/>
        <v>3.5442767016028629</v>
      </c>
      <c r="Q131" s="21">
        <f t="shared" si="35"/>
        <v>0.6666032227395029</v>
      </c>
      <c r="R131" s="21">
        <f t="shared" si="36"/>
        <v>0.6666032227395029</v>
      </c>
      <c r="S131" s="21">
        <f t="shared" si="28"/>
        <v>0</v>
      </c>
      <c r="T131" s="21">
        <f t="shared" si="29"/>
        <v>9.5787179874937927</v>
      </c>
      <c r="U131" s="21">
        <f t="shared" si="21"/>
        <v>-1.1102230246251565E-15</v>
      </c>
      <c r="V131" s="25"/>
    </row>
    <row r="132" spans="1:22">
      <c r="A132" s="15">
        <v>1813</v>
      </c>
      <c r="B132" s="21">
        <f>'A1. Bank of England B''Sheet'!B123</f>
        <v>57.212781</v>
      </c>
      <c r="C132" s="21">
        <f>'A1. Bank of England B''Sheet'!C123</f>
        <v>48.179853000000001</v>
      </c>
      <c r="D132" s="21">
        <f>'A1. Bank of England B''Sheet'!G123+'A1. Bank of England B''Sheet'!H123</f>
        <v>32.431142000000001</v>
      </c>
      <c r="E132" s="21">
        <f>'A1. Bank of England B''Sheet'!J123</f>
        <v>12.82921</v>
      </c>
      <c r="F132" s="54">
        <f>'A1. Bank of England B''Sheet'!O123+'A1. Bank of England B''Sheet'!Q123</f>
        <v>11.952429</v>
      </c>
      <c r="G132" s="54">
        <f>'A1. Bank of England B''Sheet'!O123</f>
        <v>2.9195009999999999</v>
      </c>
      <c r="H132" s="54">
        <f>'A1. Bank of England B''Sheet'!S123</f>
        <v>22.186161999999999</v>
      </c>
      <c r="I132" s="54"/>
      <c r="J132" s="21">
        <v>489.67157082376139</v>
      </c>
      <c r="K132" s="21">
        <v>549.63984561779398</v>
      </c>
      <c r="L132" s="104"/>
      <c r="M132" s="21">
        <f t="shared" si="31"/>
        <v>12.569042996668394</v>
      </c>
      <c r="N132" s="21">
        <f t="shared" si="32"/>
        <v>10.58460423257808</v>
      </c>
      <c r="O132" s="21">
        <f t="shared" si="33"/>
        <v>7.1247789585522545</v>
      </c>
      <c r="P132" s="21">
        <f t="shared" si="34"/>
        <v>2.8184417762053577</v>
      </c>
      <c r="Q132" s="21">
        <f t="shared" si="35"/>
        <v>0.64138349782046722</v>
      </c>
      <c r="R132" s="21">
        <f t="shared" si="36"/>
        <v>0.64138349782046722</v>
      </c>
      <c r="S132" s="21">
        <f t="shared" si="28"/>
        <v>0</v>
      </c>
      <c r="T132" s="21">
        <f t="shared" si="29"/>
        <v>9.40660178103421</v>
      </c>
      <c r="U132" s="21">
        <f t="shared" si="21"/>
        <v>0</v>
      </c>
      <c r="V132" s="25"/>
    </row>
    <row r="133" spans="1:22">
      <c r="A133" s="15">
        <v>1814</v>
      </c>
      <c r="B133" s="21">
        <f>'A1. Bank of England B''Sheet'!B124</f>
        <v>60.427802</v>
      </c>
      <c r="C133" s="21">
        <f>'A1. Bank of England B''Sheet'!C124</f>
        <v>51.177752999999996</v>
      </c>
      <c r="D133" s="21">
        <f>'A1. Bank of England B''Sheet'!G124+'A1. Bank of England B''Sheet'!H124</f>
        <v>30.644151000000001</v>
      </c>
      <c r="E133" s="21">
        <f>'A1. Bank of England B''Sheet'!J124</f>
        <v>18.239965000000002</v>
      </c>
      <c r="F133" s="54">
        <f>'A1. Bank of England B''Sheet'!O124+'A1. Bank of England B''Sheet'!Q124</f>
        <v>11.543686000000001</v>
      </c>
      <c r="G133" s="54">
        <f>'A1. Bank of England B''Sheet'!O124</f>
        <v>2.2936369999999999</v>
      </c>
      <c r="H133" s="54">
        <f>'A1. Bank of England B''Sheet'!S124</f>
        <v>23.707692999999999</v>
      </c>
      <c r="I133" s="54"/>
      <c r="J133" s="21">
        <v>467.60955280811783</v>
      </c>
      <c r="K133" s="21">
        <v>526.66907480011969</v>
      </c>
      <c r="L133" s="104"/>
      <c r="M133" s="21">
        <f t="shared" si="31"/>
        <v>12.340475861881041</v>
      </c>
      <c r="N133" s="21">
        <f t="shared" si="32"/>
        <v>10.45144461090625</v>
      </c>
      <c r="O133" s="21">
        <f t="shared" si="33"/>
        <v>6.2581029461130786</v>
      </c>
      <c r="P133" s="21">
        <f t="shared" si="34"/>
        <v>3.7249385275349756</v>
      </c>
      <c r="Q133" s="21">
        <f t="shared" si="35"/>
        <v>0.46840313725819854</v>
      </c>
      <c r="R133" s="21">
        <f t="shared" si="36"/>
        <v>0.46840313725819854</v>
      </c>
      <c r="S133" s="21">
        <f t="shared" si="28"/>
        <v>0</v>
      </c>
      <c r="T133" s="21">
        <f t="shared" si="29"/>
        <v>9.3111431800357032</v>
      </c>
      <c r="U133" s="21">
        <f t="shared" si="21"/>
        <v>-2.2759572004815709E-15</v>
      </c>
      <c r="V133" s="25"/>
    </row>
    <row r="134" spans="1:22">
      <c r="A134" s="15">
        <v>1815</v>
      </c>
      <c r="B134" s="21">
        <f>'A1. Bank of England B''Sheet'!B125</f>
        <v>64.779075000000006</v>
      </c>
      <c r="C134" s="21">
        <f>'A1. Bank of England B''Sheet'!C125</f>
        <v>53.802819000000007</v>
      </c>
      <c r="D134" s="21">
        <f>'A1. Bank of England B''Sheet'!G125+'A1. Bank of England B''Sheet'!H125</f>
        <v>34.758113999999999</v>
      </c>
      <c r="E134" s="21">
        <f>'A1. Bank of England B''Sheet'!J125</f>
        <v>16.991890000000001</v>
      </c>
      <c r="F134" s="54">
        <f>'A1. Bank of England B''Sheet'!O125+'A1. Bank of England B''Sheet'!Q125</f>
        <v>13.029070999999998</v>
      </c>
      <c r="G134" s="54">
        <f>'A1. Bank of England B''Sheet'!O125</f>
        <v>2.0528149999999998</v>
      </c>
      <c r="H134" s="54">
        <f>'A1. Bank of England B''Sheet'!S125</f>
        <v>26.091322000000002</v>
      </c>
      <c r="I134" s="54"/>
      <c r="J134" s="21">
        <v>482.52953075508526</v>
      </c>
      <c r="K134" s="21">
        <v>543.0623848986977</v>
      </c>
      <c r="L134" s="104"/>
      <c r="M134" s="21">
        <f t="shared" si="31"/>
        <v>13.853240296521893</v>
      </c>
      <c r="N134" s="21">
        <f t="shared" si="32"/>
        <v>11.505928113936079</v>
      </c>
      <c r="O134" s="21">
        <f t="shared" si="33"/>
        <v>7.4331488292461998</v>
      </c>
      <c r="P134" s="21">
        <f t="shared" si="34"/>
        <v>3.6337773464975749</v>
      </c>
      <c r="Q134" s="21">
        <f t="shared" si="35"/>
        <v>0.43900193819230343</v>
      </c>
      <c r="R134" s="21">
        <f t="shared" si="36"/>
        <v>0.43900193819230343</v>
      </c>
      <c r="S134" s="21">
        <f t="shared" si="28"/>
        <v>0</v>
      </c>
      <c r="T134" s="21">
        <f t="shared" si="29"/>
        <v>10.215678416360243</v>
      </c>
      <c r="U134" s="21">
        <f t="shared" si="21"/>
        <v>1.0547118733938987E-15</v>
      </c>
      <c r="V134" s="25"/>
    </row>
    <row r="135" spans="1:22">
      <c r="A135" s="15">
        <v>1816</v>
      </c>
      <c r="B135" s="21">
        <f>'A1. Bank of England B''Sheet'!B126</f>
        <v>65.492720000000006</v>
      </c>
      <c r="C135" s="21">
        <f>'A1. Bank of England B''Sheet'!C126</f>
        <v>55.391594000000005</v>
      </c>
      <c r="D135" s="21">
        <f>'A1. Bank of England B''Sheet'!G126+'A1. Bank of England B''Sheet'!H126</f>
        <v>26.533887</v>
      </c>
      <c r="E135" s="21">
        <f>'A1. Bank of England B''Sheet'!J126</f>
        <v>24.188822999999999</v>
      </c>
      <c r="F135" s="54">
        <f>'A1. Bank of England B''Sheet'!O126+'A1. Bank of England B''Sheet'!Q126</f>
        <v>14.770010000000001</v>
      </c>
      <c r="G135" s="54">
        <f>'A1. Bank of England B''Sheet'!O126</f>
        <v>4.6688840000000003</v>
      </c>
      <c r="H135" s="54">
        <f>'A1. Bank of England B''Sheet'!S126</f>
        <v>25.69623</v>
      </c>
      <c r="I135" s="54"/>
      <c r="J135" s="21">
        <v>428.93917762943187</v>
      </c>
      <c r="K135" s="21">
        <v>485.73494350554063</v>
      </c>
      <c r="L135" s="104"/>
      <c r="M135" s="21">
        <f t="shared" si="31"/>
        <v>13.572790021268517</v>
      </c>
      <c r="N135" s="21">
        <f t="shared" si="32"/>
        <v>11.479420526515877</v>
      </c>
      <c r="O135" s="21">
        <f t="shared" si="33"/>
        <v>5.4989146381317857</v>
      </c>
      <c r="P135" s="21">
        <f t="shared" si="34"/>
        <v>5.012920755782174</v>
      </c>
      <c r="Q135" s="21">
        <f t="shared" si="35"/>
        <v>0.96758513260191714</v>
      </c>
      <c r="R135" s="21">
        <f t="shared" si="36"/>
        <v>0.96758513260191714</v>
      </c>
      <c r="S135" s="21">
        <f t="shared" si="28"/>
        <v>0</v>
      </c>
      <c r="T135" s="21">
        <f t="shared" si="29"/>
        <v>10.19985834782733</v>
      </c>
      <c r="U135" s="21">
        <f t="shared" si="21"/>
        <v>0</v>
      </c>
      <c r="V135" s="25"/>
    </row>
    <row r="136" spans="1:22">
      <c r="A136" s="15">
        <v>1817</v>
      </c>
      <c r="B136" s="21">
        <f>'A1. Bank of England B''Sheet'!B127</f>
        <v>82.515704999999997</v>
      </c>
      <c r="C136" s="21">
        <f>'A1. Bank of England B''Sheet'!C127</f>
        <v>54.280602999999999</v>
      </c>
      <c r="D136" s="21">
        <f>'A1. Bank of England B''Sheet'!G127+'A1. Bank of England B''Sheet'!H127</f>
        <v>35.989590999999997</v>
      </c>
      <c r="E136" s="21">
        <f>'A1. Bank of England B''Sheet'!J127</f>
        <v>8.6043409999999998</v>
      </c>
      <c r="F136" s="54">
        <f>'A1. Bank of England B''Sheet'!O127+'A1. Bank of England B''Sheet'!Q127</f>
        <v>37.921773000000002</v>
      </c>
      <c r="G136" s="54">
        <f>'A1. Bank of England B''Sheet'!O127</f>
        <v>9.6866710000000005</v>
      </c>
      <c r="H136" s="54">
        <f>'A1. Bank of England B''Sheet'!S127</f>
        <v>26.017721999999999</v>
      </c>
      <c r="I136" s="54"/>
      <c r="J136" s="21">
        <v>445.21559920762854</v>
      </c>
      <c r="K136" s="21">
        <v>503.46988742696584</v>
      </c>
      <c r="L136" s="104"/>
      <c r="M136" s="21">
        <f t="shared" si="31"/>
        <v>19.23715745808763</v>
      </c>
      <c r="N136" s="21">
        <f t="shared" si="32"/>
        <v>12.654615346629393</v>
      </c>
      <c r="O136" s="21">
        <f t="shared" si="33"/>
        <v>8.3903716137330875</v>
      </c>
      <c r="P136" s="21">
        <f t="shared" si="34"/>
        <v>2.0059582916982794</v>
      </c>
      <c r="Q136" s="21">
        <f t="shared" si="35"/>
        <v>2.258285441198026</v>
      </c>
      <c r="R136" s="21">
        <f t="shared" si="36"/>
        <v>2.258285441198026</v>
      </c>
      <c r="S136" s="21">
        <f t="shared" si="28"/>
        <v>0</v>
      </c>
      <c r="T136" s="21">
        <f t="shared" si="29"/>
        <v>11.174942986036342</v>
      </c>
      <c r="U136" s="21">
        <f t="shared" si="21"/>
        <v>0</v>
      </c>
      <c r="V136" s="25"/>
    </row>
    <row r="137" spans="1:22">
      <c r="A137" s="15">
        <v>1818</v>
      </c>
      <c r="B137" s="21">
        <f>'A1. Bank of England B''Sheet'!B128</f>
        <v>64.384850999999998</v>
      </c>
      <c r="C137" s="21">
        <f>'A1. Bank of England B''Sheet'!C128</f>
        <v>53.023801999999996</v>
      </c>
      <c r="D137" s="21">
        <f>'A1. Bank of England B''Sheet'!G128+'A1. Bank of England B''Sheet'!H128</f>
        <v>39.110159000000003</v>
      </c>
      <c r="E137" s="21">
        <f>'A1. Bank of England B''Sheet'!J128</f>
        <v>3.858174</v>
      </c>
      <c r="F137" s="54">
        <f>'A1. Bank of England B''Sheet'!O128+'A1. Bank of England B''Sheet'!Q128</f>
        <v>21.416518</v>
      </c>
      <c r="G137" s="54">
        <f>'A1. Bank of England B''Sheet'!O128</f>
        <v>10.055469</v>
      </c>
      <c r="H137" s="54">
        <f>'A1. Bank of England B''Sheet'!S128</f>
        <v>25.933446</v>
      </c>
      <c r="I137" s="54"/>
      <c r="J137" s="21">
        <v>462.52320969460601</v>
      </c>
      <c r="K137" s="21">
        <v>522.65811809287777</v>
      </c>
      <c r="L137" s="104"/>
      <c r="M137" s="21">
        <f t="shared" si="31"/>
        <v>14.461499353254647</v>
      </c>
      <c r="N137" s="21">
        <f t="shared" si="32"/>
        <v>11.909690966437157</v>
      </c>
      <c r="O137" s="21">
        <f t="shared" si="33"/>
        <v>8.7845437288374928</v>
      </c>
      <c r="P137" s="21">
        <f t="shared" si="34"/>
        <v>0.86658553897630197</v>
      </c>
      <c r="Q137" s="21">
        <f t="shared" si="35"/>
        <v>2.2585616986233634</v>
      </c>
      <c r="R137" s="21">
        <f t="shared" si="36"/>
        <v>2.2585616986233634</v>
      </c>
      <c r="S137" s="21">
        <f t="shared" si="28"/>
        <v>0</v>
      </c>
      <c r="T137" s="21">
        <f t="shared" si="29"/>
        <v>10.531672960816691</v>
      </c>
      <c r="U137" s="21">
        <f t="shared" si="21"/>
        <v>0</v>
      </c>
      <c r="V137" s="25"/>
    </row>
    <row r="138" spans="1:22">
      <c r="A138" s="15">
        <v>1819</v>
      </c>
      <c r="B138" s="21">
        <f>'A1. Bank of England B''Sheet'!B129</f>
        <v>59.054470000000002</v>
      </c>
      <c r="C138" s="21">
        <f>'A1. Bank of England B''Sheet'!C129</f>
        <v>47.930635000000002</v>
      </c>
      <c r="D138" s="21">
        <f>'A1. Bank of England B''Sheet'!G129+'A1. Bank of England B''Sheet'!H129</f>
        <v>34.774790000000003</v>
      </c>
      <c r="E138" s="21">
        <f>'A1. Bank of England B''Sheet'!J129</f>
        <v>8.9712169999999993</v>
      </c>
      <c r="F138" s="54">
        <f>'A1. Bank of England B''Sheet'!O129+'A1. Bank of England B''Sheet'!Q129</f>
        <v>15.308463</v>
      </c>
      <c r="G138" s="54">
        <f>'A1. Bank of England B''Sheet'!O129</f>
        <v>4.184628</v>
      </c>
      <c r="H138" s="54">
        <f>'A1. Bank of England B''Sheet'!S129</f>
        <v>23.518943</v>
      </c>
      <c r="I138" s="54"/>
      <c r="J138" s="21">
        <v>431.88415867647029</v>
      </c>
      <c r="K138" s="21">
        <v>490.21101338110793</v>
      </c>
      <c r="L138" s="104"/>
      <c r="M138" s="21">
        <f t="shared" si="31"/>
        <v>12.76789332128703</v>
      </c>
      <c r="N138" s="21">
        <f t="shared" si="32"/>
        <v>10.36286049983255</v>
      </c>
      <c r="O138" s="21">
        <f t="shared" si="33"/>
        <v>7.5184962118897856</v>
      </c>
      <c r="P138" s="21">
        <f t="shared" si="34"/>
        <v>1.9396252581407749</v>
      </c>
      <c r="Q138" s="21">
        <f t="shared" si="35"/>
        <v>0.90473902980198961</v>
      </c>
      <c r="R138" s="21">
        <f t="shared" si="36"/>
        <v>0.90473902980198961</v>
      </c>
      <c r="S138" s="21">
        <f t="shared" si="28"/>
        <v>0</v>
      </c>
      <c r="T138" s="21">
        <f t="shared" si="29"/>
        <v>9.1705520952958004</v>
      </c>
      <c r="U138" s="21">
        <f t="shared" si="21"/>
        <v>0</v>
      </c>
      <c r="V138" s="25"/>
    </row>
    <row r="139" spans="1:22">
      <c r="A139" s="15">
        <v>1820</v>
      </c>
      <c r="B139" s="21">
        <f>'A1. Bank of England B''Sheet'!B130</f>
        <v>54.957197000000001</v>
      </c>
      <c r="C139" s="21">
        <f>'A1. Bank of England B''Sheet'!C130</f>
        <v>44.905549999999998</v>
      </c>
      <c r="D139" s="21">
        <f>'A1. Bank of England B''Sheet'!G130+'A1. Bank of England B''Sheet'!H130</f>
        <v>35.652790000000003</v>
      </c>
      <c r="E139" s="21">
        <f>'A1. Bank of England B''Sheet'!J130</f>
        <v>4.2895019999999997</v>
      </c>
      <c r="F139" s="54">
        <f>'A1. Bank of England B''Sheet'!O130+'A1. Bank of England B''Sheet'!Q130</f>
        <v>15.014905000000001</v>
      </c>
      <c r="G139" s="54">
        <f>'A1. Bank of England B''Sheet'!O130</f>
        <v>4.9632579999999997</v>
      </c>
      <c r="H139" s="54">
        <f>'A1. Bank of England B''Sheet'!S130</f>
        <v>22.082909000000001</v>
      </c>
      <c r="I139" s="54"/>
      <c r="J139" s="21">
        <v>438.07409468345941</v>
      </c>
      <c r="K139" s="21">
        <v>497.39980108313483</v>
      </c>
      <c r="L139" s="104"/>
      <c r="M139" s="21">
        <f t="shared" si="31"/>
        <v>12.724985599939336</v>
      </c>
      <c r="N139" s="21">
        <f t="shared" si="32"/>
        <v>10.3975913674665</v>
      </c>
      <c r="O139" s="21">
        <f t="shared" si="33"/>
        <v>8.2551742831364052</v>
      </c>
      <c r="P139" s="21">
        <f t="shared" si="34"/>
        <v>0.99320660733317578</v>
      </c>
      <c r="Q139" s="21">
        <f t="shared" si="35"/>
        <v>1.14921047699692</v>
      </c>
      <c r="R139" s="21">
        <f t="shared" si="36"/>
        <v>1.14921047699692</v>
      </c>
      <c r="S139" s="21">
        <f t="shared" si="28"/>
        <v>0</v>
      </c>
      <c r="T139" s="21">
        <f t="shared" si="29"/>
        <v>9.1604531057503564</v>
      </c>
      <c r="U139" s="21">
        <f t="shared" si="21"/>
        <v>0</v>
      </c>
      <c r="V139" s="25"/>
    </row>
    <row r="140" spans="1:22">
      <c r="A140" s="15">
        <v>1821</v>
      </c>
      <c r="B140" s="21">
        <f>'A1. Bank of England B''Sheet'!B131</f>
        <v>57.086078999999998</v>
      </c>
      <c r="C140" s="21">
        <f>'A1. Bank of England B''Sheet'!C131</f>
        <v>47.219177999999999</v>
      </c>
      <c r="D140" s="21">
        <f>'A1. Bank of England B''Sheet'!G131+'A1. Bank of England B''Sheet'!H131</f>
        <v>30.697789999999998</v>
      </c>
      <c r="E140" s="21">
        <f>'A1. Bank of England B''Sheet'!J131</f>
        <v>4.5097379999999996</v>
      </c>
      <c r="F140" s="54">
        <f>'A1. Bank of England B''Sheet'!O131+'A1. Bank of England B''Sheet'!Q131</f>
        <v>21.878551000000002</v>
      </c>
      <c r="G140" s="54">
        <f>'A1. Bank of England B''Sheet'!O131</f>
        <v>12.011649999999999</v>
      </c>
      <c r="H140" s="54">
        <f>'A1. Bank of England B''Sheet'!S131</f>
        <v>22.281707000000001</v>
      </c>
      <c r="I140" s="54"/>
      <c r="J140" s="21">
        <v>419.67815054967122</v>
      </c>
      <c r="K140" s="21">
        <v>477.98060623854587</v>
      </c>
      <c r="L140" s="104"/>
      <c r="M140" s="21">
        <f t="shared" si="31"/>
        <v>13.031146943589274</v>
      </c>
      <c r="N140" s="21">
        <f t="shared" si="32"/>
        <v>10.778810838864899</v>
      </c>
      <c r="O140" s="21">
        <f t="shared" si="33"/>
        <v>7.0074424332672294</v>
      </c>
      <c r="P140" s="21">
        <f t="shared" si="34"/>
        <v>1.0294464006730677</v>
      </c>
      <c r="Q140" s="21">
        <f t="shared" si="35"/>
        <v>2.7419220049245996</v>
      </c>
      <c r="R140" s="21">
        <f t="shared" si="36"/>
        <v>2.7419220049245996</v>
      </c>
      <c r="S140" s="21">
        <f t="shared" si="28"/>
        <v>0</v>
      </c>
      <c r="T140" s="21">
        <f t="shared" si="29"/>
        <v>9.4932040377128821</v>
      </c>
      <c r="U140" s="21">
        <f t="shared" si="21"/>
        <v>0</v>
      </c>
      <c r="V140" s="25"/>
    </row>
    <row r="141" spans="1:22">
      <c r="A141" s="15">
        <v>1822</v>
      </c>
      <c r="B141" s="21">
        <f>'A1. Bank of England B''Sheet'!B132</f>
        <v>51.316420000000001</v>
      </c>
      <c r="C141" s="21">
        <f>'A1. Bank of England B''Sheet'!C132</f>
        <v>41.583235000000002</v>
      </c>
      <c r="D141" s="21">
        <f>'A1. Bank of England B''Sheet'!G132+'A1. Bank of England B''Sheet'!H132</f>
        <v>27.163699999999999</v>
      </c>
      <c r="E141" s="21">
        <f>'A1. Bank of England B''Sheet'!J132</f>
        <v>3.2923939999999998</v>
      </c>
      <c r="F141" s="54">
        <f>'A1. Bank of England B''Sheet'!O132+'A1. Bank of England B''Sheet'!Q132</f>
        <v>20.860326000000001</v>
      </c>
      <c r="G141" s="54">
        <f>'A1. Bank of England B''Sheet'!O132</f>
        <v>11.127141</v>
      </c>
      <c r="H141" s="54">
        <f>'A1. Bank of England B''Sheet'!S132</f>
        <v>17.068145000000001</v>
      </c>
      <c r="I141" s="54"/>
      <c r="J141" s="21">
        <v>399.7795552222567</v>
      </c>
      <c r="K141" s="21">
        <v>456.35859980893838</v>
      </c>
      <c r="L141" s="104"/>
      <c r="M141" s="21">
        <f t="shared" si="31"/>
        <v>12.22756532185166</v>
      </c>
      <c r="N141" s="21">
        <f t="shared" si="32"/>
        <v>9.9083630981352222</v>
      </c>
      <c r="O141" s="21">
        <f t="shared" si="33"/>
        <v>6.4725075547589235</v>
      </c>
      <c r="P141" s="21">
        <f t="shared" si="34"/>
        <v>0.78450450558071805</v>
      </c>
      <c r="Q141" s="21">
        <f t="shared" si="35"/>
        <v>2.6513510377955787</v>
      </c>
      <c r="R141" s="21">
        <f t="shared" si="36"/>
        <v>2.6513510377955787</v>
      </c>
      <c r="S141" s="21">
        <f t="shared" si="28"/>
        <v>0</v>
      </c>
      <c r="T141" s="21">
        <f t="shared" si="29"/>
        <v>8.6997745216564404</v>
      </c>
      <c r="U141" s="21">
        <f t="shared" si="21"/>
        <v>0</v>
      </c>
      <c r="V141" s="25"/>
    </row>
    <row r="142" spans="1:22">
      <c r="A142" s="15">
        <v>1823</v>
      </c>
      <c r="B142" s="21">
        <f>'A1. Bank of England B''Sheet'!B133</f>
        <v>52.898145</v>
      </c>
      <c r="C142" s="21">
        <f>'A1. Bank of England B''Sheet'!C133</f>
        <v>43.256965000000001</v>
      </c>
      <c r="D142" s="21">
        <f>'A1. Bank of England B''Sheet'!G133+'A1. Bank of England B''Sheet'!H133</f>
        <v>28.34563</v>
      </c>
      <c r="E142" s="21">
        <f>'A1. Bank of England B''Sheet'!J133</f>
        <v>4.4301149999999998</v>
      </c>
      <c r="F142" s="54">
        <f>'A1. Bank of England B''Sheet'!O133+'A1. Bank of England B''Sheet'!Q133</f>
        <v>20.122399999999999</v>
      </c>
      <c r="G142" s="54">
        <f>'A1. Bank of England B''Sheet'!O133</f>
        <v>10.48122</v>
      </c>
      <c r="H142" s="54">
        <f>'A1. Bank of England B''Sheet'!S133</f>
        <v>16.655795000000001</v>
      </c>
      <c r="I142" s="54"/>
      <c r="J142" s="21">
        <v>417.9100430162938</v>
      </c>
      <c r="K142" s="21">
        <v>475.70744504106494</v>
      </c>
      <c r="L142" s="104"/>
      <c r="M142" s="21">
        <f t="shared" si="31"/>
        <v>13.231828468714809</v>
      </c>
      <c r="N142" s="21">
        <f t="shared" si="32"/>
        <v>10.820204393881866</v>
      </c>
      <c r="O142" s="21">
        <f t="shared" si="33"/>
        <v>7.0903150573173512</v>
      </c>
      <c r="P142" s="21">
        <f t="shared" si="34"/>
        <v>1.1081394588918099</v>
      </c>
      <c r="Q142" s="21">
        <f t="shared" si="35"/>
        <v>2.6217498776727055</v>
      </c>
      <c r="R142" s="21">
        <f t="shared" si="36"/>
        <v>2.6217498776727055</v>
      </c>
      <c r="S142" s="21">
        <f t="shared" si="28"/>
        <v>0</v>
      </c>
      <c r="T142" s="21">
        <f t="shared" si="29"/>
        <v>9.4787224384749624</v>
      </c>
      <c r="U142" s="21">
        <f t="shared" si="21"/>
        <v>0</v>
      </c>
      <c r="V142" s="25"/>
    </row>
    <row r="143" spans="1:22">
      <c r="A143" s="15">
        <v>1824</v>
      </c>
      <c r="B143" s="21">
        <f>'A1. Bank of England B''Sheet'!B134</f>
        <v>54.600394999999999</v>
      </c>
      <c r="C143" s="21">
        <f>'A1. Bank of England B''Sheet'!C134</f>
        <v>47.235064999999999</v>
      </c>
      <c r="D143" s="21">
        <f>'A1. Bank of England B''Sheet'!G134+'A1. Bank of England B''Sheet'!H134</f>
        <v>29.027927999999999</v>
      </c>
      <c r="E143" s="21">
        <f>'A1. Bank of England B''Sheet'!J134</f>
        <v>4.3475849999999996</v>
      </c>
      <c r="F143" s="54">
        <f>'A1. Bank of England B''Sheet'!O134+'A1. Bank of England B''Sheet'!Q134</f>
        <v>21.224882000000001</v>
      </c>
      <c r="G143" s="54">
        <f>'A1. Bank of England B''Sheet'!O134</f>
        <v>13.859552000000001</v>
      </c>
      <c r="H143" s="54">
        <f>'A1. Bank of England B''Sheet'!S134</f>
        <v>17.567495999999998</v>
      </c>
      <c r="I143" s="54"/>
      <c r="J143" s="21">
        <v>449.37555876396669</v>
      </c>
      <c r="K143" s="21">
        <v>509.58011936955495</v>
      </c>
      <c r="L143" s="104"/>
      <c r="M143" s="21">
        <f t="shared" si="31"/>
        <v>13.065107171370657</v>
      </c>
      <c r="N143" s="21">
        <f t="shared" si="32"/>
        <v>11.302687214472698</v>
      </c>
      <c r="O143" s="21">
        <f t="shared" si="33"/>
        <v>6.9459752128685341</v>
      </c>
      <c r="P143" s="21">
        <f t="shared" si="34"/>
        <v>1.0403159896854866</v>
      </c>
      <c r="Q143" s="21">
        <f t="shared" si="35"/>
        <v>3.3163960119186786</v>
      </c>
      <c r="R143" s="21">
        <f t="shared" si="36"/>
        <v>3.3163960119186786</v>
      </c>
      <c r="S143" s="21">
        <f t="shared" si="28"/>
        <v>0</v>
      </c>
      <c r="T143" s="21">
        <f t="shared" si="29"/>
        <v>9.9294357261788235</v>
      </c>
      <c r="U143" s="21">
        <f t="shared" si="21"/>
        <v>0</v>
      </c>
      <c r="V143" s="25"/>
    </row>
    <row r="144" spans="1:22">
      <c r="A144" s="15">
        <v>1825</v>
      </c>
      <c r="B144" s="21">
        <f>'A1. Bank of England B''Sheet'!B135</f>
        <v>55.645775999999998</v>
      </c>
      <c r="C144" s="21">
        <f>'A1. Bank of England B''Sheet'!C135</f>
        <v>48.283431</v>
      </c>
      <c r="D144" s="21">
        <f>'A1. Bank of England B''Sheet'!G135+'A1. Bank of England B''Sheet'!H135</f>
        <v>34.134388000000001</v>
      </c>
      <c r="E144" s="21">
        <f>'A1. Bank of England B''Sheet'!J135</f>
        <v>5.3699430000000001</v>
      </c>
      <c r="F144" s="54">
        <f>'A1. Bank of England B''Sheet'!O135+'A1. Bank of England B''Sheet'!Q135</f>
        <v>16.141445000000001</v>
      </c>
      <c r="G144" s="54">
        <f>'A1. Bank of England B''Sheet'!O135</f>
        <v>8.7790999999999997</v>
      </c>
      <c r="H144" s="54">
        <f>'A1. Bank of England B''Sheet'!S135</f>
        <v>18.435880999999998</v>
      </c>
      <c r="I144" s="54"/>
      <c r="J144" s="21">
        <v>496.51891239180134</v>
      </c>
      <c r="K144" s="21">
        <v>560.10298172530838</v>
      </c>
      <c r="L144" s="104"/>
      <c r="M144" s="21">
        <f t="shared" si="31"/>
        <v>12.382911111823015</v>
      </c>
      <c r="N144" s="21">
        <f t="shared" si="32"/>
        <v>10.744560993216087</v>
      </c>
      <c r="O144" s="21">
        <f t="shared" si="33"/>
        <v>7.5959600682085595</v>
      </c>
      <c r="P144" s="21">
        <f t="shared" si="34"/>
        <v>1.1949788757471229</v>
      </c>
      <c r="Q144" s="21">
        <f t="shared" si="35"/>
        <v>1.9536220492604046</v>
      </c>
      <c r="R144" s="21">
        <f t="shared" si="36"/>
        <v>1.9536220492604046</v>
      </c>
      <c r="S144" s="21">
        <f t="shared" si="28"/>
        <v>0</v>
      </c>
      <c r="T144" s="21">
        <f t="shared" si="29"/>
        <v>9.475140250709849</v>
      </c>
      <c r="U144" s="21">
        <f t="shared" si="21"/>
        <v>0</v>
      </c>
      <c r="V144" s="25"/>
    </row>
    <row r="145" spans="1:22">
      <c r="A145" s="15">
        <v>1826</v>
      </c>
      <c r="B145" s="21">
        <f>'A1. Bank of England B''Sheet'!B136</f>
        <v>60.362490000000001</v>
      </c>
      <c r="C145" s="21">
        <f>'A1. Bank of England B''Sheet'!C136</f>
        <v>49.931094999999999</v>
      </c>
      <c r="D145" s="21">
        <f>'A1. Bank of England B''Sheet'!G136+'A1. Bank of England B''Sheet'!H136</f>
        <v>35.260058000000001</v>
      </c>
      <c r="E145" s="21">
        <f>'A1. Bank of England B''Sheet'!J136</f>
        <v>12.088464</v>
      </c>
      <c r="F145" s="54">
        <f>'A1. Bank of England B''Sheet'!O136+'A1. Bank of England B''Sheet'!Q136</f>
        <v>13.013968</v>
      </c>
      <c r="G145" s="54">
        <f>'A1. Bank of England B''Sheet'!O136</f>
        <v>2.582573</v>
      </c>
      <c r="H145" s="54">
        <f>'A1. Bank of England B''Sheet'!S136</f>
        <v>22.996897000000001</v>
      </c>
      <c r="I145" s="54"/>
      <c r="J145" s="21">
        <v>435.3653293013017</v>
      </c>
      <c r="K145" s="21">
        <v>494.4813871716666</v>
      </c>
      <c r="L145" s="104"/>
      <c r="M145" s="21">
        <f t="shared" si="31"/>
        <v>12.157138125761495</v>
      </c>
      <c r="N145" s="21">
        <f t="shared" si="32"/>
        <v>10.056232250947884</v>
      </c>
      <c r="O145" s="21">
        <f t="shared" si="33"/>
        <v>7.1014531611993084</v>
      </c>
      <c r="P145" s="21">
        <f t="shared" si="34"/>
        <v>2.4346432126357826</v>
      </c>
      <c r="Q145" s="21">
        <f t="shared" si="35"/>
        <v>0.52013587711279374</v>
      </c>
      <c r="R145" s="21">
        <f t="shared" si="36"/>
        <v>0.52013587711279374</v>
      </c>
      <c r="S145" s="21">
        <f t="shared" si="28"/>
        <v>0</v>
      </c>
      <c r="T145" s="21">
        <f t="shared" si="29"/>
        <v>8.9146276004807508</v>
      </c>
      <c r="U145" s="21">
        <f t="shared" ref="U145:U208" si="37">N145-O145-P145-R145</f>
        <v>0</v>
      </c>
      <c r="V145" s="25"/>
    </row>
    <row r="146" spans="1:22">
      <c r="A146" s="15">
        <v>1827</v>
      </c>
      <c r="B146" s="21">
        <f>'A1. Bank of England B''Sheet'!B137</f>
        <v>65.132721000000004</v>
      </c>
      <c r="C146" s="21">
        <f>'A1. Bank of England B''Sheet'!C137</f>
        <v>48.241684000000006</v>
      </c>
      <c r="D146" s="21">
        <f>'A1. Bank of England B''Sheet'!G137+'A1. Bank of England B''Sheet'!H137</f>
        <v>33.371814999999998</v>
      </c>
      <c r="E146" s="21">
        <f>'A1. Bank of England B''Sheet'!J137</f>
        <v>4.7053989999999999</v>
      </c>
      <c r="F146" s="54">
        <f>'A1. Bank of England B''Sheet'!O137+'A1. Bank of England B''Sheet'!Q137</f>
        <v>27.055506999999999</v>
      </c>
      <c r="G146" s="54">
        <f>'A1. Bank of England B''Sheet'!O137</f>
        <v>10.16447</v>
      </c>
      <c r="H146" s="54">
        <f>'A1. Bank of England B''Sheet'!S137</f>
        <v>19.838570000000001</v>
      </c>
      <c r="I146" s="54"/>
      <c r="J146" s="21">
        <v>452.94069453220754</v>
      </c>
      <c r="K146" s="21">
        <v>513.35867601430004</v>
      </c>
      <c r="L146" s="104"/>
      <c r="M146" s="21">
        <f t="shared" si="31"/>
        <v>14.960474942855139</v>
      </c>
      <c r="N146" s="21">
        <f t="shared" si="32"/>
        <v>11.080736281279201</v>
      </c>
      <c r="O146" s="21">
        <f t="shared" si="33"/>
        <v>7.6652440499928938</v>
      </c>
      <c r="P146" s="21">
        <f t="shared" si="34"/>
        <v>1.0807932288846895</v>
      </c>
      <c r="Q146" s="21">
        <f t="shared" si="35"/>
        <v>2.3346990024016159</v>
      </c>
      <c r="R146" s="21">
        <f t="shared" si="36"/>
        <v>2.3346990024016159</v>
      </c>
      <c r="S146" s="21">
        <f t="shared" si="28"/>
        <v>0</v>
      </c>
      <c r="T146" s="21">
        <f t="shared" si="29"/>
        <v>9.7560161517772528</v>
      </c>
      <c r="U146" s="21">
        <f t="shared" si="37"/>
        <v>0</v>
      </c>
      <c r="V146" s="25"/>
    </row>
    <row r="147" spans="1:22">
      <c r="A147" s="15">
        <v>1828</v>
      </c>
      <c r="B147" s="21">
        <f>'A1. Bank of England B''Sheet'!B138</f>
        <v>67.043791999999996</v>
      </c>
      <c r="C147" s="21">
        <f>'A1. Bank of England B''Sheet'!C138</f>
        <v>48.525252999999992</v>
      </c>
      <c r="D147" s="21">
        <f>'A1. Bank of England B''Sheet'!G138+'A1. Bank of England B''Sheet'!H138</f>
        <v>34.504828000000003</v>
      </c>
      <c r="E147" s="21">
        <f>'A1. Bank of England B''Sheet'!J138</f>
        <v>3.6634350000000002</v>
      </c>
      <c r="F147" s="54">
        <f>'A1. Bank of England B''Sheet'!O138+'A1. Bank of England B''Sheet'!Q138</f>
        <v>28.875529</v>
      </c>
      <c r="G147" s="54">
        <f>'A1. Bank of England B''Sheet'!O138</f>
        <v>10.35699</v>
      </c>
      <c r="H147" s="54">
        <f>'A1. Bank of England B''Sheet'!S138</f>
        <v>19.646249999999998</v>
      </c>
      <c r="I147" s="54"/>
      <c r="J147" s="21">
        <v>452.70880529624981</v>
      </c>
      <c r="K147" s="21">
        <v>513.18188689128488</v>
      </c>
      <c r="L147" s="104"/>
      <c r="M147" s="21">
        <f t="shared" si="31"/>
        <v>14.801891905350242</v>
      </c>
      <c r="N147" s="21">
        <f t="shared" si="32"/>
        <v>10.713378944701882</v>
      </c>
      <c r="O147" s="21">
        <f t="shared" si="33"/>
        <v>7.6179571446182885</v>
      </c>
      <c r="P147" s="21">
        <f t="shared" si="34"/>
        <v>0.80881118526644147</v>
      </c>
      <c r="Q147" s="21">
        <f t="shared" si="35"/>
        <v>2.2866106148171546</v>
      </c>
      <c r="R147" s="21">
        <f t="shared" si="36"/>
        <v>2.2866106148171546</v>
      </c>
      <c r="S147" s="21">
        <f t="shared" si="28"/>
        <v>0</v>
      </c>
      <c r="T147" s="21">
        <f t="shared" si="29"/>
        <v>9.4525047042641752</v>
      </c>
      <c r="U147" s="21">
        <f t="shared" si="37"/>
        <v>0</v>
      </c>
      <c r="V147" s="25"/>
    </row>
    <row r="148" spans="1:22">
      <c r="A148" s="15">
        <v>1829</v>
      </c>
      <c r="B148" s="21">
        <f>'A1. Bank of England B''Sheet'!B139</f>
        <v>64.675414000000004</v>
      </c>
      <c r="C148" s="21">
        <f>'A1. Bank of England B''Sheet'!C139</f>
        <v>46.827635999999998</v>
      </c>
      <c r="D148" s="21">
        <f>'A1. Bank of England B''Sheet'!G139+'A1. Bank of England B''Sheet'!H139</f>
        <v>34.423465</v>
      </c>
      <c r="E148" s="21">
        <f>'A1. Bank of England B''Sheet'!J139</f>
        <v>5.5487320000000002</v>
      </c>
      <c r="F148" s="54">
        <f>'A1. Bank of England B''Sheet'!O139+'A1. Bank of England B''Sheet'!Q139</f>
        <v>24.703217000000002</v>
      </c>
      <c r="G148" s="54">
        <f>'A1. Bank of England B''Sheet'!O139</f>
        <v>6.8554389999999996</v>
      </c>
      <c r="H148" s="54">
        <f>'A1. Bank of England B''Sheet'!S139</f>
        <v>17.39715</v>
      </c>
      <c r="I148" s="54"/>
      <c r="J148" s="21">
        <v>437.99476429586412</v>
      </c>
      <c r="K148" s="21">
        <v>497.29516821746614</v>
      </c>
      <c r="L148" s="104"/>
      <c r="M148" s="21">
        <f t="shared" si="31"/>
        <v>14.286316776559453</v>
      </c>
      <c r="N148" s="21">
        <f t="shared" si="32"/>
        <v>10.343875677292447</v>
      </c>
      <c r="O148" s="21">
        <f t="shared" si="33"/>
        <v>7.6038867804821031</v>
      </c>
      <c r="P148" s="21">
        <f t="shared" si="34"/>
        <v>1.2256735312159313</v>
      </c>
      <c r="Q148" s="21">
        <f t="shared" si="35"/>
        <v>1.5143153655944119</v>
      </c>
      <c r="R148" s="21">
        <f t="shared" si="36"/>
        <v>1.5143153655944119</v>
      </c>
      <c r="S148" s="21">
        <f t="shared" si="28"/>
        <v>0</v>
      </c>
      <c r="T148" s="21">
        <f t="shared" si="29"/>
        <v>9.124958849126374</v>
      </c>
      <c r="U148" s="21">
        <f t="shared" si="37"/>
        <v>0</v>
      </c>
      <c r="V148" s="25"/>
    </row>
    <row r="149" spans="1:22">
      <c r="A149" s="15">
        <v>1830</v>
      </c>
      <c r="B149" s="21">
        <f>'A1. Bank of England B''Sheet'!B140</f>
        <v>69.897335999999996</v>
      </c>
      <c r="C149" s="21">
        <f>'A1. Bank of England B''Sheet'!C140</f>
        <v>47.946130999999994</v>
      </c>
      <c r="D149" s="21">
        <f>'A1. Bank of England B''Sheet'!G140+'A1. Bank of England B''Sheet'!H140</f>
        <v>34.72569</v>
      </c>
      <c r="E149" s="21">
        <f>'A1. Bank of England B''Sheet'!J140</f>
        <v>3.9984609999999998</v>
      </c>
      <c r="F149" s="54">
        <f>'A1. Bank of England B''Sheet'!O140+'A1. Bank of England B''Sheet'!Q140</f>
        <v>31.173185000000004</v>
      </c>
      <c r="G149" s="54">
        <f>'A1. Bank of England B''Sheet'!O140</f>
        <v>9.2219800000000003</v>
      </c>
      <c r="H149" s="54">
        <f>'A1. Bank of England B''Sheet'!S140</f>
        <v>17.757290000000001</v>
      </c>
      <c r="I149" s="54"/>
      <c r="J149" s="21">
        <v>454.51546556766323</v>
      </c>
      <c r="K149" s="21">
        <v>515.01298451740536</v>
      </c>
      <c r="L149" s="104"/>
      <c r="M149" s="21">
        <f t="shared" si="31"/>
        <v>15.95848665277299</v>
      </c>
      <c r="N149" s="21">
        <f t="shared" si="32"/>
        <v>10.946736104729446</v>
      </c>
      <c r="O149" s="21">
        <f t="shared" si="33"/>
        <v>7.9283344986614734</v>
      </c>
      <c r="P149" s="21">
        <f t="shared" si="34"/>
        <v>0.91290155178637056</v>
      </c>
      <c r="Q149" s="21">
        <f t="shared" si="35"/>
        <v>2.1055000542816034</v>
      </c>
      <c r="R149" s="21">
        <f t="shared" si="36"/>
        <v>2.1055000542816034</v>
      </c>
      <c r="S149" s="21">
        <f t="shared" ref="S149:S212" si="38">Q149-R149</f>
        <v>0</v>
      </c>
      <c r="T149" s="21">
        <f t="shared" ref="T149:T212" si="39">100*C149/K148</f>
        <v>9.6413828374526354</v>
      </c>
      <c r="U149" s="21">
        <f t="shared" si="37"/>
        <v>0</v>
      </c>
      <c r="V149" s="25"/>
    </row>
    <row r="150" spans="1:22">
      <c r="A150" s="15">
        <v>1831</v>
      </c>
      <c r="B150" s="21">
        <f>'A1. Bank of England B''Sheet'!B141</f>
        <v>70.220040999999995</v>
      </c>
      <c r="C150" s="21">
        <f>'A1. Bank of England B''Sheet'!C141</f>
        <v>47.979035999999994</v>
      </c>
      <c r="D150" s="21">
        <f>'A1. Bank of England B''Sheet'!G141+'A1. Bank of England B''Sheet'!H141</f>
        <v>34.614373999999998</v>
      </c>
      <c r="E150" s="21">
        <f>'A1. Bank of England B''Sheet'!J141</f>
        <v>5.1476059999999997</v>
      </c>
      <c r="F150" s="54">
        <f>'A1. Bank of England B''Sheet'!O141+'A1. Bank of England B''Sheet'!Q141</f>
        <v>30.458061000000001</v>
      </c>
      <c r="G150" s="54">
        <f>'A1. Bank of England B''Sheet'!O141</f>
        <v>8.2170559999999995</v>
      </c>
      <c r="H150" s="54">
        <f>'A1. Bank of England B''Sheet'!S141</f>
        <v>17.862197999999999</v>
      </c>
      <c r="I150" s="54"/>
      <c r="J150" s="21">
        <v>447.37598627568588</v>
      </c>
      <c r="K150" s="21">
        <v>506.57784308027169</v>
      </c>
      <c r="L150" s="104"/>
      <c r="M150" s="21">
        <f t="shared" si="31"/>
        <v>15.449428307637293</v>
      </c>
      <c r="N150" s="21">
        <f t="shared" si="32"/>
        <v>10.556084365595126</v>
      </c>
      <c r="O150" s="21">
        <f t="shared" si="33"/>
        <v>7.6156647292009456</v>
      </c>
      <c r="P150" s="21">
        <f t="shared" si="34"/>
        <v>1.1325480407076887</v>
      </c>
      <c r="Q150" s="21">
        <f t="shared" si="35"/>
        <v>1.8078715956864917</v>
      </c>
      <c r="R150" s="21">
        <f t="shared" si="36"/>
        <v>1.8078715956864917</v>
      </c>
      <c r="S150" s="21">
        <f t="shared" si="38"/>
        <v>0</v>
      </c>
      <c r="T150" s="21">
        <f t="shared" si="39"/>
        <v>9.3160827867202052</v>
      </c>
      <c r="U150" s="21">
        <f t="shared" si="37"/>
        <v>0</v>
      </c>
      <c r="V150" s="25"/>
    </row>
    <row r="151" spans="1:22">
      <c r="A151" s="15">
        <v>1832</v>
      </c>
      <c r="B151" s="21">
        <f>'A1. Bank of England B''Sheet'!B142</f>
        <v>70.356983</v>
      </c>
      <c r="C151" s="21">
        <f>'A1. Bank of England B''Sheet'!C142</f>
        <v>44.179641000000004</v>
      </c>
      <c r="D151" s="21">
        <f>'A1. Bank of England B''Sheet'!G142+'A1. Bank of England B''Sheet'!H142</f>
        <v>33.184249999999999</v>
      </c>
      <c r="E151" s="21">
        <f>'A1. Bank of England B''Sheet'!J142</f>
        <v>5.6885430000000001</v>
      </c>
      <c r="F151" s="54">
        <f>'A1. Bank of England B''Sheet'!O142+'A1. Bank of England B''Sheet'!Q142</f>
        <v>31.484189999999998</v>
      </c>
      <c r="G151" s="54">
        <f>'A1. Bank of England B''Sheet'!O142</f>
        <v>5.3068479999999996</v>
      </c>
      <c r="H151" s="54">
        <f>'A1. Bank of England B''Sheet'!S142</f>
        <v>16.400618000000001</v>
      </c>
      <c r="I151" s="54"/>
      <c r="J151" s="21">
        <v>445.21676383583622</v>
      </c>
      <c r="K151" s="21">
        <v>506.24728788772666</v>
      </c>
      <c r="L151" s="104"/>
      <c r="M151" s="21">
        <f t="shared" si="31"/>
        <v>15.726589079066933</v>
      </c>
      <c r="N151" s="21">
        <f t="shared" si="32"/>
        <v>9.8752821687606733</v>
      </c>
      <c r="O151" s="21">
        <f t="shared" si="33"/>
        <v>7.4175304482147402</v>
      </c>
      <c r="P151" s="21">
        <f t="shared" si="34"/>
        <v>1.2715351682945621</v>
      </c>
      <c r="Q151" s="21">
        <f t="shared" si="35"/>
        <v>1.1862165522513692</v>
      </c>
      <c r="R151" s="21">
        <f t="shared" si="36"/>
        <v>1.1862165522513692</v>
      </c>
      <c r="S151" s="21">
        <f t="shared" si="38"/>
        <v>0</v>
      </c>
      <c r="T151" s="21">
        <f t="shared" si="39"/>
        <v>8.721194896990264</v>
      </c>
      <c r="U151" s="21">
        <f t="shared" si="37"/>
        <v>1.7763568394002505E-15</v>
      </c>
      <c r="V151" s="25"/>
    </row>
    <row r="152" spans="1:22">
      <c r="A152" s="15">
        <v>1833</v>
      </c>
      <c r="B152" s="21">
        <f>'A1. Bank of England B''Sheet'!B143</f>
        <v>75.513345999999999</v>
      </c>
      <c r="C152" s="21">
        <f>'A1. Bank of England B''Sheet'!C143</f>
        <v>48.877806999999997</v>
      </c>
      <c r="D152" s="21">
        <f>'A1. Bank of England B''Sheet'!G143+'A1. Bank of England B''Sheet'!H143</f>
        <v>34.060374000000003</v>
      </c>
      <c r="E152" s="21">
        <f>'A1. Bank of England B''Sheet'!J143</f>
        <v>5.3171629999999999</v>
      </c>
      <c r="F152" s="54">
        <f>'A1. Bank of England B''Sheet'!O143+'A1. Bank of England B''Sheet'!Q143</f>
        <v>36.135809000000002</v>
      </c>
      <c r="G152" s="54">
        <f>'A1. Bank of England B''Sheet'!O143</f>
        <v>9.5002700000000004</v>
      </c>
      <c r="H152" s="54">
        <f>'A1. Bank of England B''Sheet'!S143</f>
        <v>17.726088000000001</v>
      </c>
      <c r="I152" s="54"/>
      <c r="J152" s="21">
        <v>435.35660690184579</v>
      </c>
      <c r="K152" s="21">
        <v>495.28797472417818</v>
      </c>
      <c r="L152" s="104"/>
      <c r="M152" s="21">
        <f t="shared" si="31"/>
        <v>16.961029353298088</v>
      </c>
      <c r="N152" s="21">
        <f t="shared" si="32"/>
        <v>10.978429154123809</v>
      </c>
      <c r="O152" s="21">
        <f t="shared" si="33"/>
        <v>7.6502900983663338</v>
      </c>
      <c r="P152" s="21">
        <f t="shared" si="34"/>
        <v>1.194286341374285</v>
      </c>
      <c r="Q152" s="21">
        <f t="shared" si="35"/>
        <v>2.1338527143831927</v>
      </c>
      <c r="R152" s="21">
        <f t="shared" si="36"/>
        <v>2.1338527143831927</v>
      </c>
      <c r="S152" s="21">
        <f t="shared" si="38"/>
        <v>0</v>
      </c>
      <c r="T152" s="21">
        <f t="shared" si="39"/>
        <v>9.6549271807338357</v>
      </c>
      <c r="U152" s="21">
        <f t="shared" si="37"/>
        <v>0</v>
      </c>
      <c r="V152" s="25"/>
    </row>
    <row r="153" spans="1:22">
      <c r="A153" s="15">
        <v>1834</v>
      </c>
      <c r="B153" s="21">
        <f>'A1. Bank of England B''Sheet'!B144</f>
        <v>74.079419000000001</v>
      </c>
      <c r="C153" s="21">
        <f>'A1. Bank of England B''Sheet'!C144</f>
        <v>49.739063999999999</v>
      </c>
      <c r="D153" s="21">
        <f>'A1. Bank of England B''Sheet'!G144+'A1. Bank of England B''Sheet'!H144</f>
        <v>32.810600000000001</v>
      </c>
      <c r="E153" s="21">
        <f>'A1. Bank of England B''Sheet'!J144</f>
        <v>8.3910710000000002</v>
      </c>
      <c r="F153" s="54">
        <f>'A1. Bank of England B''Sheet'!O144+'A1. Bank of England B''Sheet'!Q144</f>
        <v>32.877747999999997</v>
      </c>
      <c r="G153" s="54">
        <f>'A1. Bank of England B''Sheet'!O144</f>
        <v>8.5373929999999998</v>
      </c>
      <c r="H153" s="54">
        <f>'A1. Bank of England B''Sheet'!S144</f>
        <v>17.688316</v>
      </c>
      <c r="I153" s="54"/>
      <c r="J153" s="21">
        <v>460.66296386337416</v>
      </c>
      <c r="K153" s="21">
        <v>522.23787732582241</v>
      </c>
      <c r="L153" s="104"/>
      <c r="M153" s="21">
        <f t="shared" si="31"/>
        <v>17.015802178167409</v>
      </c>
      <c r="N153" s="21">
        <f t="shared" si="32"/>
        <v>11.424901612028142</v>
      </c>
      <c r="O153" s="21">
        <f t="shared" si="33"/>
        <v>7.536488359161936</v>
      </c>
      <c r="P153" s="21">
        <f t="shared" si="34"/>
        <v>1.9274017821192333</v>
      </c>
      <c r="Q153" s="21">
        <f t="shared" si="35"/>
        <v>1.9610114707469719</v>
      </c>
      <c r="R153" s="21">
        <f t="shared" si="36"/>
        <v>1.9610114707469719</v>
      </c>
      <c r="S153" s="21">
        <f t="shared" si="38"/>
        <v>0</v>
      </c>
      <c r="T153" s="21">
        <f t="shared" si="39"/>
        <v>10.042453388394756</v>
      </c>
      <c r="U153" s="21">
        <f t="shared" si="37"/>
        <v>0</v>
      </c>
      <c r="V153" s="25"/>
    </row>
    <row r="154" spans="1:22">
      <c r="A154" s="15">
        <v>1835</v>
      </c>
      <c r="B154" s="21">
        <f>'A1. Bank of England B''Sheet'!B145</f>
        <v>73.712766999999999</v>
      </c>
      <c r="C154" s="21">
        <f>'A1. Bank of England B''Sheet'!C145</f>
        <v>46.453619000000003</v>
      </c>
      <c r="D154" s="21">
        <f>'A1. Bank of England B''Sheet'!G145+'A1. Bank of England B''Sheet'!H145</f>
        <v>32.323504999999997</v>
      </c>
      <c r="E154" s="21">
        <f>'A1. Bank of England B''Sheet'!J145</f>
        <v>7.8706699999999996</v>
      </c>
      <c r="F154" s="54">
        <f>'A1. Bank of England B''Sheet'!O145+'A1. Bank of England B''Sheet'!Q145</f>
        <v>33.518591999999998</v>
      </c>
      <c r="G154" s="54">
        <f>'A1. Bank of England B''Sheet'!O145</f>
        <v>6.2594440000000002</v>
      </c>
      <c r="H154" s="54">
        <f>'A1. Bank of England B''Sheet'!S145</f>
        <v>16.826703999999999</v>
      </c>
      <c r="I154" s="54"/>
      <c r="J154" s="21">
        <v>486.1513687246694</v>
      </c>
      <c r="K154" s="21">
        <v>549.23631891538753</v>
      </c>
      <c r="L154" s="104"/>
      <c r="M154" s="21">
        <f t="shared" si="31"/>
        <v>16.001452858680892</v>
      </c>
      <c r="N154" s="21">
        <f t="shared" si="32"/>
        <v>10.084079390801092</v>
      </c>
      <c r="O154" s="21">
        <f t="shared" si="33"/>
        <v>7.0167362118537211</v>
      </c>
      <c r="P154" s="21">
        <f t="shared" si="34"/>
        <v>1.7085528070223428</v>
      </c>
      <c r="Q154" s="21">
        <f t="shared" si="35"/>
        <v>1.3587903719250281</v>
      </c>
      <c r="R154" s="21">
        <f t="shared" si="36"/>
        <v>1.3587903719250281</v>
      </c>
      <c r="S154" s="21">
        <f t="shared" si="38"/>
        <v>0</v>
      </c>
      <c r="T154" s="21">
        <f t="shared" si="39"/>
        <v>8.8951071948038241</v>
      </c>
      <c r="U154" s="21">
        <f t="shared" si="37"/>
        <v>0</v>
      </c>
      <c r="V154" s="25"/>
    </row>
    <row r="155" spans="1:22">
      <c r="A155" s="15">
        <v>1836</v>
      </c>
      <c r="B155" s="21">
        <f>'A1. Bank of England B''Sheet'!B146</f>
        <v>76.006493000000006</v>
      </c>
      <c r="C155" s="21">
        <f>'A1. Bank of England B''Sheet'!C146</f>
        <v>49.776262000000003</v>
      </c>
      <c r="D155" s="21">
        <f>'A1. Bank of England B''Sheet'!G146+'A1. Bank of England B''Sheet'!H146</f>
        <v>30.662399000000001</v>
      </c>
      <c r="E155" s="21">
        <f>'A1. Bank of England B''Sheet'!J146</f>
        <v>11.225156</v>
      </c>
      <c r="F155" s="54">
        <f>'A1. Bank of England B''Sheet'!O146+'A1. Bank of England B''Sheet'!Q146</f>
        <v>34.118938</v>
      </c>
      <c r="G155" s="54">
        <f>'A1. Bank of England B''Sheet'!O146</f>
        <v>7.8887070000000001</v>
      </c>
      <c r="H155" s="54">
        <f>'A1. Bank of England B''Sheet'!S146</f>
        <v>16.848026999999998</v>
      </c>
      <c r="I155" s="54"/>
      <c r="J155" s="21">
        <v>525.84554055985029</v>
      </c>
      <c r="K155" s="21">
        <v>592.25083161942791</v>
      </c>
      <c r="L155" s="104"/>
      <c r="M155" s="21">
        <f t="shared" si="31"/>
        <v>15.634326650028644</v>
      </c>
      <c r="N155" s="21">
        <f t="shared" si="32"/>
        <v>10.238840246522203</v>
      </c>
      <c r="O155" s="21">
        <f t="shared" si="33"/>
        <v>6.3071711760140232</v>
      </c>
      <c r="P155" s="21">
        <f t="shared" si="34"/>
        <v>2.3089837285549923</v>
      </c>
      <c r="Q155" s="21">
        <f t="shared" si="35"/>
        <v>1.622685341953187</v>
      </c>
      <c r="R155" s="21">
        <f t="shared" si="36"/>
        <v>1.622685341953187</v>
      </c>
      <c r="S155" s="21">
        <f t="shared" si="38"/>
        <v>0</v>
      </c>
      <c r="T155" s="21">
        <f t="shared" si="39"/>
        <v>9.0628132710335709</v>
      </c>
      <c r="U155" s="21">
        <f t="shared" si="37"/>
        <v>0</v>
      </c>
      <c r="V155" s="25"/>
    </row>
    <row r="156" spans="1:22">
      <c r="A156" s="15">
        <v>1837</v>
      </c>
      <c r="B156" s="21">
        <f>'A1. Bank of England B''Sheet'!B147</f>
        <v>73.670385999999993</v>
      </c>
      <c r="C156" s="21">
        <f>'A1. Bank of England B''Sheet'!C147</f>
        <v>46.341819999999998</v>
      </c>
      <c r="D156" s="21">
        <f>'A1. Bank of England B''Sheet'!G147+'A1. Bank of England B''Sheet'!H147</f>
        <v>27.195861000000001</v>
      </c>
      <c r="E156" s="21">
        <f>'A1. Bank of England B''Sheet'!J147</f>
        <v>15.056353</v>
      </c>
      <c r="F156" s="54">
        <f>'A1. Bank of England B''Sheet'!O147+'A1. Bank of England B''Sheet'!Q147</f>
        <v>31.418171999999998</v>
      </c>
      <c r="G156" s="54">
        <f>'A1. Bank of England B''Sheet'!O147</f>
        <v>4.0896059999999999</v>
      </c>
      <c r="H156" s="54">
        <f>'A1. Bank of England B''Sheet'!S147</f>
        <v>17.128582000000002</v>
      </c>
      <c r="I156" s="54"/>
      <c r="J156" s="21">
        <v>510.76091944056236</v>
      </c>
      <c r="K156" s="21">
        <v>576.72733522062299</v>
      </c>
      <c r="L156" s="104"/>
      <c r="M156" s="21">
        <f t="shared" si="31"/>
        <v>14.009890798268552</v>
      </c>
      <c r="N156" s="21">
        <f t="shared" si="32"/>
        <v>8.8128198159979458</v>
      </c>
      <c r="O156" s="21">
        <f t="shared" si="33"/>
        <v>5.1718344841425239</v>
      </c>
      <c r="P156" s="21">
        <f t="shared" si="34"/>
        <v>2.8632653200728866</v>
      </c>
      <c r="Q156" s="21">
        <f t="shared" si="35"/>
        <v>0.77772001178253447</v>
      </c>
      <c r="R156" s="21">
        <f t="shared" si="36"/>
        <v>0.77772001178253447</v>
      </c>
      <c r="S156" s="21">
        <f t="shared" si="38"/>
        <v>0</v>
      </c>
      <c r="T156" s="21">
        <f t="shared" si="39"/>
        <v>7.8246947958324862</v>
      </c>
      <c r="U156" s="21">
        <f t="shared" si="37"/>
        <v>8.8817841970012523E-16</v>
      </c>
      <c r="V156" s="25"/>
    </row>
    <row r="157" spans="1:22">
      <c r="A157" s="15">
        <v>1838</v>
      </c>
      <c r="B157" s="21">
        <f>'A1. Bank of England B''Sheet'!B148</f>
        <v>78.384910000000005</v>
      </c>
      <c r="C157" s="21">
        <f>'A1. Bank of England B''Sheet'!C148</f>
        <v>47.178238000000007</v>
      </c>
      <c r="D157" s="21">
        <f>'A1. Bank of England B''Sheet'!G148+'A1. Bank of England B''Sheet'!H148</f>
        <v>28.152495999999999</v>
      </c>
      <c r="E157" s="21">
        <f>'A1. Bank of England B''Sheet'!J148</f>
        <v>8.50122</v>
      </c>
      <c r="F157" s="54">
        <f>'A1. Bank of England B''Sheet'!O148+'A1. Bank of England B''Sheet'!Q148</f>
        <v>41.731194000000002</v>
      </c>
      <c r="G157" s="54">
        <f>'A1. Bank of England B''Sheet'!O148</f>
        <v>10.524521999999999</v>
      </c>
      <c r="H157" s="54">
        <f>'A1. Bank of England B''Sheet'!S148</f>
        <v>17.692070000000001</v>
      </c>
      <c r="I157" s="54"/>
      <c r="J157" s="21">
        <v>536.52717148140698</v>
      </c>
      <c r="K157" s="21">
        <v>603.6268368808328</v>
      </c>
      <c r="L157" s="104"/>
      <c r="M157" s="21">
        <f t="shared" si="31"/>
        <v>15.346692947035804</v>
      </c>
      <c r="N157" s="21">
        <f t="shared" si="32"/>
        <v>9.236853526631295</v>
      </c>
      <c r="O157" s="21">
        <f t="shared" si="33"/>
        <v>5.5118735456180747</v>
      </c>
      <c r="P157" s="21">
        <f t="shared" si="34"/>
        <v>1.6644225657106668</v>
      </c>
      <c r="Q157" s="21">
        <f t="shared" si="35"/>
        <v>2.0605574153025517</v>
      </c>
      <c r="R157" s="21">
        <f t="shared" si="36"/>
        <v>2.0605574153025517</v>
      </c>
      <c r="S157" s="21">
        <f t="shared" si="38"/>
        <v>0</v>
      </c>
      <c r="T157" s="21">
        <f t="shared" si="39"/>
        <v>8.1803367239307825</v>
      </c>
      <c r="U157" s="21">
        <f t="shared" si="37"/>
        <v>0</v>
      </c>
      <c r="V157" s="25"/>
    </row>
    <row r="158" spans="1:22">
      <c r="A158" s="15">
        <v>1839</v>
      </c>
      <c r="B158" s="21">
        <f>'A1. Bank of England B''Sheet'!B149</f>
        <v>76.075277</v>
      </c>
      <c r="C158" s="21">
        <f>'A1. Bank of England B''Sheet'!C149</f>
        <v>43.503535999999997</v>
      </c>
      <c r="D158" s="21">
        <f>'A1. Bank of England B''Sheet'!G149+'A1. Bank of England B''Sheet'!H149</f>
        <v>28.103541</v>
      </c>
      <c r="E158" s="21">
        <f>'A1. Bank of England B''Sheet'!J149</f>
        <v>8.5676229999999993</v>
      </c>
      <c r="F158" s="54">
        <f>'A1. Bank of England B''Sheet'!O149+'A1. Bank of England B''Sheet'!Q149</f>
        <v>39.404113000000002</v>
      </c>
      <c r="G158" s="54">
        <f>'A1. Bank of England B''Sheet'!O149</f>
        <v>6.8323720000000003</v>
      </c>
      <c r="H158" s="54">
        <f>'A1. Bank of England B''Sheet'!S149</f>
        <v>17.052917999999998</v>
      </c>
      <c r="I158" s="54"/>
      <c r="J158" s="21">
        <v>558.05864008985895</v>
      </c>
      <c r="K158" s="21">
        <v>625.86852491561001</v>
      </c>
      <c r="L158" s="104"/>
      <c r="M158" s="21">
        <f t="shared" ref="M158:M221" si="40">100*B158/J157</f>
        <v>14.179203038300612</v>
      </c>
      <c r="N158" s="21">
        <f t="shared" ref="N158:N221" si="41">100*C158/J157</f>
        <v>8.1083565404306057</v>
      </c>
      <c r="O158" s="21">
        <f t="shared" ref="O158:O221" si="42">100*D158/$J157</f>
        <v>5.2380461780534278</v>
      </c>
      <c r="P158" s="21">
        <f t="shared" ref="P158:P221" si="43">100*E158/$J157</f>
        <v>1.5968665624788223</v>
      </c>
      <c r="Q158" s="21">
        <f t="shared" ref="Q158:Q221" si="44">100*G158/$J157</f>
        <v>1.2734437998983565</v>
      </c>
      <c r="R158" s="21">
        <f t="shared" ref="R158:R221" si="45">100*G158/$J157</f>
        <v>1.2734437998983565</v>
      </c>
      <c r="S158" s="21">
        <f t="shared" si="38"/>
        <v>0</v>
      </c>
      <c r="T158" s="21">
        <f t="shared" si="39"/>
        <v>7.2070248275903621</v>
      </c>
      <c r="U158" s="21">
        <f t="shared" si="37"/>
        <v>0</v>
      </c>
      <c r="V158" s="25"/>
    </row>
    <row r="159" spans="1:22">
      <c r="A159" s="15">
        <v>1840</v>
      </c>
      <c r="B159" s="21">
        <f>'A1. Bank of England B''Sheet'!B150</f>
        <v>71.930353999999994</v>
      </c>
      <c r="C159" s="21">
        <f>'A1. Bank of England B''Sheet'!C150</f>
        <v>41.781330999999994</v>
      </c>
      <c r="D159" s="21">
        <f>'A1. Bank of England B''Sheet'!G150+'A1. Bank of England B''Sheet'!H150</f>
        <v>28.340686000000002</v>
      </c>
      <c r="E159" s="21">
        <f>'A1. Bank of England B''Sheet'!J150</f>
        <v>9.0451359999999994</v>
      </c>
      <c r="F159" s="54">
        <f>'A1. Bank of England B''Sheet'!O150+'A1. Bank of England B''Sheet'!Q150</f>
        <v>34.544531999999997</v>
      </c>
      <c r="G159" s="54">
        <f>'A1. Bank of England B''Sheet'!O150</f>
        <v>4.3955089999999997</v>
      </c>
      <c r="H159" s="54">
        <f>'A1. Bank of England B''Sheet'!S150</f>
        <v>15.720413000000001</v>
      </c>
      <c r="I159" s="54"/>
      <c r="J159" s="21">
        <v>535.72518435922279</v>
      </c>
      <c r="K159" s="21">
        <v>603.2404782972352</v>
      </c>
      <c r="L159" s="104"/>
      <c r="M159" s="21">
        <f t="shared" si="40"/>
        <v>12.889389901465861</v>
      </c>
      <c r="N159" s="21">
        <f t="shared" si="41"/>
        <v>7.4869069302954143</v>
      </c>
      <c r="O159" s="21">
        <f t="shared" si="42"/>
        <v>5.0784422933469084</v>
      </c>
      <c r="P159" s="21">
        <f t="shared" si="43"/>
        <v>1.6208217829121947</v>
      </c>
      <c r="Q159" s="21">
        <f t="shared" si="44"/>
        <v>0.78764285403631273</v>
      </c>
      <c r="R159" s="21">
        <f t="shared" si="45"/>
        <v>0.78764285403631273</v>
      </c>
      <c r="S159" s="21">
        <f t="shared" si="38"/>
        <v>0</v>
      </c>
      <c r="T159" s="21">
        <f t="shared" si="39"/>
        <v>6.6757360909998864</v>
      </c>
      <c r="U159" s="21">
        <f t="shared" si="37"/>
        <v>-1.5543122344752192E-15</v>
      </c>
      <c r="V159" s="25"/>
    </row>
    <row r="160" spans="1:22">
      <c r="A160" s="15">
        <v>1841</v>
      </c>
      <c r="B160" s="21">
        <f>'A1. Bank of England B''Sheet'!B151</f>
        <v>74.582384000000005</v>
      </c>
      <c r="C160" s="21">
        <f>'A1. Bank of England B''Sheet'!C151</f>
        <v>40.697031000000003</v>
      </c>
      <c r="D160" s="21">
        <f>'A1. Bank of England B''Sheet'!G151+'A1. Bank of England B''Sheet'!H151</f>
        <v>28.047841999999999</v>
      </c>
      <c r="E160" s="21">
        <f>'A1. Bank of England B''Sheet'!J151</f>
        <v>8.1845400000000001</v>
      </c>
      <c r="F160" s="54">
        <f>'A1. Bank of England B''Sheet'!O151+'A1. Bank of England B''Sheet'!Q151</f>
        <v>38.350002000000003</v>
      </c>
      <c r="G160" s="54">
        <f>'A1. Bank of England B''Sheet'!O151</f>
        <v>4.4646489999999996</v>
      </c>
      <c r="H160" s="54">
        <f>'A1. Bank of England B''Sheet'!S151</f>
        <v>15.533268</v>
      </c>
      <c r="I160" s="54"/>
      <c r="J160" s="21">
        <v>519.07474767822293</v>
      </c>
      <c r="K160" s="21">
        <v>585.13722337732997</v>
      </c>
      <c r="L160" s="104"/>
      <c r="M160" s="21">
        <f t="shared" si="40"/>
        <v>13.92176178710125</v>
      </c>
      <c r="N160" s="21">
        <f t="shared" si="41"/>
        <v>7.596624573227305</v>
      </c>
      <c r="O160" s="21">
        <f t="shared" si="42"/>
        <v>5.2354906617929178</v>
      </c>
      <c r="P160" s="21">
        <f t="shared" si="43"/>
        <v>1.5277497192500802</v>
      </c>
      <c r="Q160" s="21">
        <f t="shared" si="44"/>
        <v>0.83338419218430726</v>
      </c>
      <c r="R160" s="21">
        <f t="shared" si="45"/>
        <v>0.83338419218430726</v>
      </c>
      <c r="S160" s="21">
        <f t="shared" si="38"/>
        <v>0</v>
      </c>
      <c r="T160" s="21">
        <f t="shared" si="39"/>
        <v>6.7464025482632346</v>
      </c>
      <c r="U160" s="21">
        <f t="shared" si="37"/>
        <v>0</v>
      </c>
      <c r="V160" s="25"/>
    </row>
    <row r="161" spans="1:22">
      <c r="A161" s="15">
        <v>1842</v>
      </c>
      <c r="B161" s="21">
        <f>'A1. Bank of England B''Sheet'!B152</f>
        <v>76.547246999999999</v>
      </c>
      <c r="C161" s="21">
        <f>'A1. Bank of England B''Sheet'!C152</f>
        <v>42.941415999999997</v>
      </c>
      <c r="D161" s="21">
        <f>'A1. Bank of England B''Sheet'!G152+'A1. Bank of England B''Sheet'!H152</f>
        <v>28.316452999999999</v>
      </c>
      <c r="E161" s="21">
        <f>'A1. Bank of England B''Sheet'!J152</f>
        <v>8.2642360000000004</v>
      </c>
      <c r="F161" s="54">
        <f>'A1. Bank of England B''Sheet'!O152+'A1. Bank of England B''Sheet'!Q152</f>
        <v>39.966557999999999</v>
      </c>
      <c r="G161" s="54">
        <f>'A1. Bank of England B''Sheet'!O152</f>
        <v>6.3607269999999998</v>
      </c>
      <c r="H161" s="54">
        <f>'A1. Bank of England B''Sheet'!S152</f>
        <v>16.161607</v>
      </c>
      <c r="I161" s="54"/>
      <c r="J161" s="21">
        <v>491.93629593415233</v>
      </c>
      <c r="K161" s="21">
        <v>555.57279853493787</v>
      </c>
      <c r="L161" s="104"/>
      <c r="M161" s="21">
        <f t="shared" si="40"/>
        <v>14.746863981033426</v>
      </c>
      <c r="N161" s="21">
        <f t="shared" si="41"/>
        <v>8.2726844625120535</v>
      </c>
      <c r="O161" s="21">
        <f t="shared" si="42"/>
        <v>5.4551783007470656</v>
      </c>
      <c r="P161" s="21">
        <f t="shared" si="43"/>
        <v>1.5921090434403182</v>
      </c>
      <c r="Q161" s="21">
        <f t="shared" si="44"/>
        <v>1.2253971183246708</v>
      </c>
      <c r="R161" s="21">
        <f t="shared" si="45"/>
        <v>1.2253971183246708</v>
      </c>
      <c r="S161" s="21">
        <f t="shared" si="38"/>
        <v>0</v>
      </c>
      <c r="T161" s="21">
        <f t="shared" si="39"/>
        <v>7.3386915554864496</v>
      </c>
      <c r="U161" s="21">
        <f t="shared" si="37"/>
        <v>0</v>
      </c>
      <c r="V161" s="25"/>
    </row>
    <row r="162" spans="1:22">
      <c r="A162" s="15">
        <v>1843</v>
      </c>
      <c r="B162" s="21">
        <f>'A1. Bank of England B''Sheet'!B153</f>
        <v>82.766332000000006</v>
      </c>
      <c r="C162" s="21">
        <f>'A1. Bank of England B''Sheet'!C153</f>
        <v>48.837161000000009</v>
      </c>
      <c r="D162" s="21">
        <f>'A1. Bank of England B''Sheet'!G153+'A1. Bank of England B''Sheet'!H153</f>
        <v>31.531392</v>
      </c>
      <c r="E162" s="21">
        <f>'A1. Bank of England B''Sheet'!J153</f>
        <v>6.1559799999999996</v>
      </c>
      <c r="F162" s="54">
        <f>'A1. Bank of England B''Sheet'!O153+'A1. Bank of England B''Sheet'!Q153</f>
        <v>45.078959999999995</v>
      </c>
      <c r="G162" s="54">
        <f>'A1. Bank of England B''Sheet'!O153</f>
        <v>11.149789</v>
      </c>
      <c r="H162" s="54">
        <f>'A1. Bank of England B''Sheet'!S153</f>
        <v>19.297028999999998</v>
      </c>
      <c r="I162" s="54"/>
      <c r="J162" s="21">
        <v>493.44380986170904</v>
      </c>
      <c r="K162" s="21">
        <v>554.9078552074343</v>
      </c>
      <c r="L162" s="104"/>
      <c r="M162" s="21">
        <f t="shared" si="40"/>
        <v>16.82460364971293</v>
      </c>
      <c r="N162" s="21">
        <f t="shared" si="41"/>
        <v>9.9275376514476701</v>
      </c>
      <c r="O162" s="21">
        <f t="shared" si="42"/>
        <v>6.4096494323770337</v>
      </c>
      <c r="P162" s="21">
        <f t="shared" si="43"/>
        <v>1.2513774752704978</v>
      </c>
      <c r="Q162" s="21">
        <f t="shared" si="44"/>
        <v>2.2665107438001373</v>
      </c>
      <c r="R162" s="21">
        <f t="shared" si="45"/>
        <v>2.2665107438001373</v>
      </c>
      <c r="S162" s="21">
        <f t="shared" si="38"/>
        <v>0</v>
      </c>
      <c r="T162" s="21">
        <f t="shared" si="39"/>
        <v>8.7904161486640575</v>
      </c>
      <c r="U162" s="21">
        <f t="shared" si="37"/>
        <v>0</v>
      </c>
      <c r="V162" s="25"/>
    </row>
    <row r="163" spans="1:22">
      <c r="A163" s="15">
        <v>1844</v>
      </c>
      <c r="B163" s="21">
        <f>'A1. Bank of England B''Sheet'!B154</f>
        <v>82.918536000000003</v>
      </c>
      <c r="C163" s="21">
        <f>'A1. Bank of England B''Sheet'!C154</f>
        <v>51.415407000000002</v>
      </c>
      <c r="D163" s="21">
        <f>'A1. Bank of England B''Sheet'!G154+'A1. Bank of England B''Sheet'!H154</f>
        <v>29.363520000000001</v>
      </c>
      <c r="E163" s="21">
        <f>'A1. Bank of England B''Sheet'!J154</f>
        <v>5.837936</v>
      </c>
      <c r="F163" s="54">
        <f>'A1. Bank of England B''Sheet'!O154+'A1. Bank of England B''Sheet'!Q154</f>
        <v>47.717080000000003</v>
      </c>
      <c r="G163" s="54">
        <f>'A1. Bank of England B''Sheet'!O154</f>
        <v>16.213951000000002</v>
      </c>
      <c r="H163" s="54">
        <f>'A1. Bank of England B''Sheet'!S154</f>
        <v>20.108508</v>
      </c>
      <c r="I163" s="54"/>
      <c r="J163" s="21">
        <v>532.62608982247696</v>
      </c>
      <c r="K163" s="21">
        <v>596.90739974883661</v>
      </c>
      <c r="L163" s="104"/>
      <c r="M163" s="21">
        <f t="shared" si="40"/>
        <v>16.804048271116926</v>
      </c>
      <c r="N163" s="21">
        <f t="shared" si="41"/>
        <v>10.419708581289026</v>
      </c>
      <c r="O163" s="21">
        <f t="shared" si="42"/>
        <v>5.9507322643746061</v>
      </c>
      <c r="P163" s="21">
        <f t="shared" si="43"/>
        <v>1.183100463178598</v>
      </c>
      <c r="Q163" s="21">
        <f t="shared" si="44"/>
        <v>3.2858758537358228</v>
      </c>
      <c r="R163" s="21">
        <f t="shared" si="45"/>
        <v>3.2858758537358228</v>
      </c>
      <c r="S163" s="21">
        <f t="shared" si="38"/>
        <v>0</v>
      </c>
      <c r="T163" s="21">
        <f t="shared" si="39"/>
        <v>9.2655756298097494</v>
      </c>
      <c r="U163" s="21">
        <f t="shared" si="37"/>
        <v>0</v>
      </c>
      <c r="V163" s="25"/>
    </row>
    <row r="164" spans="1:22">
      <c r="A164" s="15">
        <v>1845</v>
      </c>
      <c r="B164" s="21">
        <f>'A1. Bank of England B''Sheet'!B155</f>
        <v>62.649391000000001</v>
      </c>
      <c r="C164" s="21">
        <f>'A1. Bank of England B''Sheet'!C155</f>
        <v>53.760176000000001</v>
      </c>
      <c r="D164" s="21">
        <f>'A1. Bank of England B''Sheet'!G155+'A1. Bank of England B''Sheet'!H155</f>
        <v>27.522379000000001</v>
      </c>
      <c r="E164" s="21">
        <f>'A1. Bank of England B''Sheet'!J155</f>
        <v>10.784494</v>
      </c>
      <c r="F164" s="54">
        <f>'A1. Bank of England B''Sheet'!O155+'A1. Bank of England B''Sheet'!Q155</f>
        <v>24.342517999999998</v>
      </c>
      <c r="G164" s="54">
        <f>'A1. Bank of England B''Sheet'!O155</f>
        <v>15.453303</v>
      </c>
      <c r="H164" s="54">
        <f>'A1. Bank of England B''Sheet'!S155</f>
        <v>19.790305</v>
      </c>
      <c r="I164" s="54"/>
      <c r="J164" s="21">
        <v>567.87583051453453</v>
      </c>
      <c r="K164" s="21">
        <v>634.4997013078671</v>
      </c>
      <c r="L164" s="104"/>
      <c r="M164" s="21">
        <f t="shared" si="40"/>
        <v>11.762358659689559</v>
      </c>
      <c r="N164" s="21">
        <f t="shared" si="41"/>
        <v>10.093417695313827</v>
      </c>
      <c r="O164" s="21">
        <f t="shared" si="42"/>
        <v>5.1672983216374444</v>
      </c>
      <c r="P164" s="21">
        <f t="shared" si="43"/>
        <v>2.0247776453448698</v>
      </c>
      <c r="Q164" s="21">
        <f t="shared" si="44"/>
        <v>2.9013417283315115</v>
      </c>
      <c r="R164" s="21">
        <f t="shared" si="45"/>
        <v>2.9013417283315115</v>
      </c>
      <c r="S164" s="21">
        <f t="shared" si="38"/>
        <v>0</v>
      </c>
      <c r="T164" s="21">
        <f t="shared" si="39"/>
        <v>9.0064515907527554</v>
      </c>
      <c r="U164" s="21">
        <f t="shared" si="37"/>
        <v>0</v>
      </c>
      <c r="V164" s="25"/>
    </row>
    <row r="165" spans="1:22">
      <c r="A165" s="15">
        <v>1846</v>
      </c>
      <c r="B165" s="21">
        <f>'A1. Bank of England B''Sheet'!B156</f>
        <v>71.148759999999996</v>
      </c>
      <c r="C165" s="21">
        <f>'A1. Bank of England B''Sheet'!C156</f>
        <v>64.154274999999998</v>
      </c>
      <c r="D165" s="21">
        <f>'A1. Bank of England B''Sheet'!G156+'A1. Bank of England B''Sheet'!H156</f>
        <v>27.13644</v>
      </c>
      <c r="E165" s="21">
        <f>'A1. Bank of England B''Sheet'!J156</f>
        <v>23.242035000000001</v>
      </c>
      <c r="F165" s="54">
        <f>'A1. Bank of England B''Sheet'!O156+'A1. Bank of England B''Sheet'!Q156</f>
        <v>20.770285000000001</v>
      </c>
      <c r="G165" s="54">
        <f>'A1. Bank of England B''Sheet'!O156</f>
        <v>13.7758</v>
      </c>
      <c r="H165" s="54">
        <f>'A1. Bank of England B''Sheet'!S156</f>
        <v>20.020810000000001</v>
      </c>
      <c r="I165" s="54"/>
      <c r="J165" s="21">
        <v>585.38602983857265</v>
      </c>
      <c r="K165" s="21">
        <v>658.70245928696454</v>
      </c>
      <c r="L165" s="104"/>
      <c r="M165" s="21">
        <f t="shared" si="40"/>
        <v>12.528929068091228</v>
      </c>
      <c r="N165" s="21">
        <f t="shared" si="41"/>
        <v>11.297236394419501</v>
      </c>
      <c r="O165" s="21">
        <f t="shared" si="42"/>
        <v>4.7785868920345704</v>
      </c>
      <c r="P165" s="21">
        <f t="shared" si="43"/>
        <v>4.0928022907650643</v>
      </c>
      <c r="Q165" s="21">
        <f t="shared" si="44"/>
        <v>2.4258472116198675</v>
      </c>
      <c r="R165" s="21">
        <f t="shared" si="45"/>
        <v>2.4258472116198675</v>
      </c>
      <c r="S165" s="21">
        <f t="shared" si="38"/>
        <v>0</v>
      </c>
      <c r="T165" s="21">
        <f t="shared" si="39"/>
        <v>10.111001607685793</v>
      </c>
      <c r="U165" s="21">
        <f t="shared" si="37"/>
        <v>0</v>
      </c>
      <c r="V165" s="25"/>
    </row>
    <row r="166" spans="1:22">
      <c r="A166" s="15">
        <v>1847</v>
      </c>
      <c r="B166" s="21">
        <f>'A1. Bank of England B''Sheet'!B157</f>
        <v>59.870856000000003</v>
      </c>
      <c r="C166" s="21">
        <f>'A1. Bank of England B''Sheet'!C157</f>
        <v>53.854161000000005</v>
      </c>
      <c r="D166" s="21">
        <f>'A1. Bank of England B''Sheet'!G157+'A1. Bank of England B''Sheet'!H157</f>
        <v>25.990079000000001</v>
      </c>
      <c r="E166" s="21">
        <f>'A1. Bank of England B''Sheet'!J157</f>
        <v>15.819148</v>
      </c>
      <c r="F166" s="54">
        <f>'A1. Bank of England B''Sheet'!O157+'A1. Bank of England B''Sheet'!Q157</f>
        <v>18.061629</v>
      </c>
      <c r="G166" s="54">
        <f>'A1. Bank of England B''Sheet'!O157</f>
        <v>12.044934</v>
      </c>
      <c r="H166" s="54">
        <f>'A1. Bank of England B''Sheet'!S157</f>
        <v>19.333124999999999</v>
      </c>
      <c r="I166" s="54"/>
      <c r="J166" s="21">
        <v>613.70246148300168</v>
      </c>
      <c r="K166" s="21">
        <v>696.73444833925919</v>
      </c>
      <c r="L166" s="104"/>
      <c r="M166" s="21">
        <f t="shared" si="40"/>
        <v>10.227585379259926</v>
      </c>
      <c r="N166" s="21">
        <f t="shared" si="41"/>
        <v>9.1997687431746442</v>
      </c>
      <c r="O166" s="21">
        <f t="shared" si="42"/>
        <v>4.4398187990866615</v>
      </c>
      <c r="P166" s="21">
        <f t="shared" si="43"/>
        <v>2.7023446398887114</v>
      </c>
      <c r="Q166" s="21">
        <f t="shared" si="44"/>
        <v>2.0576053041992712</v>
      </c>
      <c r="R166" s="21">
        <f t="shared" si="45"/>
        <v>2.0576053041992712</v>
      </c>
      <c r="S166" s="21">
        <f t="shared" si="38"/>
        <v>0</v>
      </c>
      <c r="T166" s="21">
        <f t="shared" si="39"/>
        <v>8.1757947371710618</v>
      </c>
      <c r="U166" s="21">
        <f t="shared" si="37"/>
        <v>0</v>
      </c>
      <c r="V166" s="25"/>
    </row>
    <row r="167" spans="1:22">
      <c r="A167" s="15">
        <v>1848</v>
      </c>
      <c r="B167" s="21">
        <f>'A1. Bank of England B''Sheet'!B158</f>
        <v>63.191161999999998</v>
      </c>
      <c r="C167" s="21">
        <f>'A1. Bank of England B''Sheet'!C158</f>
        <v>53.268977</v>
      </c>
      <c r="D167" s="21">
        <f>'A1. Bank of England B''Sheet'!G158+'A1. Bank of England B''Sheet'!H158</f>
        <v>25.574921</v>
      </c>
      <c r="E167" s="21">
        <f>'A1. Bank of England B''Sheet'!J158</f>
        <v>12.933241000000001</v>
      </c>
      <c r="F167" s="54">
        <f>'A1. Bank of England B''Sheet'!O158+'A1. Bank of England B''Sheet'!Q158</f>
        <v>24.683</v>
      </c>
      <c r="G167" s="54">
        <f>'A1. Bank of England B''Sheet'!O158</f>
        <v>14.760814999999999</v>
      </c>
      <c r="H167" s="54">
        <f>'A1. Bank of England B''Sheet'!S158</f>
        <v>18.179755</v>
      </c>
      <c r="I167" s="54"/>
      <c r="J167" s="21">
        <v>582.74915198504732</v>
      </c>
      <c r="K167" s="21">
        <v>654.62129138426837</v>
      </c>
      <c r="L167" s="104"/>
      <c r="M167" s="21">
        <f t="shared" si="40"/>
        <v>10.296709882391479</v>
      </c>
      <c r="N167" s="21">
        <f t="shared" si="41"/>
        <v>8.679935366606875</v>
      </c>
      <c r="O167" s="21">
        <f t="shared" si="42"/>
        <v>4.1673160212195715</v>
      </c>
      <c r="P167" s="21">
        <f t="shared" si="43"/>
        <v>2.1074122741412902</v>
      </c>
      <c r="Q167" s="21">
        <f t="shared" si="44"/>
        <v>2.4052070712460139</v>
      </c>
      <c r="R167" s="21">
        <f t="shared" si="45"/>
        <v>2.4052070712460139</v>
      </c>
      <c r="S167" s="21">
        <f t="shared" si="38"/>
        <v>0</v>
      </c>
      <c r="T167" s="21">
        <f t="shared" si="39"/>
        <v>7.6455207758095325</v>
      </c>
      <c r="U167" s="21">
        <f t="shared" si="37"/>
        <v>0</v>
      </c>
      <c r="V167" s="25"/>
    </row>
    <row r="168" spans="1:22">
      <c r="A168" s="15">
        <v>1849</v>
      </c>
      <c r="B168" s="21">
        <f>'A1. Bank of England B''Sheet'!B159</f>
        <v>63.548951000000002</v>
      </c>
      <c r="C168" s="21">
        <f>'A1. Bank of England B''Sheet'!C159</f>
        <v>53.276011000000004</v>
      </c>
      <c r="D168" s="21">
        <f>'A1. Bank of England B''Sheet'!G159+'A1. Bank of England B''Sheet'!H159</f>
        <v>28.074183000000001</v>
      </c>
      <c r="E168" s="21">
        <f>'A1. Bank of England B''Sheet'!J159</f>
        <v>9.8722960000000004</v>
      </c>
      <c r="F168" s="54">
        <f>'A1. Bank of England B''Sheet'!O159+'A1. Bank of England B''Sheet'!Q159</f>
        <v>25.602471999999999</v>
      </c>
      <c r="G168" s="54">
        <f>'A1. Bank of England B''Sheet'!O159</f>
        <v>15.329532</v>
      </c>
      <c r="H168" s="54">
        <f>'A1. Bank of England B''Sheet'!S159</f>
        <v>18.132445000000001</v>
      </c>
      <c r="I168" s="54"/>
      <c r="J168" s="21">
        <v>590.72174867588751</v>
      </c>
      <c r="K168" s="21">
        <v>657.29974824816668</v>
      </c>
      <c r="L168" s="104"/>
      <c r="M168" s="21">
        <f t="shared" si="40"/>
        <v>10.905026765552565</v>
      </c>
      <c r="N168" s="21">
        <f t="shared" si="41"/>
        <v>9.1421859334369326</v>
      </c>
      <c r="O168" s="21">
        <f t="shared" si="42"/>
        <v>4.8175416307976633</v>
      </c>
      <c r="P168" s="21">
        <f t="shared" si="43"/>
        <v>1.6940901529194008</v>
      </c>
      <c r="Q168" s="21">
        <f t="shared" si="44"/>
        <v>2.6305541497198672</v>
      </c>
      <c r="R168" s="21">
        <f t="shared" si="45"/>
        <v>2.6305541497198672</v>
      </c>
      <c r="S168" s="21">
        <f t="shared" si="38"/>
        <v>0</v>
      </c>
      <c r="T168" s="21">
        <f t="shared" si="39"/>
        <v>8.1384476339506229</v>
      </c>
      <c r="U168" s="21">
        <f t="shared" si="37"/>
        <v>0</v>
      </c>
      <c r="V168" s="25"/>
    </row>
    <row r="169" spans="1:22">
      <c r="A169" s="15">
        <v>1850</v>
      </c>
      <c r="B169" s="21">
        <f>'A1. Bank of England B''Sheet'!B160</f>
        <v>66.647024000000002</v>
      </c>
      <c r="C169" s="21">
        <f>'A1. Bank of England B''Sheet'!C160</f>
        <v>55.209423999999999</v>
      </c>
      <c r="D169" s="21">
        <f>'A1. Bank of England B''Sheet'!G160+'A1. Bank of England B''Sheet'!H160</f>
        <v>28.399367999999999</v>
      </c>
      <c r="E169" s="21">
        <f>'A1. Bank of England B''Sheet'!J160</f>
        <v>9.6878349999999998</v>
      </c>
      <c r="F169" s="54">
        <f>'A1. Bank of England B''Sheet'!O160+'A1. Bank of England B''Sheet'!Q160</f>
        <v>28.559820999999999</v>
      </c>
      <c r="G169" s="54">
        <f>'A1. Bank of England B''Sheet'!O160</f>
        <v>17.122221</v>
      </c>
      <c r="H169" s="54">
        <f>'A1. Bank of England B''Sheet'!S160</f>
        <v>18.888555</v>
      </c>
      <c r="I169" s="54"/>
      <c r="J169" s="21">
        <v>544.43408645103489</v>
      </c>
      <c r="K169" s="21">
        <v>612.147968771298</v>
      </c>
      <c r="L169" s="104"/>
      <c r="M169" s="21">
        <f t="shared" si="40"/>
        <v>11.282304088073683</v>
      </c>
      <c r="N169" s="21">
        <f t="shared" si="41"/>
        <v>9.3460963852698544</v>
      </c>
      <c r="O169" s="21">
        <f t="shared" si="42"/>
        <v>4.8075710880220086</v>
      </c>
      <c r="P169" s="21">
        <f t="shared" si="43"/>
        <v>1.6399997158925401</v>
      </c>
      <c r="Q169" s="21">
        <f t="shared" si="44"/>
        <v>2.8985255813553064</v>
      </c>
      <c r="R169" s="21">
        <f t="shared" si="45"/>
        <v>2.8985255813553064</v>
      </c>
      <c r="S169" s="21">
        <f t="shared" si="38"/>
        <v>0</v>
      </c>
      <c r="T169" s="21">
        <f t="shared" si="39"/>
        <v>8.399428745734955</v>
      </c>
      <c r="U169" s="21">
        <f t="shared" si="37"/>
        <v>0</v>
      </c>
      <c r="V169" s="25"/>
    </row>
    <row r="170" spans="1:22">
      <c r="A170" s="15">
        <v>1851</v>
      </c>
      <c r="B170" s="21">
        <f>'A1. Bank of England B''Sheet'!B161</f>
        <v>63.765926</v>
      </c>
      <c r="C170" s="21">
        <f>'A1. Bank of England B''Sheet'!C161</f>
        <v>54.716850999999998</v>
      </c>
      <c r="D170" s="21">
        <f>'A1. Bank of England B''Sheet'!G161+'A1. Bank of England B''Sheet'!H161</f>
        <v>28.145696000000001</v>
      </c>
      <c r="E170" s="21">
        <f>'A1. Bank of England B''Sheet'!J161</f>
        <v>12.135617999999999</v>
      </c>
      <c r="F170" s="54">
        <f>'A1. Bank of England B''Sheet'!O161+'A1. Bank of England B''Sheet'!Q161</f>
        <v>23.484611999999998</v>
      </c>
      <c r="G170" s="54">
        <f>'A1. Bank of England B''Sheet'!O161</f>
        <v>14.435537</v>
      </c>
      <c r="H170" s="54">
        <f>'A1. Bank of England B''Sheet'!S161</f>
        <v>18.713010000000001</v>
      </c>
      <c r="I170" s="54"/>
      <c r="J170" s="21">
        <v>561.65647656791543</v>
      </c>
      <c r="K170" s="21">
        <v>625.00193920193612</v>
      </c>
      <c r="L170" s="104"/>
      <c r="M170" s="21">
        <f t="shared" si="40"/>
        <v>11.712331682916211</v>
      </c>
      <c r="N170" s="21">
        <f t="shared" si="41"/>
        <v>10.050225061527462</v>
      </c>
      <c r="O170" s="21">
        <f t="shared" si="42"/>
        <v>5.1697159859095931</v>
      </c>
      <c r="P170" s="21">
        <f t="shared" si="43"/>
        <v>2.2290334683317901</v>
      </c>
      <c r="Q170" s="21">
        <f t="shared" si="44"/>
        <v>2.6514756072860801</v>
      </c>
      <c r="R170" s="21">
        <f t="shared" si="45"/>
        <v>2.6514756072860801</v>
      </c>
      <c r="S170" s="21">
        <f t="shared" si="38"/>
        <v>0</v>
      </c>
      <c r="T170" s="21">
        <f t="shared" si="39"/>
        <v>8.9385007859827645</v>
      </c>
      <c r="U170" s="21">
        <f t="shared" si="37"/>
        <v>0</v>
      </c>
      <c r="V170" s="25"/>
    </row>
    <row r="171" spans="1:22">
      <c r="A171" s="15">
        <v>1852</v>
      </c>
      <c r="B171" s="21">
        <f>'A1. Bank of England B''Sheet'!B162</f>
        <v>70.392661000000004</v>
      </c>
      <c r="C171" s="21">
        <f>'A1. Bank of England B''Sheet'!C162</f>
        <v>58.184006000000004</v>
      </c>
      <c r="D171" s="21">
        <f>'A1. Bank of England B''Sheet'!G162+'A1. Bank of England B''Sheet'!H162</f>
        <v>27.558098999999999</v>
      </c>
      <c r="E171" s="21">
        <f>'A1. Bank of England B''Sheet'!J162</f>
        <v>11.386983000000001</v>
      </c>
      <c r="F171" s="54">
        <f>'A1. Bank of England B''Sheet'!O162+'A1. Bank of England B''Sheet'!Q162</f>
        <v>31.447579000000001</v>
      </c>
      <c r="G171" s="54">
        <f>'A1. Bank of England B''Sheet'!O162</f>
        <v>19.238924000000001</v>
      </c>
      <c r="H171" s="54">
        <f>'A1. Bank of England B''Sheet'!S162</f>
        <v>20.52347</v>
      </c>
      <c r="I171" s="54"/>
      <c r="J171" s="21">
        <v>583.46371593993661</v>
      </c>
      <c r="K171" s="21">
        <v>646.72224873291566</v>
      </c>
      <c r="L171" s="104"/>
      <c r="M171" s="21">
        <f t="shared" si="40"/>
        <v>12.533045364338131</v>
      </c>
      <c r="N171" s="21">
        <f t="shared" si="41"/>
        <v>10.359358153500148</v>
      </c>
      <c r="O171" s="21">
        <f t="shared" si="42"/>
        <v>4.9065754869235763</v>
      </c>
      <c r="P171" s="21">
        <f t="shared" si="43"/>
        <v>2.0273928059339466</v>
      </c>
      <c r="Q171" s="21">
        <f t="shared" si="44"/>
        <v>3.4253898606426261</v>
      </c>
      <c r="R171" s="21">
        <f t="shared" si="45"/>
        <v>3.4253898606426261</v>
      </c>
      <c r="S171" s="21">
        <f t="shared" si="38"/>
        <v>0</v>
      </c>
      <c r="T171" s="21">
        <f t="shared" si="39"/>
        <v>9.3094120754721263</v>
      </c>
      <c r="U171" s="21">
        <f t="shared" si="37"/>
        <v>0</v>
      </c>
      <c r="V171" s="25"/>
    </row>
    <row r="172" spans="1:22">
      <c r="A172" s="15">
        <v>1853</v>
      </c>
      <c r="B172" s="21">
        <f>'A1. Bank of England B''Sheet'!B163</f>
        <v>70.268141999999997</v>
      </c>
      <c r="C172" s="21">
        <f>'A1. Bank of England B''Sheet'!C163</f>
        <v>60.605871999999998</v>
      </c>
      <c r="D172" s="21">
        <f>'A1. Bank of England B''Sheet'!G163+'A1. Bank of England B''Sheet'!H163</f>
        <v>27.488852999999999</v>
      </c>
      <c r="E172" s="21">
        <f>'A1. Bank of England B''Sheet'!J163</f>
        <v>14.926214</v>
      </c>
      <c r="F172" s="54">
        <f>'A1. Bank of England B''Sheet'!O163+'A1. Bank of England B''Sheet'!Q163</f>
        <v>27.853075</v>
      </c>
      <c r="G172" s="54">
        <f>'A1. Bank of England B''Sheet'!O163</f>
        <v>18.190805000000001</v>
      </c>
      <c r="H172" s="54">
        <f>'A1. Bank of England B''Sheet'!S163</f>
        <v>21.99005</v>
      </c>
      <c r="I172" s="54"/>
      <c r="J172" s="21">
        <v>658.15871961264179</v>
      </c>
      <c r="K172" s="21">
        <v>722.16206548710295</v>
      </c>
      <c r="L172" s="104"/>
      <c r="M172" s="21">
        <f t="shared" si="40"/>
        <v>12.0432753709116</v>
      </c>
      <c r="N172" s="21">
        <f t="shared" si="41"/>
        <v>10.387256369895491</v>
      </c>
      <c r="O172" s="21">
        <f t="shared" si="42"/>
        <v>4.7113217581519296</v>
      </c>
      <c r="P172" s="21">
        <f t="shared" si="43"/>
        <v>2.5582077500662521</v>
      </c>
      <c r="Q172" s="21">
        <f t="shared" si="44"/>
        <v>3.1177268616773102</v>
      </c>
      <c r="R172" s="21">
        <f t="shared" si="45"/>
        <v>3.1177268616773102</v>
      </c>
      <c r="S172" s="21">
        <f t="shared" si="38"/>
        <v>0</v>
      </c>
      <c r="T172" s="21">
        <f t="shared" si="39"/>
        <v>9.3712365886192206</v>
      </c>
      <c r="U172" s="21">
        <f t="shared" si="37"/>
        <v>0</v>
      </c>
      <c r="V172" s="25"/>
    </row>
    <row r="173" spans="1:22">
      <c r="A173" s="15">
        <v>1854</v>
      </c>
      <c r="B173" s="21">
        <f>'A1. Bank of England B''Sheet'!B164</f>
        <v>63.107266000000003</v>
      </c>
      <c r="C173" s="21">
        <f>'A1. Bank of England B''Sheet'!C164</f>
        <v>55.291311</v>
      </c>
      <c r="D173" s="21">
        <f>'A1. Bank of England B''Sheet'!G164+'A1. Bank of England B''Sheet'!H164</f>
        <v>25.757704</v>
      </c>
      <c r="E173" s="21">
        <f>'A1. Bank of England B''Sheet'!J164</f>
        <v>13.247441999999999</v>
      </c>
      <c r="F173" s="54">
        <f>'A1. Bank of England B''Sheet'!O164+'A1. Bank of England B''Sheet'!Q164</f>
        <v>24.102119999999999</v>
      </c>
      <c r="G173" s="54">
        <f>'A1. Bank of England B''Sheet'!O164</f>
        <v>16.286165</v>
      </c>
      <c r="H173" s="54">
        <f>'A1. Bank of England B''Sheet'!S164</f>
        <v>21.699504999999998</v>
      </c>
      <c r="I173" s="54"/>
      <c r="J173" s="21">
        <v>716.26542956192122</v>
      </c>
      <c r="K173" s="21">
        <v>785.06293613760272</v>
      </c>
      <c r="L173" s="104"/>
      <c r="M173" s="21">
        <f t="shared" si="40"/>
        <v>9.5884570270742095</v>
      </c>
      <c r="N173" s="21">
        <f t="shared" si="41"/>
        <v>8.4009083754966589</v>
      </c>
      <c r="O173" s="21">
        <f t="shared" si="42"/>
        <v>3.9136006608192706</v>
      </c>
      <c r="P173" s="21">
        <f t="shared" si="43"/>
        <v>2.0128035389087846</v>
      </c>
      <c r="Q173" s="21">
        <f t="shared" si="44"/>
        <v>2.4745041757686042</v>
      </c>
      <c r="R173" s="21">
        <f t="shared" si="45"/>
        <v>2.4745041757686042</v>
      </c>
      <c r="S173" s="21">
        <f t="shared" si="38"/>
        <v>0</v>
      </c>
      <c r="T173" s="21">
        <f t="shared" si="39"/>
        <v>7.656357712822488</v>
      </c>
      <c r="U173" s="21">
        <f t="shared" si="37"/>
        <v>0</v>
      </c>
      <c r="V173" s="25"/>
    </row>
    <row r="174" spans="1:22">
      <c r="A174" s="15">
        <v>1855</v>
      </c>
      <c r="B174" s="21">
        <f>'A1. Bank of England B''Sheet'!B165</f>
        <v>60.406782999999997</v>
      </c>
      <c r="C174" s="21">
        <f>'A1. Bank of England B''Sheet'!C165</f>
        <v>53.106597999999998</v>
      </c>
      <c r="D174" s="21">
        <f>'A1. Bank of England B''Sheet'!G165+'A1. Bank of England B''Sheet'!H165</f>
        <v>25.539540000000002</v>
      </c>
      <c r="E174" s="21">
        <f>'A1. Bank of England B''Sheet'!J165</f>
        <v>14.522432</v>
      </c>
      <c r="F174" s="54">
        <f>'A1. Bank of England B''Sheet'!O165+'A1. Bank of England B''Sheet'!Q165</f>
        <v>20.344811</v>
      </c>
      <c r="G174" s="54">
        <f>'A1. Bank of England B''Sheet'!O165</f>
        <v>13.044625999999999</v>
      </c>
      <c r="H174" s="54">
        <f>'A1. Bank of England B''Sheet'!S165</f>
        <v>19.061869999999999</v>
      </c>
      <c r="I174" s="54"/>
      <c r="J174" s="21">
        <v>717.54028952040846</v>
      </c>
      <c r="K174" s="21">
        <v>785.35425929913868</v>
      </c>
      <c r="L174" s="104"/>
      <c r="M174" s="21">
        <f t="shared" si="40"/>
        <v>8.4335751115261424</v>
      </c>
      <c r="N174" s="21">
        <f t="shared" si="41"/>
        <v>7.4143740306551988</v>
      </c>
      <c r="O174" s="21">
        <f t="shared" si="42"/>
        <v>3.5656530311145089</v>
      </c>
      <c r="P174" s="21">
        <f t="shared" si="43"/>
        <v>2.0275209999848993</v>
      </c>
      <c r="Q174" s="21">
        <f t="shared" si="44"/>
        <v>1.8211999995557917</v>
      </c>
      <c r="R174" s="21">
        <f t="shared" si="45"/>
        <v>1.8211999995557917</v>
      </c>
      <c r="S174" s="21">
        <f t="shared" si="38"/>
        <v>0</v>
      </c>
      <c r="T174" s="21">
        <f t="shared" si="39"/>
        <v>6.7646293762480818</v>
      </c>
      <c r="U174" s="21">
        <f t="shared" si="37"/>
        <v>0</v>
      </c>
      <c r="V174" s="25"/>
    </row>
    <row r="175" spans="1:22">
      <c r="A175" s="15">
        <v>1856</v>
      </c>
      <c r="B175" s="21">
        <f>'A1. Bank of England B''Sheet'!B166</f>
        <v>62.030385000000003</v>
      </c>
      <c r="C175" s="21">
        <f>'A1. Bank of England B''Sheet'!C166</f>
        <v>56.181575000000002</v>
      </c>
      <c r="D175" s="21">
        <f>'A1. Bank of England B''Sheet'!G166+'A1. Bank of England B''Sheet'!H166</f>
        <v>26.421005999999998</v>
      </c>
      <c r="E175" s="21">
        <f>'A1. Bank of England B''Sheet'!J166</f>
        <v>19.185176999999999</v>
      </c>
      <c r="F175" s="54">
        <f>'A1. Bank of England B''Sheet'!O166+'A1. Bank of England B''Sheet'!Q166</f>
        <v>16.424202000000001</v>
      </c>
      <c r="G175" s="54">
        <f>'A1. Bank of England B''Sheet'!O166</f>
        <v>10.575392000000001</v>
      </c>
      <c r="H175" s="54">
        <f>'A1. Bank of England B''Sheet'!S166</f>
        <v>18.541519999999998</v>
      </c>
      <c r="I175" s="54"/>
      <c r="J175" s="21">
        <v>756.78880406032488</v>
      </c>
      <c r="K175" s="21">
        <v>821.61061844940127</v>
      </c>
      <c r="L175" s="104"/>
      <c r="M175" s="21">
        <f t="shared" si="40"/>
        <v>8.6448643938112575</v>
      </c>
      <c r="N175" s="21">
        <f t="shared" si="41"/>
        <v>7.8297450081236271</v>
      </c>
      <c r="O175" s="21">
        <f t="shared" si="42"/>
        <v>3.6821634110133861</v>
      </c>
      <c r="P175" s="21">
        <f t="shared" si="43"/>
        <v>2.6737421271247417</v>
      </c>
      <c r="Q175" s="21">
        <f t="shared" si="44"/>
        <v>1.4738394699854989</v>
      </c>
      <c r="R175" s="21">
        <f t="shared" si="45"/>
        <v>1.4738394699854989</v>
      </c>
      <c r="S175" s="21">
        <f t="shared" si="38"/>
        <v>0</v>
      </c>
      <c r="T175" s="21">
        <f t="shared" si="39"/>
        <v>7.1536601902607924</v>
      </c>
      <c r="U175" s="21">
        <f t="shared" si="37"/>
        <v>0</v>
      </c>
      <c r="V175" s="25"/>
    </row>
    <row r="176" spans="1:22">
      <c r="A176" s="15">
        <v>1857</v>
      </c>
      <c r="B176" s="21">
        <f>'A1. Bank of England B''Sheet'!B167</f>
        <v>61.529857</v>
      </c>
      <c r="C176" s="21">
        <f>'A1. Bank of England B''Sheet'!C167</f>
        <v>56.012946999999997</v>
      </c>
      <c r="D176" s="21">
        <f>'A1. Bank of England B''Sheet'!G167+'A1. Bank of England B''Sheet'!H167</f>
        <v>26.048889000000003</v>
      </c>
      <c r="E176" s="21">
        <f>'A1. Bank of England B''Sheet'!J167</f>
        <v>19.620342999999998</v>
      </c>
      <c r="F176" s="54">
        <f>'A1. Bank of England B''Sheet'!O167+'A1. Bank of England B''Sheet'!Q167</f>
        <v>15.860624999999999</v>
      </c>
      <c r="G176" s="54">
        <f>'A1. Bank of England B''Sheet'!O167</f>
        <v>10.343715</v>
      </c>
      <c r="H176" s="54">
        <f>'A1. Bank of England B''Sheet'!S167</f>
        <v>18.596730000000001</v>
      </c>
      <c r="I176" s="54"/>
      <c r="J176" s="21">
        <v>749.29108350443914</v>
      </c>
      <c r="K176" s="21">
        <v>816.89561079256805</v>
      </c>
      <c r="L176" s="104"/>
      <c r="M176" s="21">
        <f t="shared" si="40"/>
        <v>8.1303867961417886</v>
      </c>
      <c r="N176" s="21">
        <f t="shared" si="41"/>
        <v>7.4013974175462449</v>
      </c>
      <c r="O176" s="21">
        <f t="shared" si="42"/>
        <v>3.4420288540531323</v>
      </c>
      <c r="P176" s="21">
        <f t="shared" si="43"/>
        <v>2.5925783910561169</v>
      </c>
      <c r="Q176" s="21">
        <f t="shared" si="44"/>
        <v>1.3667901724369966</v>
      </c>
      <c r="R176" s="21">
        <f t="shared" si="45"/>
        <v>1.3667901724369966</v>
      </c>
      <c r="S176" s="21">
        <f t="shared" si="38"/>
        <v>0</v>
      </c>
      <c r="T176" s="21">
        <f t="shared" si="39"/>
        <v>6.8174565593749739</v>
      </c>
      <c r="U176" s="21">
        <f t="shared" si="37"/>
        <v>0</v>
      </c>
      <c r="V176" s="25"/>
    </row>
    <row r="177" spans="1:22">
      <c r="A177" s="15">
        <v>1858</v>
      </c>
      <c r="B177" s="21">
        <f>'A1. Bank of England B''Sheet'!B168</f>
        <v>71.010193999999998</v>
      </c>
      <c r="C177" s="21">
        <f>'A1. Bank of England B''Sheet'!C168</f>
        <v>59.168799</v>
      </c>
      <c r="D177" s="21">
        <f>'A1. Bank of England B''Sheet'!G168+'A1. Bank of England B''Sheet'!H168</f>
        <v>24.381405000000001</v>
      </c>
      <c r="E177" s="21">
        <f>'A1. Bank of England B''Sheet'!J168</f>
        <v>17.164142999999999</v>
      </c>
      <c r="F177" s="54">
        <f>'A1. Bank of England B''Sheet'!O168+'A1. Bank of England B''Sheet'!Q168</f>
        <v>29.464646000000002</v>
      </c>
      <c r="G177" s="54">
        <f>'A1. Bank of England B''Sheet'!O168</f>
        <v>17.623251</v>
      </c>
      <c r="H177" s="54">
        <f>'A1. Bank of England B''Sheet'!S168</f>
        <v>19.453514999999999</v>
      </c>
      <c r="I177" s="54"/>
      <c r="J177" s="21">
        <v>711.42745659274067</v>
      </c>
      <c r="K177" s="21">
        <v>783.53429153678655</v>
      </c>
      <c r="L177" s="104"/>
      <c r="M177" s="21">
        <f t="shared" si="40"/>
        <v>9.4769837201164702</v>
      </c>
      <c r="N177" s="21">
        <f t="shared" si="41"/>
        <v>7.8966372752318303</v>
      </c>
      <c r="O177" s="21">
        <f t="shared" si="42"/>
        <v>3.253929685906312</v>
      </c>
      <c r="P177" s="21">
        <f t="shared" si="43"/>
        <v>2.2907176366924311</v>
      </c>
      <c r="Q177" s="21">
        <f t="shared" si="44"/>
        <v>2.3519899526330867</v>
      </c>
      <c r="R177" s="21">
        <f t="shared" si="45"/>
        <v>2.3519899526330867</v>
      </c>
      <c r="S177" s="21">
        <f t="shared" si="38"/>
        <v>0</v>
      </c>
      <c r="T177" s="21">
        <f t="shared" si="39"/>
        <v>7.2431285244136978</v>
      </c>
      <c r="U177" s="21">
        <f t="shared" si="37"/>
        <v>0</v>
      </c>
      <c r="V177" s="25"/>
    </row>
    <row r="178" spans="1:22">
      <c r="A178" s="15">
        <v>1859</v>
      </c>
      <c r="B178" s="21">
        <f>'A1. Bank of England B''Sheet'!B169</f>
        <v>74.607282999999995</v>
      </c>
      <c r="C178" s="21">
        <f>'A1. Bank of England B''Sheet'!C169</f>
        <v>61.380452999999996</v>
      </c>
      <c r="D178" s="21">
        <f>'A1. Bank of England B''Sheet'!G169+'A1. Bank of England B''Sheet'!H169</f>
        <v>25.171146999999998</v>
      </c>
      <c r="E178" s="21">
        <f>'A1. Bank of England B''Sheet'!J169</f>
        <v>16.256758000000001</v>
      </c>
      <c r="F178" s="54">
        <f>'A1. Bank of England B''Sheet'!O169+'A1. Bank of England B''Sheet'!Q169</f>
        <v>33.179378</v>
      </c>
      <c r="G178" s="54">
        <f>'A1. Bank of England B''Sheet'!O169</f>
        <v>19.952548</v>
      </c>
      <c r="H178" s="54">
        <f>'A1. Bank of England B''Sheet'!S169</f>
        <v>20.338484999999999</v>
      </c>
      <c r="I178" s="54"/>
      <c r="J178" s="21">
        <v>764.05103971820449</v>
      </c>
      <c r="K178" s="21">
        <v>834.26570741605724</v>
      </c>
      <c r="L178" s="104"/>
      <c r="M178" s="21">
        <f t="shared" si="40"/>
        <v>10.48698392346547</v>
      </c>
      <c r="N178" s="21">
        <f t="shared" si="41"/>
        <v>8.6277880381467291</v>
      </c>
      <c r="O178" s="21">
        <f t="shared" si="42"/>
        <v>3.5381185764958905</v>
      </c>
      <c r="P178" s="21">
        <f t="shared" si="43"/>
        <v>2.2850900466871136</v>
      </c>
      <c r="Q178" s="21">
        <f t="shared" si="44"/>
        <v>2.8045794149637255</v>
      </c>
      <c r="R178" s="21">
        <f t="shared" si="45"/>
        <v>2.8045794149637255</v>
      </c>
      <c r="S178" s="21">
        <f t="shared" si="38"/>
        <v>0</v>
      </c>
      <c r="T178" s="21">
        <f t="shared" si="39"/>
        <v>7.8337928107283377</v>
      </c>
      <c r="U178" s="21">
        <f t="shared" si="37"/>
        <v>0</v>
      </c>
      <c r="V178" s="25"/>
    </row>
    <row r="179" spans="1:22">
      <c r="A179" s="15">
        <v>1860</v>
      </c>
      <c r="B179" s="21">
        <f>'A1. Bank of England B''Sheet'!B170</f>
        <v>69.289440999999997</v>
      </c>
      <c r="C179" s="21">
        <f>'A1. Bank of England B''Sheet'!C170</f>
        <v>60.982050999999998</v>
      </c>
      <c r="D179" s="21">
        <f>'A1. Bank of England B''Sheet'!G170+'A1. Bank of England B''Sheet'!H170</f>
        <v>24.646190000000001</v>
      </c>
      <c r="E179" s="21">
        <f>'A1. Bank of England B''Sheet'!J170</f>
        <v>21.164840000000002</v>
      </c>
      <c r="F179" s="54">
        <f>'A1. Bank of England B''Sheet'!O170+'A1. Bank of England B''Sheet'!Q170</f>
        <v>23.478411000000001</v>
      </c>
      <c r="G179" s="54">
        <f>'A1. Bank of England B''Sheet'!O170</f>
        <v>15.171021</v>
      </c>
      <c r="H179" s="54">
        <f>'A1. Bank of England B''Sheet'!S170</f>
        <v>20.645309999999998</v>
      </c>
      <c r="I179" s="54"/>
      <c r="J179" s="21">
        <v>780.50074716720837</v>
      </c>
      <c r="K179" s="21">
        <v>856.58953774598126</v>
      </c>
      <c r="L179" s="104"/>
      <c r="M179" s="21">
        <f t="shared" si="40"/>
        <v>9.068692717904705</v>
      </c>
      <c r="N179" s="21">
        <f t="shared" si="41"/>
        <v>7.9814106427354981</v>
      </c>
      <c r="O179" s="21">
        <f t="shared" si="42"/>
        <v>3.2257256019296761</v>
      </c>
      <c r="P179" s="21">
        <f t="shared" si="43"/>
        <v>2.7700819578500893</v>
      </c>
      <c r="Q179" s="21">
        <f t="shared" si="44"/>
        <v>1.985603082955733</v>
      </c>
      <c r="R179" s="21">
        <f t="shared" si="45"/>
        <v>1.985603082955733</v>
      </c>
      <c r="S179" s="21">
        <f t="shared" si="38"/>
        <v>0</v>
      </c>
      <c r="T179" s="21">
        <f t="shared" si="39"/>
        <v>7.3096677063327498</v>
      </c>
      <c r="U179" s="21">
        <f t="shared" si="37"/>
        <v>0</v>
      </c>
      <c r="V179" s="25"/>
    </row>
    <row r="180" spans="1:22">
      <c r="A180" s="15">
        <v>1861</v>
      </c>
      <c r="B180" s="21">
        <f>'A1. Bank of England B''Sheet'!B171</f>
        <v>62.351089999999999</v>
      </c>
      <c r="C180" s="21">
        <f>'A1. Bank of England B''Sheet'!C171</f>
        <v>56.024455000000003</v>
      </c>
      <c r="D180" s="21">
        <f>'A1. Bank of England B''Sheet'!G171+'A1. Bank of England B''Sheet'!H171</f>
        <v>23.245775999999999</v>
      </c>
      <c r="E180" s="21">
        <f>'A1. Bank of England B''Sheet'!J171</f>
        <v>20.569958</v>
      </c>
      <c r="F180" s="54">
        <f>'A1. Bank of England B''Sheet'!O171+'A1. Bank of England B''Sheet'!Q171</f>
        <v>18.535356</v>
      </c>
      <c r="G180" s="54">
        <f>'A1. Bank of England B''Sheet'!O171</f>
        <v>12.208721000000001</v>
      </c>
      <c r="H180" s="54">
        <f>'A1. Bank of England B''Sheet'!S171</f>
        <v>19.51811</v>
      </c>
      <c r="I180" s="54"/>
      <c r="J180" s="21">
        <v>814.82851143907214</v>
      </c>
      <c r="K180" s="21">
        <v>883.94543211330426</v>
      </c>
      <c r="L180" s="104"/>
      <c r="M180" s="21">
        <f t="shared" si="40"/>
        <v>7.9886009368088908</v>
      </c>
      <c r="N180" s="21">
        <f t="shared" si="41"/>
        <v>7.178014268831669</v>
      </c>
      <c r="O180" s="21">
        <f t="shared" si="42"/>
        <v>2.9783156626524034</v>
      </c>
      <c r="P180" s="21">
        <f t="shared" si="43"/>
        <v>2.6354821663730266</v>
      </c>
      <c r="Q180" s="21">
        <f t="shared" si="44"/>
        <v>1.5642164398062388</v>
      </c>
      <c r="R180" s="21">
        <f t="shared" si="45"/>
        <v>1.5642164398062388</v>
      </c>
      <c r="S180" s="21">
        <f t="shared" si="38"/>
        <v>0</v>
      </c>
      <c r="T180" s="21">
        <f t="shared" si="39"/>
        <v>6.5404085073723923</v>
      </c>
      <c r="U180" s="21">
        <f t="shared" si="37"/>
        <v>0</v>
      </c>
      <c r="V180" s="25"/>
    </row>
    <row r="181" spans="1:22">
      <c r="A181" s="15">
        <v>1862</v>
      </c>
      <c r="B181" s="21">
        <f>'A1. Bank of England B''Sheet'!B172</f>
        <v>68.779466999999997</v>
      </c>
      <c r="C181" s="21">
        <f>'A1. Bank of England B''Sheet'!C172</f>
        <v>59.327027000000001</v>
      </c>
      <c r="D181" s="21">
        <f>'A1. Bank of England B''Sheet'!G172+'A1. Bank of England B''Sheet'!H172</f>
        <v>25.860540999999998</v>
      </c>
      <c r="E181" s="21">
        <f>'A1. Bank of England B''Sheet'!J172</f>
        <v>17.717421000000002</v>
      </c>
      <c r="F181" s="54">
        <f>'A1. Bank of England B''Sheet'!O172+'A1. Bank of England B''Sheet'!Q172</f>
        <v>25.201504999999997</v>
      </c>
      <c r="G181" s="54">
        <f>'A1. Bank of England B''Sheet'!O172</f>
        <v>15.749065</v>
      </c>
      <c r="H181" s="54">
        <f>'A1. Bank of England B''Sheet'!S172</f>
        <v>20.047640000000001</v>
      </c>
      <c r="I181" s="54"/>
      <c r="J181" s="21">
        <v>817.3175693507859</v>
      </c>
      <c r="K181" s="21">
        <v>889.20946774630249</v>
      </c>
      <c r="L181" s="104"/>
      <c r="M181" s="21">
        <f t="shared" si="40"/>
        <v>8.4409745160399794</v>
      </c>
      <c r="N181" s="21">
        <f t="shared" si="41"/>
        <v>7.2809218341197068</v>
      </c>
      <c r="O181" s="21">
        <f t="shared" si="42"/>
        <v>3.1737403192148474</v>
      </c>
      <c r="P181" s="21">
        <f t="shared" si="43"/>
        <v>2.17437420896198</v>
      </c>
      <c r="Q181" s="21">
        <f t="shared" si="44"/>
        <v>1.9328073059428799</v>
      </c>
      <c r="R181" s="21">
        <f t="shared" si="45"/>
        <v>1.9328073059428799</v>
      </c>
      <c r="S181" s="21">
        <f t="shared" si="38"/>
        <v>0</v>
      </c>
      <c r="T181" s="21">
        <f t="shared" si="39"/>
        <v>6.7116164465223971</v>
      </c>
      <c r="U181" s="21">
        <f t="shared" si="37"/>
        <v>0</v>
      </c>
      <c r="V181" s="25"/>
    </row>
    <row r="182" spans="1:22">
      <c r="A182" s="15">
        <v>1863</v>
      </c>
      <c r="B182" s="21">
        <f>'A1. Bank of England B''Sheet'!B173</f>
        <v>68.129329999999996</v>
      </c>
      <c r="C182" s="21">
        <f>'A1. Bank of England B''Sheet'!C173</f>
        <v>58.876174999999996</v>
      </c>
      <c r="D182" s="21">
        <f>'A1. Bank of England B''Sheet'!G173+'A1. Bank of England B''Sheet'!H173</f>
        <v>25.693079000000001</v>
      </c>
      <c r="E182" s="21">
        <f>'A1. Bank of England B''Sheet'!J173</f>
        <v>18.568999999999999</v>
      </c>
      <c r="F182" s="54">
        <f>'A1. Bank of England B''Sheet'!O173+'A1. Bank of England B''Sheet'!Q173</f>
        <v>23.867251</v>
      </c>
      <c r="G182" s="54">
        <f>'A1. Bank of England B''Sheet'!O173</f>
        <v>14.614096</v>
      </c>
      <c r="H182" s="54">
        <f>'A1. Bank of England B''Sheet'!S173</f>
        <v>19.117055000000001</v>
      </c>
      <c r="I182" s="54"/>
      <c r="J182" s="21">
        <v>890.91946915049903</v>
      </c>
      <c r="K182" s="21">
        <v>963.37553541996988</v>
      </c>
      <c r="L182" s="104"/>
      <c r="M182" s="21">
        <f t="shared" si="40"/>
        <v>8.335723169895477</v>
      </c>
      <c r="N182" s="21">
        <f t="shared" si="41"/>
        <v>7.2035861221932</v>
      </c>
      <c r="O182" s="21">
        <f t="shared" si="42"/>
        <v>3.1435857937580622</v>
      </c>
      <c r="P182" s="21">
        <f t="shared" si="43"/>
        <v>2.2719443085935107</v>
      </c>
      <c r="Q182" s="21">
        <f t="shared" si="44"/>
        <v>1.788056019841628</v>
      </c>
      <c r="R182" s="21">
        <f t="shared" si="45"/>
        <v>1.788056019841628</v>
      </c>
      <c r="S182" s="21">
        <f t="shared" si="38"/>
        <v>0</v>
      </c>
      <c r="T182" s="21">
        <f t="shared" si="39"/>
        <v>6.621181750259745</v>
      </c>
      <c r="U182" s="21">
        <f t="shared" si="37"/>
        <v>0</v>
      </c>
      <c r="V182" s="25"/>
    </row>
    <row r="183" spans="1:22">
      <c r="A183" s="15">
        <v>1864</v>
      </c>
      <c r="B183" s="21">
        <f>'A1. Bank of England B''Sheet'!B174</f>
        <v>66.905404000000004</v>
      </c>
      <c r="C183" s="21">
        <f>'A1. Bank of England B''Sheet'!C174</f>
        <v>58.877239000000003</v>
      </c>
      <c r="D183" s="21">
        <f>'A1. Bank of England B''Sheet'!G174+'A1. Bank of England B''Sheet'!H174</f>
        <v>25.824584000000002</v>
      </c>
      <c r="E183" s="21">
        <f>'A1. Bank of England B''Sheet'!J174</f>
        <v>19.233243000000002</v>
      </c>
      <c r="F183" s="54">
        <f>'A1. Bank of England B''Sheet'!O174+'A1. Bank of England B''Sheet'!Q174</f>
        <v>21.847577000000001</v>
      </c>
      <c r="G183" s="54">
        <f>'A1. Bank of England B''Sheet'!O174</f>
        <v>13.819412</v>
      </c>
      <c r="H183" s="54">
        <f>'A1. Bank of England B''Sheet'!S174</f>
        <v>19.674914999999999</v>
      </c>
      <c r="I183" s="54"/>
      <c r="J183" s="21">
        <v>940.18128655062048</v>
      </c>
      <c r="K183" s="21">
        <v>1010.2228183861064</v>
      </c>
      <c r="L183" s="104"/>
      <c r="M183" s="21">
        <f t="shared" si="40"/>
        <v>7.509702764021422</v>
      </c>
      <c r="N183" s="21">
        <f t="shared" si="41"/>
        <v>6.6085926998699511</v>
      </c>
      <c r="O183" s="21">
        <f t="shared" si="42"/>
        <v>2.8986440294793434</v>
      </c>
      <c r="P183" s="21">
        <f t="shared" si="43"/>
        <v>2.1588082499015426</v>
      </c>
      <c r="Q183" s="21">
        <f t="shared" si="44"/>
        <v>1.5511404204890653</v>
      </c>
      <c r="R183" s="21">
        <f t="shared" si="45"/>
        <v>1.5511404204890653</v>
      </c>
      <c r="S183" s="21">
        <f t="shared" si="38"/>
        <v>0</v>
      </c>
      <c r="T183" s="21">
        <f t="shared" si="39"/>
        <v>6.1115563801745605</v>
      </c>
      <c r="U183" s="21">
        <f t="shared" si="37"/>
        <v>0</v>
      </c>
      <c r="V183" s="25"/>
    </row>
    <row r="184" spans="1:22">
      <c r="A184" s="15">
        <v>1865</v>
      </c>
      <c r="B184" s="21">
        <f>'A1. Bank of England B''Sheet'!B175</f>
        <v>67.817389000000006</v>
      </c>
      <c r="C184" s="21">
        <f>'A1. Bank of England B''Sheet'!C175</f>
        <v>59.063724000000008</v>
      </c>
      <c r="D184" s="21">
        <f>'A1. Bank of England B''Sheet'!G175+'A1. Bank of England B''Sheet'!H175</f>
        <v>25.673211000000002</v>
      </c>
      <c r="E184" s="21">
        <f>'A1. Bank of England B''Sheet'!J175</f>
        <v>18.790279999999999</v>
      </c>
      <c r="F184" s="54">
        <f>'A1. Bank of England B''Sheet'!O175+'A1. Bank of England B''Sheet'!Q175</f>
        <v>23.353898000000001</v>
      </c>
      <c r="G184" s="54">
        <f>'A1. Bank of England B''Sheet'!O175</f>
        <v>14.600232999999999</v>
      </c>
      <c r="H184" s="54">
        <f>'A1. Bank of England B''Sheet'!S175</f>
        <v>19.659520000000001</v>
      </c>
      <c r="I184" s="54"/>
      <c r="J184" s="21">
        <v>957.00009875226908</v>
      </c>
      <c r="K184" s="21">
        <v>1022.2298959566318</v>
      </c>
      <c r="L184" s="104"/>
      <c r="M184" s="21">
        <f t="shared" si="40"/>
        <v>7.2132247227352817</v>
      </c>
      <c r="N184" s="21">
        <f t="shared" si="41"/>
        <v>6.2821633279572779</v>
      </c>
      <c r="O184" s="21">
        <f t="shared" si="42"/>
        <v>2.7306660286965543</v>
      </c>
      <c r="P184" s="21">
        <f t="shared" si="43"/>
        <v>1.9985805151407159</v>
      </c>
      <c r="Q184" s="21">
        <f t="shared" si="44"/>
        <v>1.5529167841200064</v>
      </c>
      <c r="R184" s="21">
        <f t="shared" si="45"/>
        <v>1.5529167841200064</v>
      </c>
      <c r="S184" s="21">
        <f t="shared" si="38"/>
        <v>0</v>
      </c>
      <c r="T184" s="21">
        <f t="shared" si="39"/>
        <v>5.8466036328854631</v>
      </c>
      <c r="U184" s="21">
        <f t="shared" si="37"/>
        <v>0</v>
      </c>
      <c r="V184" s="25"/>
    </row>
    <row r="185" spans="1:22">
      <c r="A185" s="15">
        <v>1866</v>
      </c>
      <c r="B185" s="21">
        <f>'A1. Bank of England B''Sheet'!B176</f>
        <v>65.039278999999993</v>
      </c>
      <c r="C185" s="21">
        <f>'A1. Bank of England B''Sheet'!C176</f>
        <v>57.69417399999999</v>
      </c>
      <c r="D185" s="21">
        <f>'A1. Bank of England B''Sheet'!G176+'A1. Bank of England B''Sheet'!H176</f>
        <v>24.915483000000002</v>
      </c>
      <c r="E185" s="21">
        <f>'A1. Bank of England B''Sheet'!J176</f>
        <v>18.812117000000001</v>
      </c>
      <c r="F185" s="54">
        <f>'A1. Bank of England B''Sheet'!O176+'A1. Bank of England B''Sheet'!Q176</f>
        <v>21.311678999999998</v>
      </c>
      <c r="G185" s="54">
        <f>'A1. Bank of England B''Sheet'!O176</f>
        <v>13.966574</v>
      </c>
      <c r="H185" s="54">
        <f>'A1. Bank of England B''Sheet'!S176</f>
        <v>20.7681</v>
      </c>
      <c r="I185" s="54"/>
      <c r="J185" s="21">
        <v>988.64826708379724</v>
      </c>
      <c r="K185" s="21">
        <v>1054.8521692508386</v>
      </c>
      <c r="L185" s="104"/>
      <c r="M185" s="21">
        <f t="shared" si="40"/>
        <v>6.7961622036191862</v>
      </c>
      <c r="N185" s="21">
        <f t="shared" si="41"/>
        <v>6.0286486987014216</v>
      </c>
      <c r="O185" s="21">
        <f t="shared" si="42"/>
        <v>2.603498477428023</v>
      </c>
      <c r="P185" s="21">
        <f t="shared" si="43"/>
        <v>1.9657382506571446</v>
      </c>
      <c r="Q185" s="21">
        <f t="shared" si="44"/>
        <v>1.4594119706162554</v>
      </c>
      <c r="R185" s="21">
        <f t="shared" si="45"/>
        <v>1.4594119706162554</v>
      </c>
      <c r="S185" s="21">
        <f t="shared" si="38"/>
        <v>0</v>
      </c>
      <c r="T185" s="21">
        <f t="shared" si="39"/>
        <v>5.6439529139390059</v>
      </c>
      <c r="U185" s="21">
        <f t="shared" si="37"/>
        <v>0</v>
      </c>
      <c r="V185" s="25"/>
    </row>
    <row r="186" spans="1:22">
      <c r="A186" s="15">
        <v>1867</v>
      </c>
      <c r="B186" s="21">
        <f>'A1. Bank of England B''Sheet'!B177</f>
        <v>76.577648999999994</v>
      </c>
      <c r="C186" s="21">
        <f>'A1. Bank of England B''Sheet'!C177</f>
        <v>65.547198999999992</v>
      </c>
      <c r="D186" s="21">
        <f>'A1. Bank of England B''Sheet'!G177+'A1. Bank of England B''Sheet'!H177</f>
        <v>28.111068</v>
      </c>
      <c r="E186" s="21">
        <f>'A1. Bank of England B''Sheet'!J177</f>
        <v>18.045819000000002</v>
      </c>
      <c r="F186" s="54">
        <f>'A1. Bank of England B''Sheet'!O177+'A1. Bank of England B''Sheet'!Q177</f>
        <v>30.420762000000003</v>
      </c>
      <c r="G186" s="54">
        <f>'A1. Bank of England B''Sheet'!O177</f>
        <v>19.390312000000002</v>
      </c>
      <c r="H186" s="54">
        <f>'A1. Bank of England B''Sheet'!S177</f>
        <v>22.375834999999999</v>
      </c>
      <c r="I186" s="54"/>
      <c r="J186" s="21">
        <v>977.04442534740247</v>
      </c>
      <c r="K186" s="21">
        <v>1046.9365315966061</v>
      </c>
      <c r="L186" s="104"/>
      <c r="M186" s="21">
        <f t="shared" si="40"/>
        <v>7.7456919259950832</v>
      </c>
      <c r="N186" s="21">
        <f t="shared" si="41"/>
        <v>6.6299816812852663</v>
      </c>
      <c r="O186" s="21">
        <f t="shared" si="42"/>
        <v>2.8433841373048523</v>
      </c>
      <c r="P186" s="21">
        <f t="shared" si="43"/>
        <v>1.8253022435602417</v>
      </c>
      <c r="Q186" s="21">
        <f t="shared" si="44"/>
        <v>1.9612953004201736</v>
      </c>
      <c r="R186" s="21">
        <f t="shared" si="45"/>
        <v>1.9612953004201736</v>
      </c>
      <c r="S186" s="21">
        <f t="shared" si="38"/>
        <v>0</v>
      </c>
      <c r="T186" s="21">
        <f t="shared" si="39"/>
        <v>6.2138753572030803</v>
      </c>
      <c r="U186" s="21">
        <f t="shared" si="37"/>
        <v>0</v>
      </c>
      <c r="V186" s="25"/>
    </row>
    <row r="187" spans="1:22">
      <c r="A187" s="15">
        <v>1868</v>
      </c>
      <c r="B187" s="21">
        <f>'A1. Bank of England B''Sheet'!B178</f>
        <v>77.828023000000002</v>
      </c>
      <c r="C187" s="21">
        <f>'A1. Bank of England B''Sheet'!C178</f>
        <v>65.823383000000007</v>
      </c>
      <c r="D187" s="21">
        <f>'A1. Bank of England B''Sheet'!G178+'A1. Bank of England B''Sheet'!H178</f>
        <v>28.268079</v>
      </c>
      <c r="E187" s="21">
        <f>'A1. Bank of England B''Sheet'!J178</f>
        <v>16.205514999999998</v>
      </c>
      <c r="F187" s="54">
        <f>'A1. Bank of England B''Sheet'!O178+'A1. Bank of England B''Sheet'!Q178</f>
        <v>33.354429000000003</v>
      </c>
      <c r="G187" s="54">
        <f>'A1. Bank of England B''Sheet'!O178</f>
        <v>21.349789000000001</v>
      </c>
      <c r="H187" s="54">
        <f>'A1. Bank of England B''Sheet'!S178</f>
        <v>23.117850000000001</v>
      </c>
      <c r="I187" s="54"/>
      <c r="J187" s="21">
        <v>988.36250491017233</v>
      </c>
      <c r="K187" s="21">
        <v>1056.5896641825111</v>
      </c>
      <c r="L187" s="104"/>
      <c r="M187" s="21">
        <f t="shared" si="40"/>
        <v>7.9656585699598166</v>
      </c>
      <c r="N187" s="21">
        <f t="shared" si="41"/>
        <v>6.7369897716365905</v>
      </c>
      <c r="O187" s="21">
        <f t="shared" si="42"/>
        <v>2.8932235082298194</v>
      </c>
      <c r="P187" s="21">
        <f t="shared" si="43"/>
        <v>1.6586262179673037</v>
      </c>
      <c r="Q187" s="21">
        <f t="shared" si="44"/>
        <v>2.185140045439466</v>
      </c>
      <c r="R187" s="21">
        <f t="shared" si="45"/>
        <v>2.185140045439466</v>
      </c>
      <c r="S187" s="21">
        <f t="shared" si="38"/>
        <v>0</v>
      </c>
      <c r="T187" s="21">
        <f t="shared" si="39"/>
        <v>6.2872371928427784</v>
      </c>
      <c r="U187" s="21">
        <f t="shared" si="37"/>
        <v>0</v>
      </c>
      <c r="V187" s="25"/>
    </row>
    <row r="188" spans="1:22">
      <c r="A188" s="15">
        <v>1869</v>
      </c>
      <c r="B188" s="21">
        <f>'A1. Bank of England B''Sheet'!B179</f>
        <v>73.044064000000006</v>
      </c>
      <c r="C188" s="21">
        <f>'A1. Bank of England B''Sheet'!C179</f>
        <v>63.655789000000006</v>
      </c>
      <c r="D188" s="21">
        <f>'A1. Bank of England B''Sheet'!G179+'A1. Bank of England B''Sheet'!H179</f>
        <v>29.076537000000002</v>
      </c>
      <c r="E188" s="21">
        <f>'A1. Bank of England B''Sheet'!J179</f>
        <v>16.308036999999999</v>
      </c>
      <c r="F188" s="54">
        <f>'A1. Bank of England B''Sheet'!O179+'A1. Bank of England B''Sheet'!Q179</f>
        <v>27.659490000000002</v>
      </c>
      <c r="G188" s="54">
        <f>'A1. Bank of England B''Sheet'!O179</f>
        <v>18.271215000000002</v>
      </c>
      <c r="H188" s="54">
        <f>'A1. Bank of England B''Sheet'!S179</f>
        <v>22.795280000000002</v>
      </c>
      <c r="I188" s="54"/>
      <c r="J188" s="21">
        <v>1014.2125428952928</v>
      </c>
      <c r="K188" s="21">
        <v>1082.6279594619614</v>
      </c>
      <c r="L188" s="104"/>
      <c r="M188" s="21">
        <f t="shared" si="40"/>
        <v>7.390412286698254</v>
      </c>
      <c r="N188" s="21">
        <f t="shared" si="41"/>
        <v>6.4405305425649857</v>
      </c>
      <c r="O188" s="21">
        <f t="shared" si="42"/>
        <v>2.941889929610658</v>
      </c>
      <c r="P188" s="21">
        <f t="shared" si="43"/>
        <v>1.6500056324457757</v>
      </c>
      <c r="Q188" s="21">
        <f t="shared" si="44"/>
        <v>1.8486349805085522</v>
      </c>
      <c r="R188" s="21">
        <f t="shared" si="45"/>
        <v>1.8486349805085522</v>
      </c>
      <c r="S188" s="21">
        <f t="shared" si="38"/>
        <v>0</v>
      </c>
      <c r="T188" s="21">
        <f t="shared" si="39"/>
        <v>6.0246461950061585</v>
      </c>
      <c r="U188" s="21">
        <f t="shared" si="37"/>
        <v>0</v>
      </c>
      <c r="V188" s="25"/>
    </row>
    <row r="189" spans="1:22">
      <c r="A189" s="15">
        <v>1870</v>
      </c>
      <c r="B189" s="21">
        <f>'A1. Bank of England B''Sheet'!B180</f>
        <v>78.868021999999996</v>
      </c>
      <c r="C189" s="21">
        <f>'A1. Bank of England B''Sheet'!C180</f>
        <v>67.22455699999999</v>
      </c>
      <c r="D189" s="21">
        <f>'A1. Bank of England B''Sheet'!G180+'A1. Bank of England B''Sheet'!H180</f>
        <v>28.831313999999999</v>
      </c>
      <c r="E189" s="21">
        <f>'A1. Bank of England B''Sheet'!J180</f>
        <v>18.503247000000002</v>
      </c>
      <c r="F189" s="54">
        <f>'A1. Bank of England B''Sheet'!O180+'A1. Bank of England B''Sheet'!Q180</f>
        <v>31.533461000000003</v>
      </c>
      <c r="G189" s="54">
        <f>'A1. Bank of England B''Sheet'!O180</f>
        <v>19.889996</v>
      </c>
      <c r="H189" s="54">
        <f>'A1. Bank of England B''Sheet'!S180</f>
        <v>22.283484999999999</v>
      </c>
      <c r="I189" s="54"/>
      <c r="J189" s="21">
        <v>1083.7648020246556</v>
      </c>
      <c r="K189" s="21">
        <v>1154.427305329983</v>
      </c>
      <c r="L189" s="104"/>
      <c r="M189" s="21">
        <f t="shared" si="40"/>
        <v>7.776281466097223</v>
      </c>
      <c r="N189" s="21">
        <f t="shared" si="41"/>
        <v>6.6282513927596183</v>
      </c>
      <c r="O189" s="21">
        <f t="shared" si="42"/>
        <v>2.8427289922578427</v>
      </c>
      <c r="P189" s="21">
        <f t="shared" si="43"/>
        <v>1.8243954020898234</v>
      </c>
      <c r="Q189" s="21">
        <f t="shared" si="44"/>
        <v>1.9611269984119535</v>
      </c>
      <c r="R189" s="21">
        <f t="shared" si="45"/>
        <v>1.9611269984119535</v>
      </c>
      <c r="S189" s="21">
        <f t="shared" si="38"/>
        <v>0</v>
      </c>
      <c r="T189" s="21">
        <f t="shared" si="39"/>
        <v>6.2093867438458625</v>
      </c>
      <c r="U189" s="21">
        <f t="shared" si="37"/>
        <v>0</v>
      </c>
      <c r="V189" s="25"/>
    </row>
    <row r="190" spans="1:22">
      <c r="A190" s="15">
        <v>1871</v>
      </c>
      <c r="B190" s="21">
        <f>'A1. Bank of England B''Sheet'!B181</f>
        <v>83.055899999999994</v>
      </c>
      <c r="C190" s="21">
        <f>'A1. Bank of England B''Sheet'!C181</f>
        <v>70.037949999999995</v>
      </c>
      <c r="D190" s="21">
        <f>'A1. Bank of England B''Sheet'!G181+'A1. Bank of England B''Sheet'!H181</f>
        <v>27.915011</v>
      </c>
      <c r="E190" s="21">
        <f>'A1. Bank of England B''Sheet'!J181</f>
        <v>20.261146</v>
      </c>
      <c r="F190" s="54">
        <f>'A1. Bank of England B''Sheet'!O181+'A1. Bank of England B''Sheet'!Q181</f>
        <v>34.879742999999998</v>
      </c>
      <c r="G190" s="54">
        <f>'A1. Bank of England B''Sheet'!O181</f>
        <v>21.861792999999999</v>
      </c>
      <c r="H190" s="54">
        <f>'A1. Bank of England B''Sheet'!S181</f>
        <v>23.08305</v>
      </c>
      <c r="I190" s="54"/>
      <c r="J190" s="21">
        <v>1163.6804891064796</v>
      </c>
      <c r="K190" s="21">
        <v>1237.427305329983</v>
      </c>
      <c r="L190" s="104"/>
      <c r="M190" s="21">
        <f t="shared" si="40"/>
        <v>7.6636461937901617</v>
      </c>
      <c r="N190" s="21">
        <f t="shared" si="41"/>
        <v>6.4624676746428076</v>
      </c>
      <c r="O190" s="21">
        <f t="shared" si="42"/>
        <v>2.5757443817929913</v>
      </c>
      <c r="P190" s="21">
        <f t="shared" si="43"/>
        <v>1.8695150425764666</v>
      </c>
      <c r="Q190" s="21">
        <f t="shared" si="44"/>
        <v>2.0172082502733506</v>
      </c>
      <c r="R190" s="21">
        <f t="shared" si="45"/>
        <v>2.0172082502733506</v>
      </c>
      <c r="S190" s="21">
        <f t="shared" si="38"/>
        <v>0</v>
      </c>
      <c r="T190" s="21">
        <f t="shared" si="39"/>
        <v>6.0668999837958832</v>
      </c>
      <c r="U190" s="21">
        <f t="shared" si="37"/>
        <v>0</v>
      </c>
      <c r="V190" s="25"/>
    </row>
    <row r="191" spans="1:22">
      <c r="A191" s="15">
        <v>1872</v>
      </c>
      <c r="B191" s="21">
        <f>'A1. Bank of England B''Sheet'!B182</f>
        <v>87.310536999999997</v>
      </c>
      <c r="C191" s="21">
        <f>'A1. Bank of England B''Sheet'!C182</f>
        <v>73.838177000000002</v>
      </c>
      <c r="D191" s="21">
        <f>'A1. Bank of England B''Sheet'!G182+'A1. Bank of England B''Sheet'!H182</f>
        <v>28.995443999999999</v>
      </c>
      <c r="E191" s="21">
        <f>'A1. Bank of England B''Sheet'!J182</f>
        <v>21.191417000000001</v>
      </c>
      <c r="F191" s="54">
        <f>'A1. Bank of England B''Sheet'!O182+'A1. Bank of England B''Sheet'!Q182</f>
        <v>37.123676000000003</v>
      </c>
      <c r="G191" s="54">
        <f>'A1. Bank of England B''Sheet'!O182</f>
        <v>23.651316000000001</v>
      </c>
      <c r="H191" s="54">
        <f>'A1. Bank of England B''Sheet'!S182</f>
        <v>24.381250000000001</v>
      </c>
      <c r="I191" s="54"/>
      <c r="J191" s="21">
        <v>1228.5071468534879</v>
      </c>
      <c r="K191" s="21">
        <v>1306.427305329983</v>
      </c>
      <c r="L191" s="104"/>
      <c r="M191" s="21">
        <f t="shared" si="40"/>
        <v>7.5029647585687824</v>
      </c>
      <c r="N191" s="21">
        <f t="shared" si="41"/>
        <v>6.345227722834462</v>
      </c>
      <c r="O191" s="21">
        <f t="shared" si="42"/>
        <v>2.4917014826177808</v>
      </c>
      <c r="P191" s="21">
        <f t="shared" si="43"/>
        <v>1.8210683429324848</v>
      </c>
      <c r="Q191" s="21">
        <f t="shared" si="44"/>
        <v>2.0324578972841958</v>
      </c>
      <c r="R191" s="21">
        <f t="shared" si="45"/>
        <v>2.0324578972841958</v>
      </c>
      <c r="S191" s="21">
        <f t="shared" si="38"/>
        <v>0</v>
      </c>
      <c r="T191" s="21">
        <f t="shared" si="39"/>
        <v>5.9670718984425255</v>
      </c>
      <c r="U191" s="21">
        <f t="shared" si="37"/>
        <v>0</v>
      </c>
      <c r="V191" s="25"/>
    </row>
    <row r="192" spans="1:22">
      <c r="A192" s="15">
        <v>1873</v>
      </c>
      <c r="B192" s="21">
        <f>'A1. Bank of England B''Sheet'!B183</f>
        <v>90.346660999999997</v>
      </c>
      <c r="C192" s="21">
        <f>'A1. Bank of England B''Sheet'!C183</f>
        <v>75.569591000000003</v>
      </c>
      <c r="D192" s="21">
        <f>'A1. Bank of England B''Sheet'!G183+'A1. Bank of England B''Sheet'!H183</f>
        <v>28.382303</v>
      </c>
      <c r="E192" s="21">
        <f>'A1. Bank of England B''Sheet'!J183</f>
        <v>21.962600999999999</v>
      </c>
      <c r="F192" s="54">
        <f>'A1. Bank of England B''Sheet'!O183+'A1. Bank of England B''Sheet'!Q183</f>
        <v>40.001756999999998</v>
      </c>
      <c r="G192" s="54">
        <f>'A1. Bank of England B''Sheet'!O183</f>
        <v>25.224686999999999</v>
      </c>
      <c r="H192" s="54">
        <f>'A1. Bank of England B''Sheet'!S183</f>
        <v>24.532689999999999</v>
      </c>
      <c r="I192" s="54"/>
      <c r="J192" s="21">
        <v>1285.3249264557742</v>
      </c>
      <c r="K192" s="21">
        <v>1365.427305329983</v>
      </c>
      <c r="L192" s="104"/>
      <c r="M192" s="21">
        <f t="shared" si="40"/>
        <v>7.35418277633958</v>
      </c>
      <c r="N192" s="21">
        <f t="shared" si="41"/>
        <v>6.1513350731049874</v>
      </c>
      <c r="O192" s="21">
        <f t="shared" si="42"/>
        <v>2.3103083342001005</v>
      </c>
      <c r="P192" s="21">
        <f t="shared" si="43"/>
        <v>1.7877471088590471</v>
      </c>
      <c r="Q192" s="21">
        <f t="shared" si="44"/>
        <v>2.0532796300458398</v>
      </c>
      <c r="R192" s="21">
        <f t="shared" si="45"/>
        <v>2.0532796300458398</v>
      </c>
      <c r="S192" s="21">
        <f t="shared" si="38"/>
        <v>0</v>
      </c>
      <c r="T192" s="21">
        <f t="shared" si="39"/>
        <v>5.7844466884372343</v>
      </c>
      <c r="U192" s="21">
        <f t="shared" si="37"/>
        <v>0</v>
      </c>
      <c r="V192" s="25"/>
    </row>
    <row r="193" spans="1:22">
      <c r="A193" s="15">
        <v>1874</v>
      </c>
      <c r="B193" s="21">
        <f>'A1. Bank of England B''Sheet'!B184</f>
        <v>81.970123999999998</v>
      </c>
      <c r="C193" s="21">
        <f>'A1. Bank of England B''Sheet'!C184</f>
        <v>69.547118999999995</v>
      </c>
      <c r="D193" s="21">
        <f>'A1. Bank of England B''Sheet'!G184+'A1. Bank of England B''Sheet'!H184</f>
        <v>28.896606999999999</v>
      </c>
      <c r="E193" s="21">
        <f>'A1. Bank of England B''Sheet'!J184</f>
        <v>17.682576000000001</v>
      </c>
      <c r="F193" s="54">
        <f>'A1. Bank of England B''Sheet'!O184+'A1. Bank of England B''Sheet'!Q184</f>
        <v>35.390940999999998</v>
      </c>
      <c r="G193" s="54">
        <f>'A1. Bank of England B''Sheet'!O184</f>
        <v>22.967936000000002</v>
      </c>
      <c r="H193" s="54">
        <f>'A1. Bank of England B''Sheet'!S184</f>
        <v>24.817789999999999</v>
      </c>
      <c r="I193" s="54"/>
      <c r="J193" s="21">
        <v>1282.1488209082438</v>
      </c>
      <c r="K193" s="21">
        <v>1361.427305329983</v>
      </c>
      <c r="L193" s="104"/>
      <c r="M193" s="21">
        <f t="shared" si="40"/>
        <v>6.3773853842567991</v>
      </c>
      <c r="N193" s="21">
        <f t="shared" si="41"/>
        <v>5.4108589640265556</v>
      </c>
      <c r="O193" s="21">
        <f t="shared" si="42"/>
        <v>2.248194709775146</v>
      </c>
      <c r="P193" s="21">
        <f t="shared" si="43"/>
        <v>1.3757280852522569</v>
      </c>
      <c r="Q193" s="21">
        <f t="shared" si="44"/>
        <v>1.7869361689991536</v>
      </c>
      <c r="R193" s="21">
        <f t="shared" si="45"/>
        <v>1.7869361689991536</v>
      </c>
      <c r="S193" s="21">
        <f t="shared" si="38"/>
        <v>0</v>
      </c>
      <c r="T193" s="21">
        <f t="shared" si="39"/>
        <v>5.0934325634562088</v>
      </c>
      <c r="U193" s="21">
        <f t="shared" si="37"/>
        <v>0</v>
      </c>
      <c r="V193" s="25"/>
    </row>
    <row r="194" spans="1:22">
      <c r="A194" s="15">
        <v>1875</v>
      </c>
      <c r="B194" s="21">
        <f>'A1. Bank of England B''Sheet'!B185</f>
        <v>77.673918999999998</v>
      </c>
      <c r="C194" s="21">
        <f>'A1. Bank of England B''Sheet'!C185</f>
        <v>67.853514000000004</v>
      </c>
      <c r="D194" s="21">
        <f>'A1. Bank of England B''Sheet'!G185+'A1. Bank of England B''Sheet'!H185</f>
        <v>28.603784000000001</v>
      </c>
      <c r="E194" s="21">
        <f>'A1. Bank of England B''Sheet'!J185</f>
        <v>18.185041999999999</v>
      </c>
      <c r="F194" s="54">
        <f>'A1. Bank of England B''Sheet'!O185+'A1. Bank of England B''Sheet'!Q185</f>
        <v>30.885092999999998</v>
      </c>
      <c r="G194" s="54">
        <f>'A1. Bank of England B''Sheet'!O185</f>
        <v>21.064688</v>
      </c>
      <c r="H194" s="54">
        <f>'A1. Bank of England B''Sheet'!S185</f>
        <v>25.377365000000001</v>
      </c>
      <c r="I194" s="54"/>
      <c r="J194" s="21">
        <v>1252.2644808002544</v>
      </c>
      <c r="K194" s="21">
        <v>1332.427305329983</v>
      </c>
      <c r="L194" s="104"/>
      <c r="M194" s="21">
        <f t="shared" si="40"/>
        <v>6.0581047795198719</v>
      </c>
      <c r="N194" s="21">
        <f t="shared" si="41"/>
        <v>5.2921714619629086</v>
      </c>
      <c r="O194" s="21">
        <f t="shared" si="42"/>
        <v>2.2309254225057713</v>
      </c>
      <c r="P194" s="21">
        <f t="shared" si="43"/>
        <v>1.4183253693684441</v>
      </c>
      <c r="Q194" s="21">
        <f t="shared" si="44"/>
        <v>1.6429206700886934</v>
      </c>
      <c r="R194" s="21">
        <f t="shared" si="45"/>
        <v>1.6429206700886934</v>
      </c>
      <c r="S194" s="21">
        <f t="shared" si="38"/>
        <v>0</v>
      </c>
      <c r="T194" s="21">
        <f t="shared" si="39"/>
        <v>4.9839983181146534</v>
      </c>
      <c r="U194" s="21">
        <f t="shared" si="37"/>
        <v>0</v>
      </c>
      <c r="V194" s="25"/>
    </row>
    <row r="195" spans="1:22">
      <c r="A195" s="15">
        <v>1876</v>
      </c>
      <c r="B195" s="21">
        <f>'A1. Bank of England B''Sheet'!B186</f>
        <v>82.407580999999993</v>
      </c>
      <c r="C195" s="21">
        <f>'A1. Bank of England B''Sheet'!C186</f>
        <v>71.409990999999991</v>
      </c>
      <c r="D195" s="21">
        <f>'A1. Bank of England B''Sheet'!G186+'A1. Bank of England B''Sheet'!H186</f>
        <v>28.885914</v>
      </c>
      <c r="E195" s="21">
        <f>'A1. Bank of England B''Sheet'!J186</f>
        <v>19.461497000000001</v>
      </c>
      <c r="F195" s="54">
        <f>'A1. Bank of England B''Sheet'!O186+'A1. Bank of England B''Sheet'!Q186</f>
        <v>34.060169999999999</v>
      </c>
      <c r="G195" s="54">
        <f>'A1. Bank of England B''Sheet'!O186</f>
        <v>23.062580000000001</v>
      </c>
      <c r="H195" s="54">
        <f>'A1. Bank of England B''Sheet'!S186</f>
        <v>26.196835</v>
      </c>
      <c r="I195" s="54"/>
      <c r="J195" s="21">
        <v>1235.8871536366744</v>
      </c>
      <c r="K195" s="21">
        <v>1315.427305329983</v>
      </c>
      <c r="L195" s="104"/>
      <c r="M195" s="21">
        <f t="shared" si="40"/>
        <v>6.5806850121100426</v>
      </c>
      <c r="N195" s="21">
        <f t="shared" si="41"/>
        <v>5.7024687751556868</v>
      </c>
      <c r="O195" s="21">
        <f t="shared" si="42"/>
        <v>2.3066943479496098</v>
      </c>
      <c r="P195" s="21">
        <f t="shared" si="43"/>
        <v>1.5541043683969391</v>
      </c>
      <c r="Q195" s="21">
        <f t="shared" si="44"/>
        <v>1.8416700588091388</v>
      </c>
      <c r="R195" s="21">
        <f t="shared" si="45"/>
        <v>1.8416700588091388</v>
      </c>
      <c r="S195" s="21">
        <f t="shared" si="38"/>
        <v>0</v>
      </c>
      <c r="T195" s="21">
        <f t="shared" si="39"/>
        <v>5.3593911438429211</v>
      </c>
      <c r="U195" s="21">
        <f t="shared" si="37"/>
        <v>0</v>
      </c>
      <c r="V195" s="25"/>
    </row>
    <row r="196" spans="1:22">
      <c r="A196" s="15">
        <v>1877</v>
      </c>
      <c r="B196" s="21">
        <f>'A1. Bank of England B''Sheet'!B187</f>
        <v>90.81259</v>
      </c>
      <c r="C196" s="21">
        <f>'A1. Bank of England B''Sheet'!C187</f>
        <v>77.018905000000004</v>
      </c>
      <c r="D196" s="21">
        <f>'A1. Bank of England B''Sheet'!G187+'A1. Bank of England B''Sheet'!H187</f>
        <v>31.026176</v>
      </c>
      <c r="E196" s="21">
        <f>'A1. Bank of England B''Sheet'!J187</f>
        <v>19.071301999999999</v>
      </c>
      <c r="F196" s="54">
        <f>'A1. Bank of England B''Sheet'!O187+'A1. Bank of England B''Sheet'!Q187</f>
        <v>40.715112000000005</v>
      </c>
      <c r="G196" s="54">
        <f>'A1. Bank of England B''Sheet'!O187</f>
        <v>26.921427000000001</v>
      </c>
      <c r="H196" s="54">
        <f>'A1. Bank of England B''Sheet'!S187</f>
        <v>27.216605000000001</v>
      </c>
      <c r="I196" s="54"/>
      <c r="J196" s="21">
        <v>1219.8886724203949</v>
      </c>
      <c r="K196" s="21">
        <v>1300.427305329983</v>
      </c>
      <c r="L196" s="104"/>
      <c r="M196" s="21">
        <f t="shared" si="40"/>
        <v>7.347967792429781</v>
      </c>
      <c r="N196" s="21">
        <f t="shared" si="41"/>
        <v>6.2318719612358713</v>
      </c>
      <c r="O196" s="21">
        <f t="shared" si="42"/>
        <v>2.5104376163069224</v>
      </c>
      <c r="P196" s="21">
        <f t="shared" si="43"/>
        <v>1.5431264856084566</v>
      </c>
      <c r="Q196" s="21">
        <f t="shared" si="44"/>
        <v>2.1783078593204923</v>
      </c>
      <c r="R196" s="21">
        <f t="shared" si="45"/>
        <v>2.1783078593204923</v>
      </c>
      <c r="S196" s="21">
        <f t="shared" si="38"/>
        <v>0</v>
      </c>
      <c r="T196" s="21">
        <f t="shared" si="39"/>
        <v>5.8550483700564007</v>
      </c>
      <c r="U196" s="21">
        <f t="shared" si="37"/>
        <v>0</v>
      </c>
      <c r="V196" s="25"/>
    </row>
    <row r="197" spans="1:22">
      <c r="A197" s="15">
        <v>1878</v>
      </c>
      <c r="B197" s="21">
        <f>'A1. Bank of England B''Sheet'!B188</f>
        <v>86.736416000000006</v>
      </c>
      <c r="C197" s="21">
        <f>'A1. Bank of England B''Sheet'!C188</f>
        <v>74.945425999999998</v>
      </c>
      <c r="D197" s="21">
        <f>'A1. Bank of England B''Sheet'!G188+'A1. Bank of England B''Sheet'!H188</f>
        <v>30.181612999999999</v>
      </c>
      <c r="E197" s="21">
        <f>'A1. Bank of England B''Sheet'!J188</f>
        <v>20.316466999999999</v>
      </c>
      <c r="F197" s="54">
        <f>'A1. Bank of England B''Sheet'!O188+'A1. Bank of England B''Sheet'!Q188</f>
        <v>36.238336000000004</v>
      </c>
      <c r="G197" s="54">
        <f>'A1. Bank of England B''Sheet'!O188</f>
        <v>24.447346</v>
      </c>
      <c r="H197" s="54">
        <f>'A1. Bank of England B''Sheet'!S188</f>
        <v>26.529444999999999</v>
      </c>
      <c r="I197" s="54"/>
      <c r="J197" s="21">
        <v>1196.6605016629346</v>
      </c>
      <c r="K197" s="21">
        <v>1275.427305329983</v>
      </c>
      <c r="L197" s="104"/>
      <c r="M197" s="21">
        <f t="shared" si="40"/>
        <v>7.1101911150552208</v>
      </c>
      <c r="N197" s="21">
        <f t="shared" si="41"/>
        <v>6.1436283239928713</v>
      </c>
      <c r="O197" s="21">
        <f t="shared" si="42"/>
        <v>2.4741284743726917</v>
      </c>
      <c r="P197" s="21">
        <f t="shared" si="43"/>
        <v>1.6654361548984522</v>
      </c>
      <c r="Q197" s="21">
        <f t="shared" si="44"/>
        <v>2.0040636947217276</v>
      </c>
      <c r="R197" s="21">
        <f t="shared" si="45"/>
        <v>2.0040636947217276</v>
      </c>
      <c r="S197" s="21">
        <f t="shared" si="38"/>
        <v>0</v>
      </c>
      <c r="T197" s="21">
        <f t="shared" si="39"/>
        <v>5.7631384463265034</v>
      </c>
      <c r="U197" s="21">
        <f t="shared" si="37"/>
        <v>0</v>
      </c>
      <c r="V197" s="25"/>
    </row>
    <row r="198" spans="1:22">
      <c r="A198" s="15">
        <v>1879</v>
      </c>
      <c r="B198" s="21">
        <f>'A1. Bank of England B''Sheet'!B189</f>
        <v>101.085364</v>
      </c>
      <c r="C198" s="21">
        <f>'A1. Bank of England B''Sheet'!C189</f>
        <v>84.595934</v>
      </c>
      <c r="D198" s="21">
        <f>'A1. Bank of England B''Sheet'!G189+'A1. Bank of England B''Sheet'!H189</f>
        <v>29.688528000000002</v>
      </c>
      <c r="E198" s="21">
        <f>'A1. Bank of England B''Sheet'!J189</f>
        <v>22.766473999999999</v>
      </c>
      <c r="F198" s="54">
        <f>'A1. Bank of England B''Sheet'!O189+'A1. Bank of England B''Sheet'!Q189</f>
        <v>48.630361999999998</v>
      </c>
      <c r="G198" s="54">
        <f>'A1. Bank of England B''Sheet'!O189</f>
        <v>32.140931999999999</v>
      </c>
      <c r="H198" s="54">
        <f>'A1. Bank of England B''Sheet'!S189</f>
        <v>29.384464999999999</v>
      </c>
      <c r="I198" s="54"/>
      <c r="J198" s="21">
        <v>1150.0606988662505</v>
      </c>
      <c r="K198" s="21">
        <v>1227.427305329983</v>
      </c>
      <c r="L198" s="104"/>
      <c r="M198" s="21">
        <f t="shared" si="40"/>
        <v>8.4472884213632113</v>
      </c>
      <c r="N198" s="21">
        <f t="shared" si="41"/>
        <v>7.0693345257440674</v>
      </c>
      <c r="O198" s="21">
        <f t="shared" si="42"/>
        <v>2.4809482688484708</v>
      </c>
      <c r="P198" s="21">
        <f t="shared" si="43"/>
        <v>1.9025006648387455</v>
      </c>
      <c r="Q198" s="21">
        <f t="shared" si="44"/>
        <v>2.6858855920568514</v>
      </c>
      <c r="R198" s="21">
        <f t="shared" si="45"/>
        <v>2.6858855920568514</v>
      </c>
      <c r="S198" s="21">
        <f t="shared" si="38"/>
        <v>0</v>
      </c>
      <c r="T198" s="21">
        <f t="shared" si="39"/>
        <v>6.6327523055587276</v>
      </c>
      <c r="U198" s="21">
        <f t="shared" si="37"/>
        <v>0</v>
      </c>
      <c r="V198" s="25"/>
    </row>
    <row r="199" spans="1:22">
      <c r="A199" s="15">
        <v>1880</v>
      </c>
      <c r="B199" s="21">
        <f>'A1. Bank of England B''Sheet'!B190</f>
        <v>94.069743000000003</v>
      </c>
      <c r="C199" s="21">
        <f>'A1. Bank of England B''Sheet'!C190</f>
        <v>78.290243000000004</v>
      </c>
      <c r="D199" s="21">
        <f>'A1. Bank of England B''Sheet'!G190+'A1. Bank of England B''Sheet'!H190</f>
        <v>31.482993</v>
      </c>
      <c r="E199" s="21">
        <f>'A1. Bank of England B''Sheet'!J190</f>
        <v>18.423967999999999</v>
      </c>
      <c r="F199" s="54">
        <f>'A1. Bank of England B''Sheet'!O190+'A1. Bank of England B''Sheet'!Q190</f>
        <v>44.162782</v>
      </c>
      <c r="G199" s="54">
        <f>'A1. Bank of England B''Sheet'!O190</f>
        <v>28.383282000000001</v>
      </c>
      <c r="H199" s="54">
        <f>'A1. Bank of England B''Sheet'!S190</f>
        <v>26.305409999999998</v>
      </c>
      <c r="I199" s="54"/>
      <c r="J199" s="21">
        <v>1235.7325714338181</v>
      </c>
      <c r="K199" s="21">
        <v>1310.427305329983</v>
      </c>
      <c r="L199" s="104"/>
      <c r="M199" s="21">
        <f t="shared" si="40"/>
        <v>8.1795459224661418</v>
      </c>
      <c r="N199" s="21">
        <f t="shared" si="41"/>
        <v>6.8074879071321943</v>
      </c>
      <c r="O199" s="21">
        <f t="shared" si="42"/>
        <v>2.7375070751514659</v>
      </c>
      <c r="P199" s="21">
        <f t="shared" si="43"/>
        <v>1.6019996177734497</v>
      </c>
      <c r="Q199" s="21">
        <f t="shared" si="44"/>
        <v>2.4679812142072781</v>
      </c>
      <c r="R199" s="21">
        <f t="shared" si="45"/>
        <v>2.4679812142072781</v>
      </c>
      <c r="S199" s="21">
        <f t="shared" si="38"/>
        <v>0</v>
      </c>
      <c r="T199" s="21">
        <f t="shared" si="39"/>
        <v>6.3784016096132357</v>
      </c>
      <c r="U199" s="21">
        <f t="shared" si="37"/>
        <v>0</v>
      </c>
      <c r="V199" s="25"/>
    </row>
    <row r="200" spans="1:22">
      <c r="A200" s="15">
        <v>1881</v>
      </c>
      <c r="B200" s="21">
        <f>'A1. Bank of England B''Sheet'!B191</f>
        <v>94.315495999999996</v>
      </c>
      <c r="C200" s="21">
        <f>'A1. Bank of England B''Sheet'!C191</f>
        <v>78.191870999999992</v>
      </c>
      <c r="D200" s="21">
        <f>'A1. Bank of England B''Sheet'!G191+'A1. Bank of England B''Sheet'!H191</f>
        <v>29.831807999999999</v>
      </c>
      <c r="E200" s="21">
        <f>'A1. Bank of England B''Sheet'!J191</f>
        <v>20.681280000000001</v>
      </c>
      <c r="F200" s="54">
        <f>'A1. Bank of England B''Sheet'!O191+'A1. Bank of England B''Sheet'!Q191</f>
        <v>43.802408</v>
      </c>
      <c r="G200" s="54">
        <f>'A1. Bank of England B''Sheet'!O191</f>
        <v>27.678782999999999</v>
      </c>
      <c r="H200" s="54">
        <f>'A1. Bank of England B''Sheet'!S191</f>
        <v>25.259150000000002</v>
      </c>
      <c r="I200" s="54"/>
      <c r="J200" s="21">
        <v>1255.5038418324696</v>
      </c>
      <c r="K200" s="21">
        <v>1329.427305329983</v>
      </c>
      <c r="L200" s="104"/>
      <c r="M200" s="21">
        <f t="shared" si="40"/>
        <v>7.6323549431545628</v>
      </c>
      <c r="N200" s="21">
        <f t="shared" si="41"/>
        <v>6.3275722278060629</v>
      </c>
      <c r="O200" s="21">
        <f t="shared" si="42"/>
        <v>2.4140990283509494</v>
      </c>
      <c r="P200" s="21">
        <f t="shared" si="43"/>
        <v>1.673604829886741</v>
      </c>
      <c r="Q200" s="21">
        <f t="shared" si="44"/>
        <v>2.2398683695683737</v>
      </c>
      <c r="R200" s="21">
        <f t="shared" si="45"/>
        <v>2.2398683695683737</v>
      </c>
      <c r="S200" s="21">
        <f t="shared" si="38"/>
        <v>0</v>
      </c>
      <c r="T200" s="21">
        <f t="shared" si="39"/>
        <v>5.966898788049158</v>
      </c>
      <c r="U200" s="21">
        <f t="shared" si="37"/>
        <v>0</v>
      </c>
      <c r="V200" s="25"/>
    </row>
    <row r="201" spans="1:22">
      <c r="A201" s="15">
        <v>1882</v>
      </c>
      <c r="B201" s="21">
        <f>'A1. Bank of England B''Sheet'!B192</f>
        <v>86.075781000000006</v>
      </c>
      <c r="C201" s="21">
        <f>'A1. Bank of England B''Sheet'!C192</f>
        <v>74.732121000000006</v>
      </c>
      <c r="D201" s="21">
        <f>'A1. Bank of England B''Sheet'!G192+'A1. Bank of England B''Sheet'!H192</f>
        <v>28.880343</v>
      </c>
      <c r="E201" s="21">
        <f>'A1. Bank of England B''Sheet'!J192</f>
        <v>24.651558000000001</v>
      </c>
      <c r="F201" s="54">
        <f>'A1. Bank of England B''Sheet'!O192+'A1. Bank of England B''Sheet'!Q192</f>
        <v>32.543880000000001</v>
      </c>
      <c r="G201" s="54">
        <f>'A1. Bank of England B''Sheet'!O192</f>
        <v>21.200220000000002</v>
      </c>
      <c r="H201" s="54">
        <f>'A1. Bank of England B''Sheet'!S192</f>
        <v>24.53266</v>
      </c>
      <c r="I201" s="54"/>
      <c r="J201" s="21">
        <v>1293.4985798212674</v>
      </c>
      <c r="K201" s="21">
        <v>1368.427305329983</v>
      </c>
      <c r="L201" s="104"/>
      <c r="M201" s="21">
        <f t="shared" si="40"/>
        <v>6.8558755562522355</v>
      </c>
      <c r="N201" s="21">
        <f t="shared" si="41"/>
        <v>5.9523609972331748</v>
      </c>
      <c r="O201" s="21">
        <f t="shared" si="42"/>
        <v>2.3002990542703334</v>
      </c>
      <c r="P201" s="21">
        <f t="shared" si="43"/>
        <v>1.9634792964089891</v>
      </c>
      <c r="Q201" s="21">
        <f t="shared" si="44"/>
        <v>1.6885826465538518</v>
      </c>
      <c r="R201" s="21">
        <f t="shared" si="45"/>
        <v>1.6885826465538518</v>
      </c>
      <c r="S201" s="21">
        <f t="shared" si="38"/>
        <v>0</v>
      </c>
      <c r="T201" s="21">
        <f t="shared" si="39"/>
        <v>5.6213770170344448</v>
      </c>
      <c r="U201" s="21">
        <f t="shared" si="37"/>
        <v>0</v>
      </c>
      <c r="V201" s="25"/>
    </row>
    <row r="202" spans="1:22">
      <c r="A202" s="15">
        <v>1883</v>
      </c>
      <c r="B202" s="21">
        <f>'A1. Bank of England B''Sheet'!B193</f>
        <v>89.011207999999996</v>
      </c>
      <c r="C202" s="21">
        <f>'A1. Bank of England B''Sheet'!C193</f>
        <v>75.839457999999993</v>
      </c>
      <c r="D202" s="21">
        <f>'A1. Bank of England B''Sheet'!G193+'A1. Bank of England B''Sheet'!H193</f>
        <v>28.133372000000001</v>
      </c>
      <c r="E202" s="21">
        <f>'A1. Bank of England B''Sheet'!J193</f>
        <v>24.563518999999999</v>
      </c>
      <c r="F202" s="54">
        <f>'A1. Bank of England B''Sheet'!O193+'A1. Bank of England B''Sheet'!Q193</f>
        <v>36.314317000000003</v>
      </c>
      <c r="G202" s="54">
        <f>'A1. Bank of England B''Sheet'!O193</f>
        <v>23.142567</v>
      </c>
      <c r="H202" s="54">
        <f>'A1. Bank of England B''Sheet'!S193</f>
        <v>24.835615000000001</v>
      </c>
      <c r="I202" s="54"/>
      <c r="J202" s="21">
        <v>1300.9500908448354</v>
      </c>
      <c r="K202" s="21">
        <v>1374.427305329983</v>
      </c>
      <c r="L202" s="104"/>
      <c r="M202" s="21">
        <f t="shared" si="40"/>
        <v>6.8814306709404622</v>
      </c>
      <c r="N202" s="21">
        <f t="shared" si="41"/>
        <v>5.863126499178632</v>
      </c>
      <c r="O202" s="21">
        <f t="shared" si="42"/>
        <v>2.1749828286543154</v>
      </c>
      <c r="P202" s="21">
        <f t="shared" si="43"/>
        <v>1.8989985287339186</v>
      </c>
      <c r="Q202" s="21">
        <f t="shared" si="44"/>
        <v>1.7891451417903981</v>
      </c>
      <c r="R202" s="21">
        <f t="shared" si="45"/>
        <v>1.7891451417903981</v>
      </c>
      <c r="S202" s="21">
        <f t="shared" si="38"/>
        <v>0</v>
      </c>
      <c r="T202" s="21">
        <f t="shared" si="39"/>
        <v>5.5420889151077004</v>
      </c>
      <c r="U202" s="21">
        <f t="shared" si="37"/>
        <v>0</v>
      </c>
      <c r="V202" s="25"/>
    </row>
    <row r="203" spans="1:22">
      <c r="A203" s="15">
        <v>1884</v>
      </c>
      <c r="B203" s="21">
        <f>'A1. Bank of England B''Sheet'!B194</f>
        <v>89.542069999999995</v>
      </c>
      <c r="C203" s="21">
        <f>'A1. Bank of England B''Sheet'!C194</f>
        <v>76.51160999999999</v>
      </c>
      <c r="D203" s="21">
        <f>'A1. Bank of England B''Sheet'!G194+'A1. Bank of England B''Sheet'!H194</f>
        <v>29.203063</v>
      </c>
      <c r="E203" s="21">
        <f>'A1. Bank of England B''Sheet'!J194</f>
        <v>24.812633999999999</v>
      </c>
      <c r="F203" s="54">
        <f>'A1. Bank of England B''Sheet'!O194+'A1. Bank of England B''Sheet'!Q194</f>
        <v>35.526373</v>
      </c>
      <c r="G203" s="54">
        <f>'A1. Bank of England B''Sheet'!O194</f>
        <v>22.495913000000002</v>
      </c>
      <c r="H203" s="54">
        <f>'A1. Bank of England B''Sheet'!S194</f>
        <v>24.180599999999998</v>
      </c>
      <c r="I203" s="54"/>
      <c r="J203" s="21">
        <v>1263.6322752814581</v>
      </c>
      <c r="K203" s="21">
        <v>1335.427305329983</v>
      </c>
      <c r="L203" s="104"/>
      <c r="M203" s="21">
        <f t="shared" si="40"/>
        <v>6.8828213034561143</v>
      </c>
      <c r="N203" s="21">
        <f t="shared" si="41"/>
        <v>5.881210243070389</v>
      </c>
      <c r="O203" s="21">
        <f t="shared" si="42"/>
        <v>2.2447489112388292</v>
      </c>
      <c r="P203" s="21">
        <f t="shared" si="43"/>
        <v>1.9072702461542321</v>
      </c>
      <c r="Q203" s="21">
        <f t="shared" si="44"/>
        <v>1.7291910856773285</v>
      </c>
      <c r="R203" s="21">
        <f t="shared" si="45"/>
        <v>1.7291910856773285</v>
      </c>
      <c r="S203" s="21">
        <f t="shared" si="38"/>
        <v>0</v>
      </c>
      <c r="T203" s="21">
        <f t="shared" si="39"/>
        <v>5.5667993282213279</v>
      </c>
      <c r="U203" s="21">
        <f t="shared" si="37"/>
        <v>0</v>
      </c>
      <c r="V203" s="25"/>
    </row>
    <row r="204" spans="1:22">
      <c r="A204" s="15">
        <v>1885</v>
      </c>
      <c r="B204" s="21">
        <f>'A1. Bank of England B''Sheet'!B195</f>
        <v>92.162661999999997</v>
      </c>
      <c r="C204" s="21">
        <f>'A1. Bank of England B''Sheet'!C195</f>
        <v>76.769592000000003</v>
      </c>
      <c r="D204" s="21">
        <f>'A1. Bank of England B''Sheet'!G195+'A1. Bank of England B''Sheet'!H195</f>
        <v>29.801801000000001</v>
      </c>
      <c r="E204" s="21">
        <f>'A1. Bank of England B''Sheet'!J195</f>
        <v>22.749458000000001</v>
      </c>
      <c r="F204" s="54">
        <f>'A1. Bank of England B''Sheet'!O195+'A1. Bank of England B''Sheet'!Q195</f>
        <v>39.611403000000003</v>
      </c>
      <c r="G204" s="54">
        <f>'A1. Bank of England B''Sheet'!O195</f>
        <v>24.218333000000001</v>
      </c>
      <c r="H204" s="54">
        <f>'A1. Bank of England B''Sheet'!S195</f>
        <v>23.418839999999999</v>
      </c>
      <c r="I204" s="54"/>
      <c r="J204" s="21">
        <v>1236.4989413192761</v>
      </c>
      <c r="K204" s="21">
        <v>1306.427305329983</v>
      </c>
      <c r="L204" s="104"/>
      <c r="M204" s="21">
        <f t="shared" si="40"/>
        <v>7.2934716691588095</v>
      </c>
      <c r="N204" s="21">
        <f t="shared" si="41"/>
        <v>6.075311109230773</v>
      </c>
      <c r="O204" s="21">
        <f t="shared" si="42"/>
        <v>2.358423536891856</v>
      </c>
      <c r="P204" s="21">
        <f t="shared" si="43"/>
        <v>1.80032264488756</v>
      </c>
      <c r="Q204" s="21">
        <f t="shared" si="44"/>
        <v>1.9165649274513565</v>
      </c>
      <c r="R204" s="21">
        <f t="shared" si="45"/>
        <v>1.9165649274513565</v>
      </c>
      <c r="S204" s="21">
        <f t="shared" si="38"/>
        <v>0</v>
      </c>
      <c r="T204" s="21">
        <f t="shared" si="39"/>
        <v>5.7486912012054674</v>
      </c>
      <c r="U204" s="21">
        <f t="shared" si="37"/>
        <v>0</v>
      </c>
      <c r="V204" s="25"/>
    </row>
    <row r="205" spans="1:22">
      <c r="A205" s="15">
        <v>1886</v>
      </c>
      <c r="B205" s="21">
        <f>'A1. Bank of England B''Sheet'!B196</f>
        <v>86.623619000000005</v>
      </c>
      <c r="C205" s="21">
        <f>'A1. Bank of England B''Sheet'!C196</f>
        <v>72.464099000000004</v>
      </c>
      <c r="D205" s="21">
        <f>'A1. Bank of England B''Sheet'!G196+'A1. Bank of England B''Sheet'!H196</f>
        <v>29.519684999999999</v>
      </c>
      <c r="E205" s="21">
        <f>'A1. Bank of England B''Sheet'!J196</f>
        <v>19.952743999999999</v>
      </c>
      <c r="F205" s="54">
        <f>'A1. Bank of England B''Sheet'!O196+'A1. Bank of England B''Sheet'!Q196</f>
        <v>37.15119</v>
      </c>
      <c r="G205" s="54">
        <f>'A1. Bank of England B''Sheet'!O196</f>
        <v>22.991669999999999</v>
      </c>
      <c r="H205" s="54">
        <f>'A1. Bank of England B''Sheet'!S196</f>
        <v>23.441559999999999</v>
      </c>
      <c r="I205" s="54"/>
      <c r="J205" s="21">
        <v>1245.9582019479578</v>
      </c>
      <c r="K205" s="21">
        <v>1314.427305329983</v>
      </c>
      <c r="L205" s="104"/>
      <c r="M205" s="21">
        <f t="shared" si="40"/>
        <v>7.0055554522009844</v>
      </c>
      <c r="N205" s="21">
        <f t="shared" si="41"/>
        <v>5.8604254786247383</v>
      </c>
      <c r="O205" s="21">
        <f t="shared" si="42"/>
        <v>2.3873603133460128</v>
      </c>
      <c r="P205" s="21">
        <f t="shared" si="43"/>
        <v>1.6136482881830472</v>
      </c>
      <c r="Q205" s="21">
        <f t="shared" si="44"/>
        <v>1.8594168770956776</v>
      </c>
      <c r="R205" s="21">
        <f t="shared" si="45"/>
        <v>1.8594168770956776</v>
      </c>
      <c r="S205" s="21">
        <f t="shared" si="38"/>
        <v>0</v>
      </c>
      <c r="T205" s="21">
        <f t="shared" si="39"/>
        <v>5.5467379397506322</v>
      </c>
      <c r="U205" s="21">
        <f t="shared" si="37"/>
        <v>0</v>
      </c>
      <c r="V205" s="25"/>
    </row>
    <row r="206" spans="1:22">
      <c r="A206" s="15">
        <v>1887</v>
      </c>
      <c r="B206" s="21">
        <f>'A1. Bank of England B''Sheet'!B197</f>
        <v>86.496617000000001</v>
      </c>
      <c r="C206" s="21">
        <f>'A1. Bank of England B''Sheet'!C197</f>
        <v>72.303847000000005</v>
      </c>
      <c r="D206" s="21">
        <f>'A1. Bank of England B''Sheet'!G197+'A1. Bank of England B''Sheet'!H197</f>
        <v>28.879781999999999</v>
      </c>
      <c r="E206" s="21">
        <f>'A1. Bank of England B''Sheet'!J197</f>
        <v>20.347221999999999</v>
      </c>
      <c r="F206" s="54">
        <f>'A1. Bank of England B''Sheet'!O197+'A1. Bank of England B''Sheet'!Q197</f>
        <v>37.269613</v>
      </c>
      <c r="G206" s="54">
        <f>'A1. Bank of England B''Sheet'!O197</f>
        <v>23.076843</v>
      </c>
      <c r="H206" s="54">
        <f>'A1. Bank of England B''Sheet'!S197</f>
        <v>23.245785000000001</v>
      </c>
      <c r="I206" s="54"/>
      <c r="J206" s="21">
        <v>1296.5263986848968</v>
      </c>
      <c r="K206" s="21">
        <v>1365.427305329983</v>
      </c>
      <c r="L206" s="104"/>
      <c r="M206" s="21">
        <f t="shared" si="40"/>
        <v>6.9421764602351299</v>
      </c>
      <c r="N206" s="21">
        <f t="shared" si="41"/>
        <v>5.8030716349038531</v>
      </c>
      <c r="O206" s="21">
        <f t="shared" si="42"/>
        <v>2.3178772734790565</v>
      </c>
      <c r="P206" s="21">
        <f t="shared" si="43"/>
        <v>1.6330581530093637</v>
      </c>
      <c r="Q206" s="21">
        <f t="shared" si="44"/>
        <v>1.852136208415432</v>
      </c>
      <c r="R206" s="21">
        <f t="shared" si="45"/>
        <v>1.852136208415432</v>
      </c>
      <c r="S206" s="21">
        <f t="shared" si="38"/>
        <v>0</v>
      </c>
      <c r="T206" s="21">
        <f t="shared" si="39"/>
        <v>5.5007870505131011</v>
      </c>
      <c r="U206" s="21">
        <f t="shared" si="37"/>
        <v>0</v>
      </c>
      <c r="V206" s="25"/>
    </row>
    <row r="207" spans="1:22">
      <c r="A207" s="15">
        <v>1888</v>
      </c>
      <c r="B207" s="21">
        <f>'A1. Bank of England B''Sheet'!B198</f>
        <v>90.877196999999995</v>
      </c>
      <c r="C207" s="21">
        <f>'A1. Bank of England B''Sheet'!C198</f>
        <v>76.631931999999992</v>
      </c>
      <c r="D207" s="21">
        <f>'A1. Bank of England B''Sheet'!G198+'A1. Bank of England B''Sheet'!H198</f>
        <v>32.445232000000004</v>
      </c>
      <c r="E207" s="21">
        <f>'A1. Bank of England B''Sheet'!J198</f>
        <v>21.415942999999999</v>
      </c>
      <c r="F207" s="54">
        <f>'A1. Bank of England B''Sheet'!O198+'A1. Bank of England B''Sheet'!Q198</f>
        <v>37.016022</v>
      </c>
      <c r="G207" s="54">
        <f>'A1. Bank of England B''Sheet'!O198</f>
        <v>22.770757</v>
      </c>
      <c r="H207" s="54">
        <f>'A1. Bank of England B''Sheet'!S198</f>
        <v>23.183669999999999</v>
      </c>
      <c r="I207" s="54"/>
      <c r="J207" s="21">
        <v>1345.1330307741925</v>
      </c>
      <c r="K207" s="21">
        <v>1416.427305329983</v>
      </c>
      <c r="L207" s="104"/>
      <c r="M207" s="21">
        <f t="shared" si="40"/>
        <v>7.0092824251152379</v>
      </c>
      <c r="N207" s="21">
        <f t="shared" si="41"/>
        <v>5.9105570143214914</v>
      </c>
      <c r="O207" s="21">
        <f t="shared" si="42"/>
        <v>2.5024736891520387</v>
      </c>
      <c r="P207" s="21">
        <f t="shared" si="43"/>
        <v>1.6517938255420632</v>
      </c>
      <c r="Q207" s="21">
        <f t="shared" si="44"/>
        <v>1.7562894996273903</v>
      </c>
      <c r="R207" s="21">
        <f t="shared" si="45"/>
        <v>1.7562894996273903</v>
      </c>
      <c r="S207" s="21">
        <f t="shared" si="38"/>
        <v>0</v>
      </c>
      <c r="T207" s="21">
        <f t="shared" si="39"/>
        <v>5.6123040531608774</v>
      </c>
      <c r="U207" s="21">
        <f t="shared" si="37"/>
        <v>0</v>
      </c>
      <c r="V207" s="25"/>
    </row>
    <row r="208" spans="1:22">
      <c r="A208" s="15">
        <v>1889</v>
      </c>
      <c r="B208" s="21">
        <f>'A1. Bank of England B''Sheet'!B199</f>
        <v>89.052942000000002</v>
      </c>
      <c r="C208" s="21">
        <f>'A1. Bank of England B''Sheet'!C199</f>
        <v>75.209941999999998</v>
      </c>
      <c r="D208" s="21">
        <f>'A1. Bank of England B''Sheet'!G199+'A1. Bank of England B''Sheet'!H199</f>
        <v>30.699861000000002</v>
      </c>
      <c r="E208" s="21">
        <f>'A1. Bank of England B''Sheet'!J199</f>
        <v>22.782259</v>
      </c>
      <c r="F208" s="54">
        <f>'A1. Bank of England B''Sheet'!O199+'A1. Bank of England B''Sheet'!Q199</f>
        <v>35.570822</v>
      </c>
      <c r="G208" s="54">
        <f>'A1. Bank of England B''Sheet'!O199</f>
        <v>21.727822</v>
      </c>
      <c r="H208" s="54">
        <f>'A1. Bank of England B''Sheet'!S199</f>
        <v>23.042465</v>
      </c>
      <c r="I208" s="54"/>
      <c r="J208" s="21">
        <v>1417.6457854794164</v>
      </c>
      <c r="K208" s="21">
        <v>1489.427305329983</v>
      </c>
      <c r="L208" s="104"/>
      <c r="M208" s="21">
        <f t="shared" si="40"/>
        <v>6.6203817735964376</v>
      </c>
      <c r="N208" s="21">
        <f t="shared" si="41"/>
        <v>5.5912642303276758</v>
      </c>
      <c r="O208" s="21">
        <f t="shared" si="42"/>
        <v>2.2822918103743737</v>
      </c>
      <c r="P208" s="21">
        <f t="shared" si="43"/>
        <v>1.6936807348257332</v>
      </c>
      <c r="Q208" s="21">
        <f t="shared" si="44"/>
        <v>1.6152916851275694</v>
      </c>
      <c r="R208" s="21">
        <f t="shared" si="45"/>
        <v>1.6152916851275694</v>
      </c>
      <c r="S208" s="21">
        <f t="shared" si="38"/>
        <v>0</v>
      </c>
      <c r="T208" s="21">
        <f t="shared" si="39"/>
        <v>5.3098342369556653</v>
      </c>
      <c r="U208" s="21">
        <f t="shared" si="37"/>
        <v>0</v>
      </c>
      <c r="V208" s="25"/>
    </row>
    <row r="209" spans="1:22">
      <c r="A209" s="15">
        <v>1890</v>
      </c>
      <c r="B209" s="21">
        <f>'A1. Bank of England B''Sheet'!B200</f>
        <v>92.441806999999997</v>
      </c>
      <c r="C209" s="21">
        <f>'A1. Bank of England B''Sheet'!C200</f>
        <v>76.620576999999997</v>
      </c>
      <c r="D209" s="21">
        <f>'A1. Bank of England B''Sheet'!G200+'A1. Bank of England B''Sheet'!H200</f>
        <v>30.213594000000001</v>
      </c>
      <c r="E209" s="21">
        <f>'A1. Bank of England B''Sheet'!J200</f>
        <v>22.970518999999999</v>
      </c>
      <c r="F209" s="54">
        <f>'A1. Bank of England B''Sheet'!O200+'A1. Bank of England B''Sheet'!Q200</f>
        <v>39.257694000000001</v>
      </c>
      <c r="G209" s="54">
        <f>'A1. Bank of England B''Sheet'!O200</f>
        <v>23.436464000000001</v>
      </c>
      <c r="H209" s="54">
        <f>'A1. Bank of England B''Sheet'!S200</f>
        <v>23.069859999999998</v>
      </c>
      <c r="I209" s="54"/>
      <c r="J209" s="21">
        <v>1451.6725513843276</v>
      </c>
      <c r="K209" s="21">
        <v>1524.427305329983</v>
      </c>
      <c r="L209" s="104"/>
      <c r="M209" s="21">
        <f t="shared" si="40"/>
        <v>6.520797222187503</v>
      </c>
      <c r="N209" s="21">
        <f t="shared" si="41"/>
        <v>5.4047758463224724</v>
      </c>
      <c r="O209" s="21">
        <f t="shared" si="42"/>
        <v>2.1312512836048416</v>
      </c>
      <c r="P209" s="21">
        <f t="shared" si="43"/>
        <v>1.6203285217845782</v>
      </c>
      <c r="Q209" s="21">
        <f t="shared" si="44"/>
        <v>1.6531960409330535</v>
      </c>
      <c r="R209" s="21">
        <f t="shared" si="45"/>
        <v>1.6531960409330535</v>
      </c>
      <c r="S209" s="21">
        <f t="shared" si="38"/>
        <v>0</v>
      </c>
      <c r="T209" s="21">
        <f t="shared" si="39"/>
        <v>5.1442978603796101</v>
      </c>
      <c r="U209" s="21">
        <f t="shared" ref="U209:U272" si="46">N209-O209-P209-R209</f>
        <v>0</v>
      </c>
      <c r="V209" s="25"/>
    </row>
    <row r="210" spans="1:22">
      <c r="A210" s="15">
        <v>1891</v>
      </c>
      <c r="B210" s="21">
        <f>'A1. Bank of England B''Sheet'!B201</f>
        <v>98.501643000000001</v>
      </c>
      <c r="C210" s="21">
        <f>'A1. Bank of England B''Sheet'!C201</f>
        <v>83.390073000000001</v>
      </c>
      <c r="D210" s="21">
        <f>'A1. Bank of England B''Sheet'!G201+'A1. Bank of England B''Sheet'!H201</f>
        <v>28.885231000000001</v>
      </c>
      <c r="E210" s="21">
        <f>'A1. Bank of England B''Sheet'!J201</f>
        <v>31.191298</v>
      </c>
      <c r="F210" s="54">
        <f>'A1. Bank of England B''Sheet'!O201+'A1. Bank of England B''Sheet'!Q201</f>
        <v>38.425114000000001</v>
      </c>
      <c r="G210" s="54">
        <f>'A1. Bank of England B''Sheet'!O201</f>
        <v>23.313544</v>
      </c>
      <c r="H210" s="54">
        <f>'A1. Bank of England B''Sheet'!S201</f>
        <v>23.615300000000001</v>
      </c>
      <c r="I210" s="54"/>
      <c r="J210" s="21">
        <v>1451.6785618030785</v>
      </c>
      <c r="K210" s="21">
        <v>1527.427305329983</v>
      </c>
      <c r="L210" s="104"/>
      <c r="M210" s="21">
        <f t="shared" si="40"/>
        <v>6.7853899218572389</v>
      </c>
      <c r="N210" s="21">
        <f t="shared" si="41"/>
        <v>5.7444134299073504</v>
      </c>
      <c r="O210" s="21">
        <f t="shared" si="42"/>
        <v>1.9897897065322887</v>
      </c>
      <c r="P210" s="21">
        <f t="shared" si="43"/>
        <v>2.148645572326604</v>
      </c>
      <c r="Q210" s="21">
        <f t="shared" si="44"/>
        <v>1.6059781510484581</v>
      </c>
      <c r="R210" s="21">
        <f t="shared" si="45"/>
        <v>1.6059781510484581</v>
      </c>
      <c r="S210" s="21">
        <f t="shared" si="38"/>
        <v>0</v>
      </c>
      <c r="T210" s="21">
        <f t="shared" si="39"/>
        <v>5.4702557943193675</v>
      </c>
      <c r="U210" s="21">
        <f t="shared" si="46"/>
        <v>0</v>
      </c>
      <c r="V210" s="25"/>
    </row>
    <row r="211" spans="1:22">
      <c r="A211" s="15">
        <v>1892</v>
      </c>
      <c r="B211" s="21">
        <f>'A1. Bank of England B''Sheet'!B202</f>
        <v>96.040841</v>
      </c>
      <c r="C211" s="21">
        <f>'A1. Bank of England B''Sheet'!C202</f>
        <v>80.576325999999995</v>
      </c>
      <c r="D211" s="21">
        <f>'A1. Bank of England B''Sheet'!G202+'A1. Bank of England B''Sheet'!H202</f>
        <v>26.956197</v>
      </c>
      <c r="E211" s="21">
        <f>'A1. Bank of England B''Sheet'!J202</f>
        <v>28.759815</v>
      </c>
      <c r="F211" s="54">
        <f>'A1. Bank of England B''Sheet'!O202+'A1. Bank of England B''Sheet'!Q202</f>
        <v>40.324829000000001</v>
      </c>
      <c r="G211" s="54">
        <f>'A1. Bank of England B''Sheet'!O202</f>
        <v>24.860313999999999</v>
      </c>
      <c r="H211" s="54">
        <f>'A1. Bank of England B''Sheet'!S202</f>
        <v>24.590554999999998</v>
      </c>
      <c r="I211" s="54"/>
      <c r="J211" s="21">
        <v>1418.6426336721979</v>
      </c>
      <c r="K211" s="21">
        <v>1491.427305329983</v>
      </c>
      <c r="L211" s="104"/>
      <c r="M211" s="21">
        <f t="shared" si="40"/>
        <v>6.6158475799705325</v>
      </c>
      <c r="N211" s="21">
        <f t="shared" si="41"/>
        <v>5.550562508818687</v>
      </c>
      <c r="O211" s="21">
        <f t="shared" si="42"/>
        <v>1.8568984697630762</v>
      </c>
      <c r="P211" s="21">
        <f t="shared" si="43"/>
        <v>1.9811420900421957</v>
      </c>
      <c r="Q211" s="21">
        <f t="shared" si="44"/>
        <v>1.7125219490134154</v>
      </c>
      <c r="R211" s="21">
        <f t="shared" si="45"/>
        <v>1.7125219490134154</v>
      </c>
      <c r="S211" s="21">
        <f t="shared" si="38"/>
        <v>0</v>
      </c>
      <c r="T211" s="21">
        <f t="shared" si="39"/>
        <v>5.275296946625712</v>
      </c>
      <c r="U211" s="21">
        <f t="shared" si="46"/>
        <v>0</v>
      </c>
      <c r="V211" s="25"/>
    </row>
    <row r="212" spans="1:22">
      <c r="A212" s="15">
        <v>1893</v>
      </c>
      <c r="B212" s="21">
        <f>'A1. Bank of England B''Sheet'!B203</f>
        <v>97.377101999999994</v>
      </c>
      <c r="C212" s="21">
        <f>'A1. Bank of England B''Sheet'!C203</f>
        <v>79.938091999999997</v>
      </c>
      <c r="D212" s="21">
        <f>'A1. Bank of England B''Sheet'!G203+'A1. Bank of England B''Sheet'!H203</f>
        <v>27.677251999999999</v>
      </c>
      <c r="E212" s="21">
        <f>'A1. Bank of England B''Sheet'!J203</f>
        <v>25.023336</v>
      </c>
      <c r="F212" s="54">
        <f>'A1. Bank of England B''Sheet'!O203+'A1. Bank of England B''Sheet'!Q203</f>
        <v>44.676513999999997</v>
      </c>
      <c r="G212" s="54">
        <f>'A1. Bank of England B''Sheet'!O203</f>
        <v>27.237504000000001</v>
      </c>
      <c r="H212" s="54">
        <f>'A1. Bank of England B''Sheet'!S203</f>
        <v>24.511489999999998</v>
      </c>
      <c r="I212" s="54"/>
      <c r="J212" s="21">
        <v>1418.6762608221422</v>
      </c>
      <c r="K212" s="21">
        <v>1490.427305329983</v>
      </c>
      <c r="L212" s="104"/>
      <c r="M212" s="21">
        <f t="shared" si="40"/>
        <v>6.8641037347042451</v>
      </c>
      <c r="N212" s="21">
        <f t="shared" si="41"/>
        <v>5.6348293856838287</v>
      </c>
      <c r="O212" s="21">
        <f t="shared" si="42"/>
        <v>1.9509671669993889</v>
      </c>
      <c r="P212" s="21">
        <f t="shared" si="43"/>
        <v>1.7638928512409333</v>
      </c>
      <c r="Q212" s="21">
        <f t="shared" si="44"/>
        <v>1.9199693674435065</v>
      </c>
      <c r="R212" s="21">
        <f t="shared" si="45"/>
        <v>1.9199693674435065</v>
      </c>
      <c r="S212" s="21">
        <f t="shared" si="38"/>
        <v>0</v>
      </c>
      <c r="T212" s="21">
        <f t="shared" si="39"/>
        <v>5.3598383048454004</v>
      </c>
      <c r="U212" s="21">
        <f t="shared" si="46"/>
        <v>0</v>
      </c>
      <c r="V212" s="25"/>
    </row>
    <row r="213" spans="1:22">
      <c r="A213" s="15">
        <v>1894</v>
      </c>
      <c r="B213" s="21">
        <f>'A1. Bank of England B''Sheet'!B204</f>
        <v>102.39625100000001</v>
      </c>
      <c r="C213" s="21">
        <f>'A1. Bank of England B''Sheet'!C204</f>
        <v>82.294986000000009</v>
      </c>
      <c r="D213" s="21">
        <f>'A1. Bank of England B''Sheet'!G204+'A1. Bank of England B''Sheet'!H204</f>
        <v>25.738582999999998</v>
      </c>
      <c r="E213" s="21">
        <f>'A1. Bank of England B''Sheet'!J204</f>
        <v>26.525879</v>
      </c>
      <c r="F213" s="54">
        <f>'A1. Bank of England B''Sheet'!O204+'A1. Bank of England B''Sheet'!Q204</f>
        <v>50.131788999999998</v>
      </c>
      <c r="G213" s="54">
        <f>'A1. Bank of England B''Sheet'!O204</f>
        <v>30.030524</v>
      </c>
      <c r="H213" s="54">
        <f>'A1. Bank of England B''Sheet'!S204</f>
        <v>24.308399999999999</v>
      </c>
      <c r="I213" s="54"/>
      <c r="J213" s="21">
        <v>1496.0164112211614</v>
      </c>
      <c r="K213" s="21">
        <v>1567.427305329983</v>
      </c>
      <c r="L213" s="104"/>
      <c r="M213" s="21">
        <f t="shared" si="40"/>
        <v>7.2177320385032724</v>
      </c>
      <c r="N213" s="21">
        <f t="shared" si="41"/>
        <v>5.8008291442269533</v>
      </c>
      <c r="O213" s="21">
        <f t="shared" si="42"/>
        <v>1.814267547205177</v>
      </c>
      <c r="P213" s="21">
        <f t="shared" si="43"/>
        <v>1.8697626606247637</v>
      </c>
      <c r="Q213" s="21">
        <f t="shared" si="44"/>
        <v>2.1167989363970117</v>
      </c>
      <c r="R213" s="21">
        <f t="shared" si="45"/>
        <v>2.1167989363970117</v>
      </c>
      <c r="S213" s="21">
        <f t="shared" ref="S213:S276" si="47">Q213-R213</f>
        <v>0</v>
      </c>
      <c r="T213" s="21">
        <f t="shared" ref="T213:T276" si="48">100*C213/K212</f>
        <v>5.5215699353937806</v>
      </c>
      <c r="U213" s="21">
        <f t="shared" si="46"/>
        <v>0</v>
      </c>
      <c r="V213" s="25"/>
    </row>
    <row r="214" spans="1:22">
      <c r="A214" s="15">
        <v>1895</v>
      </c>
      <c r="B214" s="21">
        <f>'A1. Bank of England B''Sheet'!B205</f>
        <v>111.535229</v>
      </c>
      <c r="C214" s="21">
        <f>'A1. Bank of England B''Sheet'!C205</f>
        <v>85.137693999999996</v>
      </c>
      <c r="D214" s="21">
        <f>'A1. Bank of England B''Sheet'!G205+'A1. Bank of England B''Sheet'!H205</f>
        <v>29.278487999999999</v>
      </c>
      <c r="E214" s="21">
        <f>'A1. Bank of England B''Sheet'!J205</f>
        <v>18.774602999999999</v>
      </c>
      <c r="F214" s="54">
        <f>'A1. Bank of England B''Sheet'!O205+'A1. Bank of England B''Sheet'!Q205</f>
        <v>63.482138000000006</v>
      </c>
      <c r="G214" s="54">
        <f>'A1. Bank of England B''Sheet'!O205</f>
        <v>37.084603000000001</v>
      </c>
      <c r="H214" s="54">
        <f>'A1. Bank of England B''Sheet'!S205</f>
        <v>24.794165</v>
      </c>
      <c r="I214" s="54"/>
      <c r="J214" s="21">
        <v>1530.2705652180427</v>
      </c>
      <c r="K214" s="21">
        <v>1602.427305329983</v>
      </c>
      <c r="L214" s="104"/>
      <c r="M214" s="21">
        <f t="shared" si="40"/>
        <v>7.455481648691042</v>
      </c>
      <c r="N214" s="21">
        <f t="shared" si="41"/>
        <v>5.6909598959883194</v>
      </c>
      <c r="O214" s="21">
        <f t="shared" si="42"/>
        <v>1.9570967123349059</v>
      </c>
      <c r="P214" s="21">
        <f t="shared" si="43"/>
        <v>1.2549730644114225</v>
      </c>
      <c r="Q214" s="21">
        <f t="shared" si="44"/>
        <v>2.4788901192419908</v>
      </c>
      <c r="R214" s="21">
        <f t="shared" si="45"/>
        <v>2.4788901192419908</v>
      </c>
      <c r="S214" s="21">
        <f t="shared" si="47"/>
        <v>0</v>
      </c>
      <c r="T214" s="21">
        <f t="shared" si="48"/>
        <v>5.4316837349006342</v>
      </c>
      <c r="U214" s="21">
        <f t="shared" si="46"/>
        <v>0</v>
      </c>
      <c r="V214" s="25"/>
    </row>
    <row r="215" spans="1:22">
      <c r="A215" s="15">
        <v>1896</v>
      </c>
      <c r="B215" s="21">
        <f>'A1. Bank of England B''Sheet'!B206</f>
        <v>146.03503900000001</v>
      </c>
      <c r="C215" s="21">
        <f>'A1. Bank of England B''Sheet'!C206</f>
        <v>107.54694400000001</v>
      </c>
      <c r="D215" s="21">
        <f>'A1. Bank of England B''Sheet'!G206+'A1. Bank of England B''Sheet'!H206</f>
        <v>31.369327999999999</v>
      </c>
      <c r="E215" s="21">
        <f>'A1. Bank of England B''Sheet'!J206</f>
        <v>27.061603000000002</v>
      </c>
      <c r="F215" s="54">
        <f>'A1. Bank of England B''Sheet'!O206+'A1. Bank of England B''Sheet'!Q206</f>
        <v>87.604107999999997</v>
      </c>
      <c r="G215" s="54">
        <f>'A1. Bank of England B''Sheet'!O206</f>
        <v>49.116013000000002</v>
      </c>
      <c r="H215" s="54">
        <f>'A1. Bank of England B''Sheet'!S206</f>
        <v>24.919335</v>
      </c>
      <c r="I215" s="54"/>
      <c r="J215" s="21">
        <v>1581.6610593520334</v>
      </c>
      <c r="K215" s="21">
        <v>1653.427305329983</v>
      </c>
      <c r="L215" s="104"/>
      <c r="M215" s="21">
        <f t="shared" si="40"/>
        <v>9.5430861913750533</v>
      </c>
      <c r="N215" s="21">
        <f t="shared" si="41"/>
        <v>7.0279691999875871</v>
      </c>
      <c r="O215" s="21">
        <f t="shared" si="42"/>
        <v>2.0499203678749645</v>
      </c>
      <c r="P215" s="21">
        <f t="shared" si="43"/>
        <v>1.7684194948978902</v>
      </c>
      <c r="Q215" s="21">
        <f t="shared" si="44"/>
        <v>3.2096293372147322</v>
      </c>
      <c r="R215" s="21">
        <f t="shared" si="45"/>
        <v>3.2096293372147322</v>
      </c>
      <c r="S215" s="21">
        <f t="shared" si="47"/>
        <v>0</v>
      </c>
      <c r="T215" s="21">
        <f t="shared" si="48"/>
        <v>6.7115022093219503</v>
      </c>
      <c r="U215" s="21">
        <f t="shared" si="46"/>
        <v>0</v>
      </c>
      <c r="V215" s="25"/>
    </row>
    <row r="216" spans="1:22">
      <c r="A216" s="15">
        <v>1897</v>
      </c>
      <c r="B216" s="21">
        <f>'A1. Bank of England B''Sheet'!B207</f>
        <v>128.069694</v>
      </c>
      <c r="C216" s="21">
        <f>'A1. Bank of England B''Sheet'!C207</f>
        <v>100.319489</v>
      </c>
      <c r="D216" s="21">
        <f>'A1. Bank of England B''Sheet'!G207+'A1. Bank of England B''Sheet'!H207</f>
        <v>31.888857999999999</v>
      </c>
      <c r="E216" s="21">
        <f>'A1. Bank of England B''Sheet'!J207</f>
        <v>29.401361000000001</v>
      </c>
      <c r="F216" s="54">
        <f>'A1. Bank of England B''Sheet'!O207+'A1. Bank of England B''Sheet'!Q207</f>
        <v>66.779474999999991</v>
      </c>
      <c r="G216" s="54">
        <f>'A1. Bank of England B''Sheet'!O207</f>
        <v>39.029269999999997</v>
      </c>
      <c r="H216" s="54">
        <f>'A1. Bank of England B''Sheet'!S207</f>
        <v>25.563939999999999</v>
      </c>
      <c r="I216" s="54"/>
      <c r="J216" s="21">
        <v>1621.1605303105628</v>
      </c>
      <c r="K216" s="21">
        <v>1694.427305329983</v>
      </c>
      <c r="L216" s="104"/>
      <c r="M216" s="21">
        <f t="shared" si="40"/>
        <v>8.0971642592292756</v>
      </c>
      <c r="N216" s="21">
        <f t="shared" si="41"/>
        <v>6.3426666798699829</v>
      </c>
      <c r="O216" s="21">
        <f t="shared" si="42"/>
        <v>2.016162553376895</v>
      </c>
      <c r="P216" s="21">
        <f t="shared" si="43"/>
        <v>1.8588913741130477</v>
      </c>
      <c r="Q216" s="21">
        <f t="shared" si="44"/>
        <v>2.4676127523800391</v>
      </c>
      <c r="R216" s="21">
        <f t="shared" si="45"/>
        <v>2.4676127523800391</v>
      </c>
      <c r="S216" s="21">
        <f t="shared" si="47"/>
        <v>0</v>
      </c>
      <c r="T216" s="21">
        <f t="shared" si="48"/>
        <v>6.0673661718667899</v>
      </c>
      <c r="U216" s="21">
        <f t="shared" si="46"/>
        <v>0</v>
      </c>
      <c r="V216" s="25"/>
    </row>
    <row r="217" spans="1:22">
      <c r="A217" s="15">
        <v>1898</v>
      </c>
      <c r="B217" s="21">
        <f>'A1. Bank of England B''Sheet'!B208</f>
        <v>121.895471</v>
      </c>
      <c r="C217" s="21">
        <f>'A1. Bank of England B''Sheet'!C208</f>
        <v>99.877856000000008</v>
      </c>
      <c r="D217" s="21">
        <f>'A1. Bank of England B''Sheet'!G208+'A1. Bank of England B''Sheet'!H208</f>
        <v>30.794564999999999</v>
      </c>
      <c r="E217" s="21">
        <f>'A1. Bank of England B''Sheet'!J208</f>
        <v>35.046075999999999</v>
      </c>
      <c r="F217" s="54">
        <f>'A1. Bank of England B''Sheet'!O208+'A1. Bank of England B''Sheet'!Q208</f>
        <v>56.054830000000003</v>
      </c>
      <c r="G217" s="54">
        <f>'A1. Bank of England B''Sheet'!O208</f>
        <v>34.037215000000003</v>
      </c>
      <c r="H217" s="54">
        <f>'A1. Bank of England B''Sheet'!S208</f>
        <v>26.353465</v>
      </c>
      <c r="I217" s="54"/>
      <c r="J217" s="21">
        <v>1711.1282117899307</v>
      </c>
      <c r="K217" s="21">
        <v>1784.427305329983</v>
      </c>
      <c r="L217" s="104"/>
      <c r="M217" s="21">
        <f t="shared" si="40"/>
        <v>7.519025335304006</v>
      </c>
      <c r="N217" s="21">
        <f t="shared" si="41"/>
        <v>6.160886237519402</v>
      </c>
      <c r="O217" s="21">
        <f t="shared" si="42"/>
        <v>1.8995382890367272</v>
      </c>
      <c r="P217" s="21">
        <f t="shared" si="43"/>
        <v>2.1617893690815606</v>
      </c>
      <c r="Q217" s="21">
        <f t="shared" si="44"/>
        <v>2.0995585794011133</v>
      </c>
      <c r="R217" s="21">
        <f t="shared" si="45"/>
        <v>2.0995585794011133</v>
      </c>
      <c r="S217" s="21">
        <f t="shared" si="47"/>
        <v>0</v>
      </c>
      <c r="T217" s="21">
        <f t="shared" si="48"/>
        <v>5.8944904680079615</v>
      </c>
      <c r="U217" s="21">
        <f t="shared" si="46"/>
        <v>0</v>
      </c>
      <c r="V217" s="25"/>
    </row>
    <row r="218" spans="1:22">
      <c r="A218" s="15">
        <v>1899</v>
      </c>
      <c r="B218" s="21">
        <f>'A1. Bank of England B''Sheet'!B209</f>
        <v>120.392937</v>
      </c>
      <c r="C218" s="21">
        <f>'A1. Bank of England B''Sheet'!C209</f>
        <v>97.879912000000004</v>
      </c>
      <c r="D218" s="21">
        <f>'A1. Bank of England B''Sheet'!G209+'A1. Bank of England B''Sheet'!H209</f>
        <v>30.233174000000002</v>
      </c>
      <c r="E218" s="21">
        <f>'A1. Bank of England B''Sheet'!J209</f>
        <v>33.583886999999997</v>
      </c>
      <c r="F218" s="54">
        <f>'A1. Bank of England B''Sheet'!O209+'A1. Bank of England B''Sheet'!Q209</f>
        <v>56.575876000000001</v>
      </c>
      <c r="G218" s="54">
        <f>'A1. Bank of England B''Sheet'!O209</f>
        <v>34.062851000000002</v>
      </c>
      <c r="H218" s="54">
        <f>'A1. Bank of England B''Sheet'!S209</f>
        <v>26.225355</v>
      </c>
      <c r="I218" s="54"/>
      <c r="J218" s="21">
        <v>1814.9223636519664</v>
      </c>
      <c r="K218" s="21">
        <v>1889.427305329983</v>
      </c>
      <c r="L218" s="104"/>
      <c r="M218" s="21">
        <f t="shared" si="40"/>
        <v>7.0358805477271993</v>
      </c>
      <c r="N218" s="21">
        <f t="shared" si="41"/>
        <v>5.7201974303031582</v>
      </c>
      <c r="O218" s="21">
        <f t="shared" si="42"/>
        <v>1.7668561474054889</v>
      </c>
      <c r="P218" s="21">
        <f t="shared" si="43"/>
        <v>1.9626750800204196</v>
      </c>
      <c r="Q218" s="21">
        <f t="shared" si="44"/>
        <v>1.9906662028772499</v>
      </c>
      <c r="R218" s="21">
        <f t="shared" si="45"/>
        <v>1.9906662028772499</v>
      </c>
      <c r="S218" s="21">
        <f t="shared" si="47"/>
        <v>0</v>
      </c>
      <c r="T218" s="21">
        <f t="shared" si="48"/>
        <v>5.4852283255046741</v>
      </c>
      <c r="U218" s="21">
        <f t="shared" si="46"/>
        <v>0</v>
      </c>
      <c r="V218" s="25"/>
    </row>
    <row r="219" spans="1:22">
      <c r="A219" s="15">
        <v>1900</v>
      </c>
      <c r="B219" s="21">
        <f>'A1. Bank of England B''Sheet'!B210</f>
        <v>125.031544</v>
      </c>
      <c r="C219" s="21">
        <f>'A1. Bank of England B''Sheet'!C210</f>
        <v>102.442814</v>
      </c>
      <c r="D219" s="21">
        <f>'A1. Bank of England B''Sheet'!G210+'A1. Bank of England B''Sheet'!H210</f>
        <v>34.853425000000001</v>
      </c>
      <c r="E219" s="21">
        <f>'A1. Bank of England B''Sheet'!J210</f>
        <v>31.617338</v>
      </c>
      <c r="F219" s="54">
        <f>'A1. Bank of England B''Sheet'!O210+'A1. Bank of England B''Sheet'!Q210</f>
        <v>58.560781000000006</v>
      </c>
      <c r="G219" s="54">
        <f>'A1. Bank of England B''Sheet'!O210</f>
        <v>35.972051</v>
      </c>
      <c r="H219" s="54">
        <f>'A1. Bank of England B''Sheet'!S210</f>
        <v>28.437985000000001</v>
      </c>
      <c r="I219" s="54"/>
      <c r="J219" s="21">
        <v>1885.4740851692661</v>
      </c>
      <c r="K219" s="21">
        <v>1963.427305329983</v>
      </c>
      <c r="L219" s="104"/>
      <c r="M219" s="21">
        <f t="shared" si="40"/>
        <v>6.8890849825891687</v>
      </c>
      <c r="N219" s="21">
        <f t="shared" si="41"/>
        <v>5.6444736178062032</v>
      </c>
      <c r="O219" s="21">
        <f t="shared" si="42"/>
        <v>1.920381042077653</v>
      </c>
      <c r="P219" s="21">
        <f t="shared" si="43"/>
        <v>1.7420766107250971</v>
      </c>
      <c r="Q219" s="21">
        <f t="shared" si="44"/>
        <v>1.982015965003453</v>
      </c>
      <c r="R219" s="21">
        <f t="shared" si="45"/>
        <v>1.982015965003453</v>
      </c>
      <c r="S219" s="21">
        <f t="shared" si="47"/>
        <v>0</v>
      </c>
      <c r="T219" s="21">
        <f t="shared" si="48"/>
        <v>5.4218976147435667</v>
      </c>
      <c r="U219" s="21">
        <f t="shared" si="46"/>
        <v>0</v>
      </c>
      <c r="V219" s="25"/>
    </row>
    <row r="220" spans="1:22">
      <c r="A220" s="15">
        <v>1901</v>
      </c>
      <c r="B220" s="21">
        <f>'A1. Bank of England B''Sheet'!B211</f>
        <v>124.46528000000001</v>
      </c>
      <c r="C220" s="21">
        <f>'A1. Bank of England B''Sheet'!C211</f>
        <v>101.18730000000001</v>
      </c>
      <c r="D220" s="21">
        <f>'A1. Bank of England B''Sheet'!G211+'A1. Bank of England B''Sheet'!H211</f>
        <v>29.889379999999999</v>
      </c>
      <c r="E220" s="21">
        <f>'A1. Bank of England B''Sheet'!J211</f>
        <v>35.438974999999999</v>
      </c>
      <c r="F220" s="54">
        <f>'A1. Bank of England B''Sheet'!O211+'A1. Bank of England B''Sheet'!Q211</f>
        <v>59.136924999999998</v>
      </c>
      <c r="G220" s="54">
        <f>'A1. Bank of England B''Sheet'!O211</f>
        <v>35.858944999999999</v>
      </c>
      <c r="H220" s="54">
        <f>'A1. Bank of England B''Sheet'!S211</f>
        <v>28.603124999999999</v>
      </c>
      <c r="I220" s="54"/>
      <c r="J220" s="21">
        <v>1900.61251892155</v>
      </c>
      <c r="K220" s="21">
        <v>1978.427305329983</v>
      </c>
      <c r="L220" s="104"/>
      <c r="M220" s="21">
        <f t="shared" si="40"/>
        <v>6.6012723791335635</v>
      </c>
      <c r="N220" s="21">
        <f t="shared" si="41"/>
        <v>5.3666767841529914</v>
      </c>
      <c r="O220" s="21">
        <f t="shared" si="42"/>
        <v>1.5852448058079101</v>
      </c>
      <c r="P220" s="21">
        <f t="shared" si="43"/>
        <v>1.8795790023716241</v>
      </c>
      <c r="Q220" s="21">
        <f t="shared" si="44"/>
        <v>1.9018529759734568</v>
      </c>
      <c r="R220" s="21">
        <f t="shared" si="45"/>
        <v>1.9018529759734568</v>
      </c>
      <c r="S220" s="21">
        <f t="shared" si="47"/>
        <v>0</v>
      </c>
      <c r="T220" s="21">
        <f t="shared" si="48"/>
        <v>5.1536056224395832</v>
      </c>
      <c r="U220" s="21">
        <f t="shared" si="46"/>
        <v>0</v>
      </c>
      <c r="V220" s="25"/>
    </row>
    <row r="221" spans="1:22">
      <c r="A221" s="15">
        <v>1902</v>
      </c>
      <c r="B221" s="21">
        <f>'A1. Bank of England B''Sheet'!B212</f>
        <v>131.699522</v>
      </c>
      <c r="C221" s="21">
        <f>'A1. Bank of England B''Sheet'!C212</f>
        <v>106.890277</v>
      </c>
      <c r="D221" s="21">
        <f>'A1. Bank of England B''Sheet'!G212+'A1. Bank of England B''Sheet'!H212</f>
        <v>35.049486000000002</v>
      </c>
      <c r="E221" s="21">
        <f>'A1. Bank of England B''Sheet'!J212</f>
        <v>33.988508000000003</v>
      </c>
      <c r="F221" s="54">
        <f>'A1. Bank of England B''Sheet'!O212+'A1. Bank of England B''Sheet'!Q212</f>
        <v>62.661528000000004</v>
      </c>
      <c r="G221" s="54">
        <f>'A1. Bank of England B''Sheet'!O212</f>
        <v>37.852283</v>
      </c>
      <c r="H221" s="54">
        <f>'A1. Bank of England B''Sheet'!S212</f>
        <v>28.487485</v>
      </c>
      <c r="I221" s="54"/>
      <c r="J221" s="21">
        <v>1910.4206828932204</v>
      </c>
      <c r="K221" s="21">
        <v>1988.427305329983</v>
      </c>
      <c r="L221" s="104"/>
      <c r="M221" s="21">
        <f t="shared" si="40"/>
        <v>6.9293199265429051</v>
      </c>
      <c r="N221" s="21">
        <f t="shared" si="41"/>
        <v>5.6239909995253496</v>
      </c>
      <c r="O221" s="21">
        <f t="shared" si="42"/>
        <v>1.8441152865755017</v>
      </c>
      <c r="P221" s="21">
        <f t="shared" si="43"/>
        <v>1.78829233531966</v>
      </c>
      <c r="Q221" s="21">
        <f t="shared" si="44"/>
        <v>1.9915833776301879</v>
      </c>
      <c r="R221" s="21">
        <f t="shared" si="45"/>
        <v>1.9915833776301879</v>
      </c>
      <c r="S221" s="21">
        <f t="shared" si="47"/>
        <v>0</v>
      </c>
      <c r="T221" s="21">
        <f t="shared" si="48"/>
        <v>5.4027902219117276</v>
      </c>
      <c r="U221" s="21">
        <f t="shared" si="46"/>
        <v>0</v>
      </c>
      <c r="V221" s="25"/>
    </row>
    <row r="222" spans="1:22">
      <c r="A222" s="15">
        <v>1903</v>
      </c>
      <c r="B222" s="21">
        <f>'A1. Bank of England B''Sheet'!B213</f>
        <v>125.498667</v>
      </c>
      <c r="C222" s="21">
        <f>'A1. Bank of England B''Sheet'!C213</f>
        <v>101.41927199999999</v>
      </c>
      <c r="D222" s="21">
        <f>'A1. Bank of England B''Sheet'!G213+'A1. Bank of England B''Sheet'!H213</f>
        <v>33.009253000000001</v>
      </c>
      <c r="E222" s="21">
        <f>'A1. Bank of England B''Sheet'!J213</f>
        <v>32.364522999999998</v>
      </c>
      <c r="F222" s="54">
        <f>'A1. Bank of England B''Sheet'!O213+'A1. Bank of England B''Sheet'!Q213</f>
        <v>60.124891000000005</v>
      </c>
      <c r="G222" s="54">
        <f>'A1. Bank of England B''Sheet'!O213</f>
        <v>36.045496</v>
      </c>
      <c r="H222" s="54">
        <f>'A1. Bank of England B''Sheet'!S213</f>
        <v>28.106400000000001</v>
      </c>
      <c r="I222" s="54"/>
      <c r="J222" s="21">
        <v>1884.7820295346635</v>
      </c>
      <c r="K222" s="21">
        <v>1964.427305329983</v>
      </c>
      <c r="L222" s="104"/>
      <c r="M222" s="21">
        <f t="shared" ref="M222:M285" si="49">100*B222/J221</f>
        <v>6.5691639607847847</v>
      </c>
      <c r="N222" s="21">
        <f t="shared" ref="N222:N285" si="50">100*C222/J221</f>
        <v>5.3087402637625578</v>
      </c>
      <c r="O222" s="21">
        <f t="shared" ref="O222:O285" si="51">100*D222/$J221</f>
        <v>1.7278525769522877</v>
      </c>
      <c r="P222" s="21">
        <f t="shared" ref="P222:P285" si="52">100*E222/$J221</f>
        <v>1.6941045126765391</v>
      </c>
      <c r="Q222" s="21">
        <f t="shared" ref="Q222:Q285" si="53">100*G222/$J221</f>
        <v>1.8867831741337306</v>
      </c>
      <c r="R222" s="21">
        <f t="shared" ref="R222:R285" si="54">100*G222/$J221</f>
        <v>1.8867831741337306</v>
      </c>
      <c r="S222" s="21">
        <f t="shared" si="47"/>
        <v>0</v>
      </c>
      <c r="T222" s="21">
        <f t="shared" si="48"/>
        <v>5.1004767299335239</v>
      </c>
      <c r="U222" s="21">
        <f t="shared" si="46"/>
        <v>0</v>
      </c>
      <c r="V222" s="25"/>
    </row>
    <row r="223" spans="1:22">
      <c r="A223" s="15">
        <v>1904</v>
      </c>
      <c r="B223" s="21">
        <f>'A1. Bank of England B''Sheet'!B214</f>
        <v>124.03129199999999</v>
      </c>
      <c r="C223" s="21">
        <f>'A1. Bank of England B''Sheet'!C214</f>
        <v>99.691541999999998</v>
      </c>
      <c r="D223" s="21">
        <f>'A1. Bank of England B''Sheet'!G214+'A1. Bank of England B''Sheet'!H214</f>
        <v>37.679834</v>
      </c>
      <c r="E223" s="21">
        <f>'A1. Bank of England B''Sheet'!J214</f>
        <v>26.527685999999999</v>
      </c>
      <c r="F223" s="54">
        <f>'A1. Bank of England B''Sheet'!O214+'A1. Bank of England B''Sheet'!Q214</f>
        <v>59.823772000000005</v>
      </c>
      <c r="G223" s="54">
        <f>'A1. Bank of England B''Sheet'!O214</f>
        <v>35.484022000000003</v>
      </c>
      <c r="H223" s="54">
        <f>'A1. Bank of England B''Sheet'!S214</f>
        <v>27.629180000000002</v>
      </c>
      <c r="I223" s="54"/>
      <c r="J223" s="21">
        <v>1887.1998084656416</v>
      </c>
      <c r="K223" s="21">
        <v>1967.427305329983</v>
      </c>
      <c r="L223" s="104"/>
      <c r="M223" s="21">
        <f t="shared" si="49"/>
        <v>6.5806703404649003</v>
      </c>
      <c r="N223" s="21">
        <f t="shared" si="50"/>
        <v>5.2892875907042143</v>
      </c>
      <c r="O223" s="21">
        <f t="shared" si="51"/>
        <v>1.9991613570988274</v>
      </c>
      <c r="P223" s="21">
        <f t="shared" si="52"/>
        <v>1.407467048407155</v>
      </c>
      <c r="Q223" s="21">
        <f t="shared" si="53"/>
        <v>1.8826591851982324</v>
      </c>
      <c r="R223" s="21">
        <f t="shared" si="54"/>
        <v>1.8826591851982324</v>
      </c>
      <c r="S223" s="21">
        <f t="shared" si="47"/>
        <v>0</v>
      </c>
      <c r="T223" s="21">
        <f t="shared" si="48"/>
        <v>5.0748399663103783</v>
      </c>
      <c r="U223" s="21">
        <f t="shared" si="46"/>
        <v>0</v>
      </c>
      <c r="V223" s="25"/>
    </row>
    <row r="224" spans="1:22">
      <c r="A224" s="15">
        <v>1905</v>
      </c>
      <c r="B224" s="21">
        <f>'A1. Bank of England B''Sheet'!B215</f>
        <v>128.52530999999999</v>
      </c>
      <c r="C224" s="21">
        <f>'A1. Bank of England B''Sheet'!C215</f>
        <v>100.21559499999999</v>
      </c>
      <c r="D224" s="21">
        <f>'A1. Bank of England B''Sheet'!G215+'A1. Bank of England B''Sheet'!H215</f>
        <v>34.053584999999998</v>
      </c>
      <c r="E224" s="21">
        <f>'A1. Bank of England B''Sheet'!J215</f>
        <v>27.308786999999999</v>
      </c>
      <c r="F224" s="54">
        <f>'A1. Bank of England B''Sheet'!O215+'A1. Bank of England B''Sheet'!Q215</f>
        <v>67.162937999999997</v>
      </c>
      <c r="G224" s="54">
        <f>'A1. Bank of England B''Sheet'!O215</f>
        <v>38.853223</v>
      </c>
      <c r="H224" s="54">
        <f>'A1. Bank of England B''Sheet'!S215</f>
        <v>26.98687</v>
      </c>
      <c r="I224" s="54"/>
      <c r="J224" s="21">
        <v>1955.8920619209939</v>
      </c>
      <c r="K224" s="21">
        <v>2034.427305329983</v>
      </c>
      <c r="L224" s="104"/>
      <c r="M224" s="21">
        <f t="shared" si="49"/>
        <v>6.8103710811890918</v>
      </c>
      <c r="N224" s="21">
        <f t="shared" si="50"/>
        <v>5.3102800535720025</v>
      </c>
      <c r="O224" s="21">
        <f t="shared" si="51"/>
        <v>1.8044504268833481</v>
      </c>
      <c r="P224" s="21">
        <f t="shared" si="52"/>
        <v>1.447053294383438</v>
      </c>
      <c r="Q224" s="21">
        <f t="shared" si="53"/>
        <v>2.0587763323052162</v>
      </c>
      <c r="R224" s="21">
        <f t="shared" si="54"/>
        <v>2.0587763323052162</v>
      </c>
      <c r="S224" s="21">
        <f t="shared" si="47"/>
        <v>0</v>
      </c>
      <c r="T224" s="21">
        <f t="shared" si="48"/>
        <v>5.0937381385581375</v>
      </c>
      <c r="U224" s="21">
        <f t="shared" si="46"/>
        <v>0</v>
      </c>
      <c r="V224" s="25"/>
    </row>
    <row r="225" spans="1:22">
      <c r="A225" s="15">
        <v>1906</v>
      </c>
      <c r="B225" s="21">
        <f>'A1. Bank of England B''Sheet'!B216</f>
        <v>135.807221</v>
      </c>
      <c r="C225" s="21">
        <f>'A1. Bank of England B''Sheet'!C216</f>
        <v>110.134821</v>
      </c>
      <c r="D225" s="21">
        <f>'A1. Bank of England B''Sheet'!G216+'A1. Bank of England B''Sheet'!H216</f>
        <v>34.838867</v>
      </c>
      <c r="E225" s="21">
        <f>'A1. Bank of England B''Sheet'!J216</f>
        <v>38.032069999999997</v>
      </c>
      <c r="F225" s="54">
        <f>'A1. Bank of England B''Sheet'!O216+'A1. Bank of England B''Sheet'!Q216</f>
        <v>62.936284000000001</v>
      </c>
      <c r="G225" s="54">
        <f>'A1. Bank of England B''Sheet'!O216</f>
        <v>37.263883999999997</v>
      </c>
      <c r="H225" s="54">
        <f>'A1. Bank of England B''Sheet'!S216</f>
        <v>28.265930000000001</v>
      </c>
      <c r="I225" s="54"/>
      <c r="J225" s="21">
        <v>2034.3611759547723</v>
      </c>
      <c r="K225" s="21">
        <v>2112.427305329983</v>
      </c>
      <c r="L225" s="104"/>
      <c r="M225" s="21">
        <f t="shared" si="49"/>
        <v>6.9434926212960812</v>
      </c>
      <c r="N225" s="21">
        <f t="shared" si="50"/>
        <v>5.630925302280243</v>
      </c>
      <c r="O225" s="21">
        <f t="shared" si="51"/>
        <v>1.7812264632733745</v>
      </c>
      <c r="P225" s="21">
        <f t="shared" si="52"/>
        <v>1.9444871596158797</v>
      </c>
      <c r="Q225" s="21">
        <f t="shared" si="53"/>
        <v>1.9052116793909883</v>
      </c>
      <c r="R225" s="21">
        <f t="shared" si="54"/>
        <v>1.9052116793909883</v>
      </c>
      <c r="S225" s="21">
        <f t="shared" si="47"/>
        <v>0</v>
      </c>
      <c r="T225" s="21">
        <f t="shared" si="48"/>
        <v>5.4135540115618044</v>
      </c>
      <c r="U225" s="21">
        <f t="shared" si="46"/>
        <v>0</v>
      </c>
      <c r="V225" s="25"/>
    </row>
    <row r="226" spans="1:22">
      <c r="A226" s="15">
        <v>1907</v>
      </c>
      <c r="B226" s="21">
        <f>'A1. Bank of England B''Sheet'!B217</f>
        <v>129.75349299999999</v>
      </c>
      <c r="C226" s="21">
        <f>'A1. Bank of England B''Sheet'!C217</f>
        <v>103.86518799999999</v>
      </c>
      <c r="D226" s="21">
        <f>'A1. Bank of England B''Sheet'!G217+'A1. Bank of England B''Sheet'!H217</f>
        <v>33.903756000000001</v>
      </c>
      <c r="E226" s="21">
        <f>'A1. Bank of England B''Sheet'!J217</f>
        <v>33.231808999999998</v>
      </c>
      <c r="F226" s="54">
        <f>'A1. Bank of England B''Sheet'!O217+'A1. Bank of England B''Sheet'!Q217</f>
        <v>62.617927999999992</v>
      </c>
      <c r="G226" s="54">
        <f>'A1. Bank of England B''Sheet'!O217</f>
        <v>36.729622999999997</v>
      </c>
      <c r="H226" s="54">
        <f>'A1. Bank of England B''Sheet'!S217</f>
        <v>27.885190000000001</v>
      </c>
      <c r="I226" s="54"/>
      <c r="J226" s="21">
        <v>2107.729870584114</v>
      </c>
      <c r="K226" s="21">
        <v>2189.427305329983</v>
      </c>
      <c r="L226" s="104"/>
      <c r="M226" s="21">
        <f t="shared" si="49"/>
        <v>6.3780952238780175</v>
      </c>
      <c r="N226" s="21">
        <f t="shared" si="50"/>
        <v>5.1055431664563526</v>
      </c>
      <c r="O226" s="21">
        <f t="shared" si="51"/>
        <v>1.6665553983593004</v>
      </c>
      <c r="P226" s="21">
        <f t="shared" si="52"/>
        <v>1.6335255210719182</v>
      </c>
      <c r="Q226" s="21">
        <f t="shared" si="53"/>
        <v>1.8054622470251351</v>
      </c>
      <c r="R226" s="21">
        <f t="shared" si="54"/>
        <v>1.8054622470251351</v>
      </c>
      <c r="S226" s="21">
        <f t="shared" si="47"/>
        <v>0</v>
      </c>
      <c r="T226" s="21">
        <f t="shared" si="48"/>
        <v>4.9168644874989038</v>
      </c>
      <c r="U226" s="21">
        <f t="shared" si="46"/>
        <v>0</v>
      </c>
      <c r="V226" s="25"/>
    </row>
    <row r="227" spans="1:22">
      <c r="A227" s="15">
        <v>1908</v>
      </c>
      <c r="B227" s="21">
        <f>'A1. Bank of England B''Sheet'!B218</f>
        <v>135.533128</v>
      </c>
      <c r="C227" s="21">
        <f>'A1. Bank of England B''Sheet'!C218</f>
        <v>106.938008</v>
      </c>
      <c r="D227" s="21">
        <f>'A1. Bank of England B''Sheet'!G218+'A1. Bank of England B''Sheet'!H218</f>
        <v>32.777215999999996</v>
      </c>
      <c r="E227" s="21">
        <f>'A1. Bank of England B''Sheet'!J218</f>
        <v>34.840074999999999</v>
      </c>
      <c r="F227" s="54">
        <f>'A1. Bank of England B''Sheet'!O218+'A1. Bank of England B''Sheet'!Q218</f>
        <v>67.91583700000001</v>
      </c>
      <c r="G227" s="54">
        <f>'A1. Bank of England B''Sheet'!O218</f>
        <v>39.320717000000002</v>
      </c>
      <c r="H227" s="54">
        <f>'A1. Bank of England B''Sheet'!S218</f>
        <v>27.810504999999999</v>
      </c>
      <c r="I227" s="54"/>
      <c r="J227" s="21">
        <v>2008.1067036343463</v>
      </c>
      <c r="K227" s="21">
        <v>2093.427305329983</v>
      </c>
      <c r="L227" s="104"/>
      <c r="M227" s="21">
        <f t="shared" si="49"/>
        <v>6.4302892838179391</v>
      </c>
      <c r="N227" s="21">
        <f t="shared" si="50"/>
        <v>5.0736106885634413</v>
      </c>
      <c r="O227" s="21">
        <f t="shared" si="51"/>
        <v>1.5550956722417404</v>
      </c>
      <c r="P227" s="21">
        <f t="shared" si="52"/>
        <v>1.652966800263868</v>
      </c>
      <c r="Q227" s="21">
        <f t="shared" si="53"/>
        <v>1.8655482160578327</v>
      </c>
      <c r="R227" s="21">
        <f t="shared" si="54"/>
        <v>1.8655482160578327</v>
      </c>
      <c r="S227" s="21">
        <f t="shared" si="47"/>
        <v>0</v>
      </c>
      <c r="T227" s="21">
        <f t="shared" si="48"/>
        <v>4.8842913276758759</v>
      </c>
      <c r="U227" s="21">
        <f t="shared" si="46"/>
        <v>0</v>
      </c>
      <c r="V227" s="25"/>
    </row>
    <row r="228" spans="1:22">
      <c r="A228" s="15">
        <v>1909</v>
      </c>
      <c r="B228" s="21">
        <f>'A1. Bank of England B''Sheet'!B219</f>
        <v>130.27633</v>
      </c>
      <c r="C228" s="21">
        <f>'A1. Bank of England B''Sheet'!C219</f>
        <v>104.22679500000001</v>
      </c>
      <c r="D228" s="21">
        <f>'A1. Bank of England B''Sheet'!G219+'A1. Bank of England B''Sheet'!H219</f>
        <v>33.150890000000004</v>
      </c>
      <c r="E228" s="21">
        <f>'A1. Bank of England B''Sheet'!J219</f>
        <v>33.198242999999998</v>
      </c>
      <c r="F228" s="54">
        <f>'A1. Bank of England B''Sheet'!O219+'A1. Bank of England B''Sheet'!Q219</f>
        <v>63.927197</v>
      </c>
      <c r="G228" s="54">
        <f>'A1. Bank of England B''Sheet'!O219</f>
        <v>37.877662000000001</v>
      </c>
      <c r="H228" s="54">
        <f>'A1. Bank of England B''Sheet'!S219</f>
        <v>28.649325000000001</v>
      </c>
      <c r="I228" s="54"/>
      <c r="J228" s="21">
        <v>2051.1387473101931</v>
      </c>
      <c r="K228" s="21">
        <v>2133.427305329983</v>
      </c>
      <c r="L228" s="104"/>
      <c r="M228" s="21">
        <f t="shared" si="49"/>
        <v>6.4875202978119164</v>
      </c>
      <c r="N228" s="21">
        <f t="shared" si="50"/>
        <v>5.1903016314504837</v>
      </c>
      <c r="O228" s="21">
        <f t="shared" si="51"/>
        <v>1.6508530119441507</v>
      </c>
      <c r="P228" s="21">
        <f t="shared" si="52"/>
        <v>1.6532111037683694</v>
      </c>
      <c r="Q228" s="21">
        <f t="shared" si="53"/>
        <v>1.8862375157379634</v>
      </c>
      <c r="R228" s="21">
        <f t="shared" si="54"/>
        <v>1.8862375157379634</v>
      </c>
      <c r="S228" s="21">
        <f t="shared" si="47"/>
        <v>0</v>
      </c>
      <c r="T228" s="21">
        <f t="shared" si="48"/>
        <v>4.978763520215522</v>
      </c>
      <c r="U228" s="21">
        <f t="shared" si="46"/>
        <v>0</v>
      </c>
      <c r="V228" s="25"/>
    </row>
    <row r="229" spans="1:22">
      <c r="A229" s="15">
        <v>1910</v>
      </c>
      <c r="B229" s="21">
        <f>'A1. Bank of England B''Sheet'!B220</f>
        <v>124.67013799999999</v>
      </c>
      <c r="C229" s="21">
        <f>'A1. Bank of England B''Sheet'!C220</f>
        <v>98.503877999999986</v>
      </c>
      <c r="D229" s="21">
        <f>'A1. Bank of England B''Sheet'!G220+'A1. Bank of England B''Sheet'!H220</f>
        <v>32.463424000000003</v>
      </c>
      <c r="E229" s="21">
        <f>'A1. Bank of England B''Sheet'!J220</f>
        <v>29.407651000000001</v>
      </c>
      <c r="F229" s="54">
        <f>'A1. Bank of England B''Sheet'!O220+'A1. Bank of England B''Sheet'!Q220</f>
        <v>62.799063000000004</v>
      </c>
      <c r="G229" s="54">
        <f>'A1. Bank of England B''Sheet'!O220</f>
        <v>36.632803000000003</v>
      </c>
      <c r="H229" s="54">
        <f>'A1. Bank of England B''Sheet'!S220</f>
        <v>27.74822</v>
      </c>
      <c r="I229" s="54"/>
      <c r="J229" s="21">
        <v>2137.9424652037546</v>
      </c>
      <c r="K229" s="21">
        <v>2218.427305329983</v>
      </c>
      <c r="L229" s="104"/>
      <c r="M229" s="21">
        <f t="shared" si="49"/>
        <v>6.0780938473074517</v>
      </c>
      <c r="N229" s="21">
        <f t="shared" si="50"/>
        <v>4.802399551428457</v>
      </c>
      <c r="O229" s="21">
        <f t="shared" si="51"/>
        <v>1.582702488682038</v>
      </c>
      <c r="P229" s="21">
        <f t="shared" si="52"/>
        <v>1.4337231471329954</v>
      </c>
      <c r="Q229" s="21">
        <f t="shared" si="53"/>
        <v>1.7859739156134247</v>
      </c>
      <c r="R229" s="21">
        <f t="shared" si="54"/>
        <v>1.7859739156134247</v>
      </c>
      <c r="S229" s="21">
        <f t="shared" si="47"/>
        <v>0</v>
      </c>
      <c r="T229" s="21">
        <f t="shared" si="48"/>
        <v>4.6171658979851724</v>
      </c>
      <c r="U229" s="21">
        <f t="shared" si="46"/>
        <v>0</v>
      </c>
      <c r="V229" s="25"/>
    </row>
    <row r="230" spans="1:22">
      <c r="A230" s="15">
        <v>1911</v>
      </c>
      <c r="B230" s="21">
        <f>'A1. Bank of England B''Sheet'!B221</f>
        <v>130.621083</v>
      </c>
      <c r="C230" s="21">
        <f>'A1. Bank of England B''Sheet'!C221</f>
        <v>102.190563</v>
      </c>
      <c r="D230" s="21">
        <f>'A1. Bank of England B''Sheet'!G221+'A1. Bank of England B''Sheet'!H221</f>
        <v>33.280493</v>
      </c>
      <c r="E230" s="21">
        <f>'A1. Bank of England B''Sheet'!J221</f>
        <v>30.712917999999998</v>
      </c>
      <c r="F230" s="54">
        <f>'A1. Bank of England B''Sheet'!O221+'A1. Bank of England B''Sheet'!Q221</f>
        <v>66.627672000000004</v>
      </c>
      <c r="G230" s="54">
        <f>'A1. Bank of England B''Sheet'!O221</f>
        <v>38.197152000000003</v>
      </c>
      <c r="H230" s="54">
        <f>'A1. Bank of England B''Sheet'!S221</f>
        <v>27.110320000000002</v>
      </c>
      <c r="I230" s="54"/>
      <c r="J230" s="21">
        <v>2224.3380338829652</v>
      </c>
      <c r="K230" s="21">
        <v>2306.427305329983</v>
      </c>
      <c r="L230" s="104"/>
      <c r="M230" s="21">
        <f t="shared" si="49"/>
        <v>6.1096631516485305</v>
      </c>
      <c r="N230" s="21">
        <f t="shared" si="50"/>
        <v>4.7798556164728607</v>
      </c>
      <c r="O230" s="21">
        <f t="shared" si="51"/>
        <v>1.5566598980870252</v>
      </c>
      <c r="P230" s="21">
        <f t="shared" si="52"/>
        <v>1.4365642901935125</v>
      </c>
      <c r="Q230" s="21">
        <f t="shared" si="53"/>
        <v>1.786631428192323</v>
      </c>
      <c r="R230" s="21">
        <f t="shared" si="54"/>
        <v>1.786631428192323</v>
      </c>
      <c r="S230" s="21">
        <f t="shared" si="47"/>
        <v>0</v>
      </c>
      <c r="T230" s="21">
        <f t="shared" si="48"/>
        <v>4.606441813733424</v>
      </c>
      <c r="U230" s="21">
        <f t="shared" si="46"/>
        <v>0</v>
      </c>
      <c r="V230" s="25"/>
    </row>
    <row r="231" spans="1:22">
      <c r="A231" s="15">
        <v>1912</v>
      </c>
      <c r="B231" s="21">
        <f>'A1. Bank of England B''Sheet'!B222</f>
        <v>141.68860799999999</v>
      </c>
      <c r="C231" s="21">
        <f>'A1. Bank of England B''Sheet'!C222</f>
        <v>112.49789799999999</v>
      </c>
      <c r="D231" s="21">
        <f>'A1. Bank of England B''Sheet'!G222+'A1. Bank of England B''Sheet'!H222</f>
        <v>33.566035999999997</v>
      </c>
      <c r="E231" s="21">
        <f>'A1. Bank of England B''Sheet'!J222</f>
        <v>38.860739000000002</v>
      </c>
      <c r="F231" s="54">
        <f>'A1. Bank of England B''Sheet'!O222+'A1. Bank of England B''Sheet'!Q222</f>
        <v>69.261832999999996</v>
      </c>
      <c r="G231" s="54">
        <f>'A1. Bank of England B''Sheet'!O222</f>
        <v>40.071123</v>
      </c>
      <c r="H231" s="54">
        <f>'A1. Bank of England B''Sheet'!S222</f>
        <v>27.988795</v>
      </c>
      <c r="I231" s="54"/>
      <c r="J231" s="21">
        <v>2319.0380564236066</v>
      </c>
      <c r="K231" s="21">
        <v>2401.427305329983</v>
      </c>
      <c r="L231" s="104"/>
      <c r="M231" s="21">
        <f t="shared" si="49"/>
        <v>6.3699224597017796</v>
      </c>
      <c r="N231" s="21">
        <f t="shared" si="50"/>
        <v>5.0575900014448578</v>
      </c>
      <c r="O231" s="21">
        <f t="shared" si="51"/>
        <v>1.509034844915397</v>
      </c>
      <c r="P231" s="21">
        <f t="shared" si="52"/>
        <v>1.7470698431641656</v>
      </c>
      <c r="Q231" s="21">
        <f t="shared" si="53"/>
        <v>1.8014853133652959</v>
      </c>
      <c r="R231" s="21">
        <f t="shared" si="54"/>
        <v>1.8014853133652959</v>
      </c>
      <c r="S231" s="21">
        <f t="shared" si="47"/>
        <v>0</v>
      </c>
      <c r="T231" s="21">
        <f t="shared" si="48"/>
        <v>4.8775826465471361</v>
      </c>
      <c r="U231" s="21">
        <f t="shared" si="46"/>
        <v>0</v>
      </c>
      <c r="V231" s="25"/>
    </row>
    <row r="232" spans="1:22">
      <c r="A232" s="15">
        <v>1913</v>
      </c>
      <c r="B232" s="21">
        <f>'A1. Bank of England B''Sheet'!B223</f>
        <v>138.45383899999999</v>
      </c>
      <c r="C232" s="21">
        <f>'A1. Bank of England B''Sheet'!C223</f>
        <v>111.06702399999999</v>
      </c>
      <c r="D232" s="21">
        <f>'A1. Bank of England B''Sheet'!G223+'A1. Bank of England B''Sheet'!H223</f>
        <v>31.484145999999999</v>
      </c>
      <c r="E232" s="21">
        <f>'A1. Bank of England B''Sheet'!J223</f>
        <v>41.869871000000003</v>
      </c>
      <c r="F232" s="54">
        <f>'A1. Bank of England B''Sheet'!O223+'A1. Bank of England B''Sheet'!Q223</f>
        <v>65.099821999999989</v>
      </c>
      <c r="G232" s="54">
        <f>'A1. Bank of England B''Sheet'!O223</f>
        <v>37.713006999999998</v>
      </c>
      <c r="H232" s="54">
        <f>'A1. Bank of England B''Sheet'!S223</f>
        <v>27.707989999999999</v>
      </c>
      <c r="I232" s="54"/>
      <c r="J232" s="21">
        <v>2417.3211309587687</v>
      </c>
      <c r="K232" s="21">
        <v>2497.427305329983</v>
      </c>
      <c r="L232" s="104"/>
      <c r="M232" s="21">
        <f t="shared" si="49"/>
        <v>5.9703133640472412</v>
      </c>
      <c r="N232" s="21">
        <f t="shared" si="50"/>
        <v>4.7893575395345716</v>
      </c>
      <c r="O232" s="21">
        <f t="shared" si="51"/>
        <v>1.3576381772947048</v>
      </c>
      <c r="P232" s="21">
        <f t="shared" si="52"/>
        <v>1.8054844285121923</v>
      </c>
      <c r="Q232" s="21">
        <f t="shared" si="53"/>
        <v>1.6262349337276749</v>
      </c>
      <c r="R232" s="21">
        <f t="shared" si="54"/>
        <v>1.6262349337276749</v>
      </c>
      <c r="S232" s="21">
        <f t="shared" si="47"/>
        <v>0</v>
      </c>
      <c r="T232" s="21">
        <f t="shared" si="48"/>
        <v>4.625042105313204</v>
      </c>
      <c r="U232" s="21">
        <f t="shared" si="46"/>
        <v>0</v>
      </c>
      <c r="V232" s="25"/>
    </row>
    <row r="233" spans="1:22">
      <c r="A233" s="15">
        <v>1914</v>
      </c>
      <c r="B233" s="21">
        <f>'A1. Bank of England B''Sheet'!B224</f>
        <v>141.970235</v>
      </c>
      <c r="C233" s="21">
        <f>'A1. Bank of England B''Sheet'!C224</f>
        <v>110.39408</v>
      </c>
      <c r="D233" s="21">
        <f>'A1. Bank of England B''Sheet'!G224+'A1. Bank of England B''Sheet'!H224</f>
        <v>29.702857999999999</v>
      </c>
      <c r="E233" s="21">
        <f>'A1. Bank of England B''Sheet'!J224</f>
        <v>37.986181999999999</v>
      </c>
      <c r="F233" s="54">
        <f>'A1. Bank of England B''Sheet'!O224+'A1. Bank of England B''Sheet'!Q224</f>
        <v>74.281194999999997</v>
      </c>
      <c r="G233" s="54">
        <f>'A1. Bank of England B''Sheet'!O224</f>
        <v>42.705039999999997</v>
      </c>
      <c r="H233" s="54">
        <f>'A1. Bank of England B''Sheet'!S224</f>
        <v>28.210059999999999</v>
      </c>
      <c r="I233" s="54"/>
      <c r="J233" s="21">
        <v>2444.9583008121017</v>
      </c>
      <c r="K233" s="21">
        <v>2527.154578057256</v>
      </c>
      <c r="L233" s="104"/>
      <c r="M233" s="21">
        <f t="shared" si="49"/>
        <v>5.8730399193462199</v>
      </c>
      <c r="N233" s="21">
        <f t="shared" si="50"/>
        <v>4.5667941501928215</v>
      </c>
      <c r="O233" s="21">
        <f t="shared" si="51"/>
        <v>1.2287510177937808</v>
      </c>
      <c r="P233" s="21">
        <f t="shared" si="52"/>
        <v>1.5714164540866671</v>
      </c>
      <c r="Q233" s="21">
        <f t="shared" si="53"/>
        <v>1.7666266783123736</v>
      </c>
      <c r="R233" s="21">
        <f t="shared" si="54"/>
        <v>1.7666266783123736</v>
      </c>
      <c r="S233" s="21">
        <f t="shared" si="47"/>
        <v>0</v>
      </c>
      <c r="T233" s="21">
        <f t="shared" si="48"/>
        <v>4.4203120452954971</v>
      </c>
      <c r="U233" s="21">
        <f t="shared" si="46"/>
        <v>0</v>
      </c>
      <c r="V233" s="25"/>
    </row>
    <row r="234" spans="1:22">
      <c r="A234" s="15">
        <v>1915</v>
      </c>
      <c r="B234" s="21">
        <f>'A1. Bank of England B''Sheet'!B225</f>
        <v>258.73417799999999</v>
      </c>
      <c r="C234" s="21">
        <f>'A1. Bank of England B''Sheet'!C225</f>
        <v>212.177503</v>
      </c>
      <c r="D234" s="21">
        <f>'A1. Bank of England B''Sheet'!G225+'A1. Bank of England B''Sheet'!H225</f>
        <v>45.374284000000003</v>
      </c>
      <c r="E234" s="21">
        <f>'A1. Bank of England B''Sheet'!J225</f>
        <v>102.931679</v>
      </c>
      <c r="F234" s="54">
        <f>'A1. Bank of England B''Sheet'!O225+'A1. Bank of England B''Sheet'!Q225</f>
        <v>110.42821499999999</v>
      </c>
      <c r="G234" s="54">
        <f>'A1. Bank of England B''Sheet'!O225</f>
        <v>63.871540000000003</v>
      </c>
      <c r="H234" s="54">
        <f>'A1. Bank of England B''Sheet'!S225</f>
        <v>34.222880000000004</v>
      </c>
      <c r="I234" s="54"/>
      <c r="J234" s="21">
        <v>2928.5380151703207</v>
      </c>
      <c r="K234" s="21">
        <v>3028.4005673620682</v>
      </c>
      <c r="L234" s="104"/>
      <c r="M234" s="21">
        <f t="shared" si="49"/>
        <v>10.582355450154733</v>
      </c>
      <c r="N234" s="21">
        <f t="shared" si="50"/>
        <v>8.6781644876939001</v>
      </c>
      <c r="O234" s="21">
        <f t="shared" si="51"/>
        <v>1.8558305875780694</v>
      </c>
      <c r="P234" s="21">
        <f t="shared" si="52"/>
        <v>4.2099564219893191</v>
      </c>
      <c r="Q234" s="21">
        <f t="shared" si="53"/>
        <v>2.6123774781265121</v>
      </c>
      <c r="R234" s="21">
        <f t="shared" si="54"/>
        <v>2.6123774781265121</v>
      </c>
      <c r="S234" s="21">
        <f t="shared" si="47"/>
        <v>0</v>
      </c>
      <c r="T234" s="21">
        <f t="shared" si="48"/>
        <v>8.3959052145955759</v>
      </c>
      <c r="U234" s="21">
        <f t="shared" si="46"/>
        <v>0</v>
      </c>
      <c r="V234" s="25"/>
    </row>
    <row r="235" spans="1:22">
      <c r="A235" s="15">
        <v>1916</v>
      </c>
      <c r="B235" s="21">
        <f>'A1. Bank of England B''Sheet'!B226</f>
        <v>239.77151000000001</v>
      </c>
      <c r="C235" s="21">
        <f>'A1. Bank of England B''Sheet'!C226</f>
        <v>199.61310500000002</v>
      </c>
      <c r="D235" s="21">
        <f>'A1. Bank of England B''Sheet'!G226+'A1. Bank of England B''Sheet'!H226</f>
        <v>51.289299999999997</v>
      </c>
      <c r="E235" s="21">
        <f>'A1. Bank of England B''Sheet'!J226</f>
        <v>93.336312000000007</v>
      </c>
      <c r="F235" s="54">
        <f>'A1. Bank of England B''Sheet'!O226+'A1. Bank of England B''Sheet'!Q226</f>
        <v>95.145898000000003</v>
      </c>
      <c r="G235" s="54">
        <f>'A1. Bank of England B''Sheet'!O226</f>
        <v>54.987493000000001</v>
      </c>
      <c r="H235" s="54">
        <f>'A1. Bank of England B''Sheet'!S226</f>
        <v>32.507860000000001</v>
      </c>
      <c r="I235" s="54"/>
      <c r="J235" s="21">
        <v>3393.2692687477497</v>
      </c>
      <c r="K235" s="21">
        <v>3510.6144711053835</v>
      </c>
      <c r="L235" s="104"/>
      <c r="M235" s="21">
        <f t="shared" si="49"/>
        <v>8.1874132675738949</v>
      </c>
      <c r="N235" s="21">
        <f t="shared" si="50"/>
        <v>6.8161350122815714</v>
      </c>
      <c r="O235" s="21">
        <f t="shared" si="51"/>
        <v>1.7513619333029919</v>
      </c>
      <c r="P235" s="21">
        <f t="shared" si="52"/>
        <v>3.187129943900409</v>
      </c>
      <c r="Q235" s="21">
        <f t="shared" si="53"/>
        <v>1.8776431350781693</v>
      </c>
      <c r="R235" s="21">
        <f t="shared" si="54"/>
        <v>1.8776431350781693</v>
      </c>
      <c r="S235" s="21">
        <f t="shared" si="47"/>
        <v>0</v>
      </c>
      <c r="T235" s="21">
        <f t="shared" si="48"/>
        <v>6.591370611645206</v>
      </c>
      <c r="U235" s="21">
        <f t="shared" si="46"/>
        <v>0</v>
      </c>
      <c r="V235" s="25"/>
    </row>
    <row r="236" spans="1:22">
      <c r="A236" s="15">
        <v>1917</v>
      </c>
      <c r="B236" s="21">
        <f>'A1. Bank of England B''Sheet'!B227</f>
        <v>305.15824600000002</v>
      </c>
      <c r="C236" s="21">
        <f>'A1. Bank of England B''Sheet'!C227</f>
        <v>272.575086</v>
      </c>
      <c r="D236" s="21">
        <f>'A1. Bank of England B''Sheet'!G227+'A1. Bank of England B''Sheet'!H227</f>
        <v>100.895859</v>
      </c>
      <c r="E236" s="21">
        <f>'A1. Bank of England B''Sheet'!J227</f>
        <v>117.383137</v>
      </c>
      <c r="F236" s="54">
        <f>'A1. Bank of England B''Sheet'!O227+'A1. Bank of England B''Sheet'!Q227</f>
        <v>86.879249999999999</v>
      </c>
      <c r="G236" s="54">
        <f>'A1. Bank of England B''Sheet'!O227</f>
        <v>54.29609</v>
      </c>
      <c r="H236" s="54">
        <f>'A1. Bank of England B''Sheet'!S227</f>
        <v>38.584710000000001</v>
      </c>
      <c r="I236" s="54"/>
      <c r="J236" s="21">
        <v>4197.5005032391127</v>
      </c>
      <c r="K236" s="21">
        <v>4344.6839898219614</v>
      </c>
      <c r="L236" s="104"/>
      <c r="M236" s="21">
        <f t="shared" si="49"/>
        <v>8.9930454034558682</v>
      </c>
      <c r="N236" s="21">
        <f t="shared" si="50"/>
        <v>8.0328162728032186</v>
      </c>
      <c r="O236" s="21">
        <f t="shared" si="51"/>
        <v>2.9734115099340332</v>
      </c>
      <c r="P236" s="21">
        <f t="shared" si="52"/>
        <v>3.4592933157738766</v>
      </c>
      <c r="Q236" s="21">
        <f t="shared" si="53"/>
        <v>1.6001114470953084</v>
      </c>
      <c r="R236" s="21">
        <f t="shared" si="54"/>
        <v>1.6001114470953084</v>
      </c>
      <c r="S236" s="21">
        <f t="shared" si="47"/>
        <v>0</v>
      </c>
      <c r="T236" s="21">
        <f t="shared" si="48"/>
        <v>7.7643127219883699</v>
      </c>
      <c r="U236" s="21">
        <f t="shared" si="46"/>
        <v>0</v>
      </c>
      <c r="V236" s="25"/>
    </row>
    <row r="237" spans="1:22">
      <c r="A237" s="15">
        <v>1918</v>
      </c>
      <c r="B237" s="21">
        <f>'A1. Bank of England B''Sheet'!B228</f>
        <v>262.280396</v>
      </c>
      <c r="C237" s="21">
        <f>'A1. Bank of England B''Sheet'!C228</f>
        <v>232.79434599999999</v>
      </c>
      <c r="D237" s="21">
        <f>'A1. Bank of England B''Sheet'!G228+'A1. Bank of England B''Sheet'!H228</f>
        <v>74.800082000000003</v>
      </c>
      <c r="E237" s="21">
        <f>'A1. Bank of England B''Sheet'!J228</f>
        <v>98.641366000000005</v>
      </c>
      <c r="F237" s="54">
        <f>'A1. Bank of England B''Sheet'!O228+'A1. Bank of England B''Sheet'!Q228</f>
        <v>88.838948000000002</v>
      </c>
      <c r="G237" s="54">
        <f>'A1. Bank of England B''Sheet'!O228</f>
        <v>59.352898000000003</v>
      </c>
      <c r="H237" s="54">
        <f>'A1. Bank of England B''Sheet'!S228</f>
        <v>47.251224999999998</v>
      </c>
      <c r="I237" s="54"/>
      <c r="J237" s="21">
        <v>4980.9000219420941</v>
      </c>
      <c r="K237" s="21">
        <v>5157.9620646882722</v>
      </c>
      <c r="L237" s="104"/>
      <c r="M237" s="21">
        <f t="shared" si="49"/>
        <v>6.2484899238869502</v>
      </c>
      <c r="N237" s="21">
        <f t="shared" si="50"/>
        <v>5.546023063495956</v>
      </c>
      <c r="O237" s="21">
        <f t="shared" si="51"/>
        <v>1.7820148429351832</v>
      </c>
      <c r="P237" s="21">
        <f t="shared" si="52"/>
        <v>2.3500024818074654</v>
      </c>
      <c r="Q237" s="21">
        <f t="shared" si="53"/>
        <v>1.4140057387533072</v>
      </c>
      <c r="R237" s="21">
        <f t="shared" si="54"/>
        <v>1.4140057387533072</v>
      </c>
      <c r="S237" s="21">
        <f t="shared" si="47"/>
        <v>0</v>
      </c>
      <c r="T237" s="21">
        <f t="shared" si="48"/>
        <v>5.3581421927429886</v>
      </c>
      <c r="U237" s="21">
        <f t="shared" si="46"/>
        <v>0</v>
      </c>
      <c r="V237" s="25"/>
    </row>
    <row r="238" spans="1:22">
      <c r="A238" s="15">
        <v>1919</v>
      </c>
      <c r="B238" s="21">
        <f>'A1. Bank of England B''Sheet'!B229</f>
        <v>261.969922</v>
      </c>
      <c r="C238" s="21">
        <f>'A1. Bank of England B''Sheet'!C229</f>
        <v>233.40550200000001</v>
      </c>
      <c r="D238" s="21">
        <f>'A1. Bank of England B''Sheet'!G229+'A1. Bank of England B''Sheet'!H229</f>
        <v>68.646743999999998</v>
      </c>
      <c r="E238" s="21">
        <f>'A1. Bank of England B''Sheet'!J229</f>
        <v>83.130364999999998</v>
      </c>
      <c r="F238" s="54">
        <f>'A1. Bank of England B''Sheet'!O229+'A1. Bank of England B''Sheet'!Q229</f>
        <v>110.192813</v>
      </c>
      <c r="G238" s="54">
        <f>'A1. Bank of England B''Sheet'!O229</f>
        <v>81.628393000000003</v>
      </c>
      <c r="H238" s="54">
        <f>'A1. Bank of England B''Sheet'!S229</f>
        <v>70.335745000000003</v>
      </c>
      <c r="I238" s="54"/>
      <c r="J238" s="21">
        <v>5347.032036313447</v>
      </c>
      <c r="K238" s="21">
        <v>5539.700032602711</v>
      </c>
      <c r="L238" s="104"/>
      <c r="M238" s="21">
        <f t="shared" si="49"/>
        <v>5.2594896674488112</v>
      </c>
      <c r="N238" s="21">
        <f t="shared" si="50"/>
        <v>4.6860105798508531</v>
      </c>
      <c r="O238" s="21">
        <f t="shared" si="51"/>
        <v>1.3781995964101699</v>
      </c>
      <c r="P238" s="21">
        <f t="shared" si="52"/>
        <v>1.6689828069985388</v>
      </c>
      <c r="Q238" s="21">
        <f t="shared" si="53"/>
        <v>1.6388281764421446</v>
      </c>
      <c r="R238" s="21">
        <f t="shared" si="54"/>
        <v>1.6388281764421446</v>
      </c>
      <c r="S238" s="21">
        <f t="shared" si="47"/>
        <v>0</v>
      </c>
      <c r="T238" s="21">
        <f t="shared" si="48"/>
        <v>4.525149643846909</v>
      </c>
      <c r="U238" s="21">
        <f t="shared" si="46"/>
        <v>0</v>
      </c>
      <c r="V238" s="25"/>
    </row>
    <row r="239" spans="1:22">
      <c r="A239" s="15">
        <v>1920</v>
      </c>
      <c r="B239" s="21">
        <f>'A1. Bank of England B''Sheet'!B230</f>
        <v>336.390198</v>
      </c>
      <c r="C239" s="21">
        <f>'A1. Bank of England B''Sheet'!C230</f>
        <v>304.752748</v>
      </c>
      <c r="D239" s="21">
        <f>'A1. Bank of England B''Sheet'!G230+'A1. Bank of England B''Sheet'!H230</f>
        <v>103.60252300000001</v>
      </c>
      <c r="E239" s="21">
        <f>'A1. Bank of England B''Sheet'!J230</f>
        <v>90.704526000000001</v>
      </c>
      <c r="F239" s="54">
        <f>'A1. Bank of England B''Sheet'!O230+'A1. Bank of England B''Sheet'!Q230</f>
        <v>142.08314899999999</v>
      </c>
      <c r="G239" s="54">
        <f>'A1. Bank of England B''Sheet'!O230</f>
        <v>110.445699</v>
      </c>
      <c r="H239" s="54">
        <f>'A1. Bank of England B''Sheet'!S230</f>
        <v>96.526439999999994</v>
      </c>
      <c r="I239" s="54"/>
      <c r="J239" s="21">
        <v>5842.7229826744497</v>
      </c>
      <c r="K239" s="93">
        <v>6113.8898721749028</v>
      </c>
      <c r="L239" s="211"/>
      <c r="M239" s="21">
        <f t="shared" si="49"/>
        <v>6.2911573320575593</v>
      </c>
      <c r="N239" s="21">
        <f t="shared" si="50"/>
        <v>5.6994748849515808</v>
      </c>
      <c r="O239" s="21">
        <f t="shared" si="51"/>
        <v>1.9375706428613353</v>
      </c>
      <c r="P239" s="21">
        <f t="shared" si="52"/>
        <v>1.6963527688630973</v>
      </c>
      <c r="Q239" s="21">
        <f t="shared" si="53"/>
        <v>2.0655514732271487</v>
      </c>
      <c r="R239" s="21">
        <f t="shared" si="54"/>
        <v>2.0655514732271487</v>
      </c>
      <c r="S239" s="21">
        <f t="shared" si="47"/>
        <v>0</v>
      </c>
      <c r="T239" s="21">
        <f t="shared" si="48"/>
        <v>5.5012499992137363</v>
      </c>
      <c r="U239" s="21">
        <f t="shared" si="46"/>
        <v>0</v>
      </c>
      <c r="V239" s="25"/>
    </row>
    <row r="240" spans="1:22">
      <c r="A240" s="15">
        <v>1921</v>
      </c>
      <c r="B240" s="21">
        <f>'A1. Bank of England B''Sheet'!B231</f>
        <v>290.290819</v>
      </c>
      <c r="C240" s="21">
        <f>'A1. Bank of England B''Sheet'!C231</f>
        <v>273.02824399999997</v>
      </c>
      <c r="D240" s="21">
        <f>'A1. Bank of England B''Sheet'!G231+'A1. Bank of England B''Sheet'!H231</f>
        <v>49.480155999999994</v>
      </c>
      <c r="E240" s="21">
        <f>'A1. Bank of England B''Sheet'!J231</f>
        <v>95.220101</v>
      </c>
      <c r="F240" s="54">
        <f>'A1. Bank of England B''Sheet'!O231+'A1. Bank of England B''Sheet'!Q231</f>
        <v>145.59056200000001</v>
      </c>
      <c r="G240" s="54">
        <f>'A1. Bank of England B''Sheet'!O231</f>
        <v>128.32798700000001</v>
      </c>
      <c r="H240" s="54">
        <f>'A1. Bank of England B''Sheet'!S231</f>
        <v>127.69790999999999</v>
      </c>
      <c r="I240" s="54"/>
      <c r="J240" s="21">
        <v>4799.5066526275468</v>
      </c>
      <c r="K240" s="21">
        <v>4799.5066526275468</v>
      </c>
      <c r="L240" s="104"/>
      <c r="M240" s="21">
        <f t="shared" si="49"/>
        <v>4.9684166074757528</v>
      </c>
      <c r="N240" s="21">
        <f t="shared" si="50"/>
        <v>4.6729623295442284</v>
      </c>
      <c r="O240" s="21">
        <f t="shared" si="51"/>
        <v>0.84686808097396626</v>
      </c>
      <c r="P240" s="21">
        <f t="shared" si="52"/>
        <v>1.6297213008790281</v>
      </c>
      <c r="Q240" s="21">
        <f t="shared" si="53"/>
        <v>2.1963729476912341</v>
      </c>
      <c r="R240" s="21">
        <f t="shared" si="54"/>
        <v>2.1963729476912341</v>
      </c>
      <c r="S240" s="21">
        <f t="shared" si="47"/>
        <v>0</v>
      </c>
      <c r="T240" s="21">
        <f t="shared" si="48"/>
        <v>4.465704317681392</v>
      </c>
      <c r="U240" s="21">
        <f t="shared" si="46"/>
        <v>0</v>
      </c>
      <c r="V240" s="25"/>
    </row>
    <row r="241" spans="1:22">
      <c r="A241" s="15">
        <v>1922</v>
      </c>
      <c r="B241" s="21">
        <f>'A1. Bank of England B''Sheet'!B232</f>
        <v>301.22979800000002</v>
      </c>
      <c r="C241" s="21">
        <f>'A1. Bank of England B''Sheet'!C232</f>
        <v>277.395803</v>
      </c>
      <c r="D241" s="21">
        <f>'A1. Bank of England B''Sheet'!G232+'A1. Bank of England B''Sheet'!H232</f>
        <v>66.995565999999997</v>
      </c>
      <c r="E241" s="21">
        <f>'A1. Bank of England B''Sheet'!J232</f>
        <v>81.6387</v>
      </c>
      <c r="F241" s="54">
        <f>'A1. Bank of England B''Sheet'!O232+'A1. Bank of England B''Sheet'!Q232</f>
        <v>152.59553199999999</v>
      </c>
      <c r="G241" s="54">
        <f>'A1. Bank of England B''Sheet'!O232</f>
        <v>128.761537</v>
      </c>
      <c r="H241" s="54">
        <f>'A1. Bank of England B''Sheet'!S232</f>
        <v>121.54569499999999</v>
      </c>
      <c r="I241" s="54"/>
      <c r="J241" s="21">
        <v>4361.4734373504343</v>
      </c>
      <c r="K241" s="21">
        <v>4361.4734373504343</v>
      </c>
      <c r="L241" s="104"/>
      <c r="M241" s="21">
        <f t="shared" si="49"/>
        <v>6.2762658706825247</v>
      </c>
      <c r="N241" s="21">
        <f t="shared" si="50"/>
        <v>5.7796732680459231</v>
      </c>
      <c r="O241" s="21">
        <f t="shared" si="51"/>
        <v>1.3958844283156162</v>
      </c>
      <c r="P241" s="21">
        <f t="shared" si="52"/>
        <v>1.7009810780302996</v>
      </c>
      <c r="Q241" s="21">
        <f t="shared" si="53"/>
        <v>2.6828077617000066</v>
      </c>
      <c r="R241" s="21">
        <f t="shared" si="54"/>
        <v>2.6828077617000066</v>
      </c>
      <c r="S241" s="21">
        <f t="shared" si="47"/>
        <v>0</v>
      </c>
      <c r="T241" s="21">
        <f t="shared" si="48"/>
        <v>5.7796732680459231</v>
      </c>
      <c r="U241" s="21">
        <f t="shared" si="46"/>
        <v>0</v>
      </c>
      <c r="V241" s="25"/>
    </row>
    <row r="242" spans="1:22">
      <c r="A242" s="15">
        <v>1923</v>
      </c>
      <c r="B242" s="21">
        <f>'A1. Bank of England B''Sheet'!B233</f>
        <v>295.13009799999998</v>
      </c>
      <c r="C242" s="21">
        <f>'A1. Bank of England B''Sheet'!C233</f>
        <v>273.64459299999999</v>
      </c>
      <c r="D242" s="21">
        <f>'A1. Bank of England B''Sheet'!G233+'A1. Bank of England B''Sheet'!H233</f>
        <v>67.032880000000006</v>
      </c>
      <c r="E242" s="21">
        <f>'A1. Bank of England B''Sheet'!J233</f>
        <v>79.107429999999994</v>
      </c>
      <c r="F242" s="54">
        <f>'A1. Bank of England B''Sheet'!O233+'A1. Bank of England B''Sheet'!Q233</f>
        <v>148.989788</v>
      </c>
      <c r="G242" s="54">
        <f>'A1. Bank of England B''Sheet'!O233</f>
        <v>127.504283</v>
      </c>
      <c r="H242" s="54">
        <f>'A1. Bank of England B''Sheet'!S233</f>
        <v>123.94044</v>
      </c>
      <c r="I242" s="54"/>
      <c r="J242" s="21">
        <v>4162.6243897769682</v>
      </c>
      <c r="K242" s="21">
        <v>4162.6243897769682</v>
      </c>
      <c r="L242" s="104"/>
      <c r="M242" s="21">
        <f t="shared" si="49"/>
        <v>6.7667521593181936</v>
      </c>
      <c r="N242" s="21">
        <f t="shared" si="50"/>
        <v>6.274131825648289</v>
      </c>
      <c r="O242" s="21">
        <f t="shared" si="51"/>
        <v>1.536931978673749</v>
      </c>
      <c r="P242" s="21">
        <f t="shared" si="52"/>
        <v>1.8137776404310104</v>
      </c>
      <c r="Q242" s="21">
        <f t="shared" si="53"/>
        <v>2.9234222065435298</v>
      </c>
      <c r="R242" s="21">
        <f t="shared" si="54"/>
        <v>2.9234222065435298</v>
      </c>
      <c r="S242" s="21">
        <f t="shared" si="47"/>
        <v>0</v>
      </c>
      <c r="T242" s="21">
        <f t="shared" si="48"/>
        <v>6.274131825648289</v>
      </c>
      <c r="U242" s="21">
        <f t="shared" si="46"/>
        <v>0</v>
      </c>
      <c r="V242" s="25"/>
    </row>
    <row r="243" spans="1:22">
      <c r="A243" s="15">
        <v>1924</v>
      </c>
      <c r="B243" s="21">
        <f>'A1. Bank of England B''Sheet'!B234</f>
        <v>287.71851099999998</v>
      </c>
      <c r="C243" s="21">
        <f>'A1. Bank of England B''Sheet'!C234</f>
        <v>267.27534599999996</v>
      </c>
      <c r="D243" s="21">
        <f>'A1. Bank of England B''Sheet'!G234+'A1. Bank of England B''Sheet'!H234</f>
        <v>70.947455000000005</v>
      </c>
      <c r="E243" s="21">
        <f>'A1. Bank of England B''Sheet'!J234</f>
        <v>68.221594999999994</v>
      </c>
      <c r="F243" s="54">
        <f>'A1. Bank of England B''Sheet'!O234+'A1. Bank of England B''Sheet'!Q234</f>
        <v>148.54946099999998</v>
      </c>
      <c r="G243" s="54">
        <f>'A1. Bank of England B''Sheet'!O234</f>
        <v>128.10629599999999</v>
      </c>
      <c r="H243" s="54">
        <f>'A1. Bank of England B''Sheet'!S234</f>
        <v>125.579195</v>
      </c>
      <c r="I243" s="54"/>
      <c r="J243" s="21">
        <v>4271.6442040777238</v>
      </c>
      <c r="K243" s="21">
        <v>4271.6442040777238</v>
      </c>
      <c r="L243" s="104"/>
      <c r="M243" s="21">
        <f t="shared" si="49"/>
        <v>6.9119498676510611</v>
      </c>
      <c r="N243" s="21">
        <f t="shared" si="50"/>
        <v>6.4208374566872815</v>
      </c>
      <c r="O243" s="21">
        <f t="shared" si="51"/>
        <v>1.7043924302716476</v>
      </c>
      <c r="P243" s="21">
        <f t="shared" si="52"/>
        <v>1.6389082610371022</v>
      </c>
      <c r="Q243" s="21">
        <f t="shared" si="53"/>
        <v>3.0775367653785324</v>
      </c>
      <c r="R243" s="21">
        <f t="shared" si="54"/>
        <v>3.0775367653785324</v>
      </c>
      <c r="S243" s="21">
        <f t="shared" si="47"/>
        <v>0</v>
      </c>
      <c r="T243" s="21">
        <f t="shared" si="48"/>
        <v>6.4208374566872815</v>
      </c>
      <c r="U243" s="21">
        <f t="shared" si="46"/>
        <v>0</v>
      </c>
      <c r="V243" s="25"/>
    </row>
    <row r="244" spans="1:22">
      <c r="A244" s="15">
        <v>1925</v>
      </c>
      <c r="B244" s="21">
        <f>'A1. Bank of England B''Sheet'!B235</f>
        <v>286.37157300000001</v>
      </c>
      <c r="C244" s="21">
        <f>'A1. Bank of England B''Sheet'!C235</f>
        <v>264.66361800000004</v>
      </c>
      <c r="D244" s="21">
        <f>'A1. Bank of England B''Sheet'!G235+'A1. Bank of England B''Sheet'!H235</f>
        <v>61.676829999999995</v>
      </c>
      <c r="E244" s="21">
        <f>'A1. Bank of England B''Sheet'!J235</f>
        <v>74.399630999999999</v>
      </c>
      <c r="F244" s="54">
        <f>'A1. Bank of England B''Sheet'!O235+'A1. Bank of England B''Sheet'!Q235</f>
        <v>150.29511199999999</v>
      </c>
      <c r="G244" s="54">
        <f>'A1. Bank of England B''Sheet'!O235</f>
        <v>128.58715699999999</v>
      </c>
      <c r="H244" s="54">
        <f>'A1. Bank of England B''Sheet'!S235</f>
        <v>124.803065</v>
      </c>
      <c r="I244" s="54"/>
      <c r="J244" s="21">
        <v>4410.6062027376265</v>
      </c>
      <c r="K244" s="21">
        <v>4410.6062027376265</v>
      </c>
      <c r="L244" s="104"/>
      <c r="M244" s="21">
        <f t="shared" si="49"/>
        <v>6.7040127716308611</v>
      </c>
      <c r="N244" s="21">
        <f t="shared" si="50"/>
        <v>6.1958254329176432</v>
      </c>
      <c r="O244" s="21">
        <f t="shared" si="51"/>
        <v>1.4438662738137955</v>
      </c>
      <c r="P244" s="21">
        <f t="shared" si="52"/>
        <v>1.7417094553188184</v>
      </c>
      <c r="Q244" s="21">
        <f t="shared" si="53"/>
        <v>3.010249703785028</v>
      </c>
      <c r="R244" s="21">
        <f t="shared" si="54"/>
        <v>3.010249703785028</v>
      </c>
      <c r="S244" s="21">
        <f t="shared" si="47"/>
        <v>0</v>
      </c>
      <c r="T244" s="21">
        <f t="shared" si="48"/>
        <v>6.1958254329176432</v>
      </c>
      <c r="U244" s="21">
        <f t="shared" si="46"/>
        <v>0</v>
      </c>
      <c r="V244" s="25"/>
    </row>
    <row r="245" spans="1:22">
      <c r="A245" s="15">
        <v>1926</v>
      </c>
      <c r="B245" s="21">
        <f>'A1. Bank of England B''Sheet'!B236</f>
        <v>303.34069099999999</v>
      </c>
      <c r="C245" s="21">
        <f>'A1. Bank of England B''Sheet'!C236</f>
        <v>281.542711</v>
      </c>
      <c r="D245" s="21">
        <f>'A1. Bank of England B''Sheet'!G236+'A1. Bank of England B''Sheet'!H236</f>
        <v>57.992828000000003</v>
      </c>
      <c r="E245" s="21">
        <f>'A1. Bank of England B''Sheet'!J236</f>
        <v>79.056415000000001</v>
      </c>
      <c r="F245" s="54">
        <f>'A1. Bank of England B''Sheet'!O236+'A1. Bank of England B''Sheet'!Q236</f>
        <v>166.291448</v>
      </c>
      <c r="G245" s="54">
        <f>'A1. Bank of England B''Sheet'!O236</f>
        <v>144.49346800000001</v>
      </c>
      <c r="H245" s="54">
        <f>'A1. Bank of England B''Sheet'!S236</f>
        <v>141.13819000000001</v>
      </c>
      <c r="I245" s="54"/>
      <c r="J245" s="21">
        <v>4255.1789987556222</v>
      </c>
      <c r="K245" s="21">
        <v>4255.1789987556222</v>
      </c>
      <c r="L245" s="104"/>
      <c r="M245" s="21">
        <f t="shared" si="49"/>
        <v>6.8775283273242342</v>
      </c>
      <c r="N245" s="21">
        <f t="shared" si="50"/>
        <v>6.3833110021304726</v>
      </c>
      <c r="O245" s="21">
        <f t="shared" si="51"/>
        <v>1.3148493729502384</v>
      </c>
      <c r="P245" s="21">
        <f t="shared" si="52"/>
        <v>1.7924160844586474</v>
      </c>
      <c r="Q245" s="21">
        <f t="shared" si="53"/>
        <v>3.2760455447215877</v>
      </c>
      <c r="R245" s="21">
        <f t="shared" si="54"/>
        <v>3.2760455447215877</v>
      </c>
      <c r="S245" s="21">
        <f t="shared" si="47"/>
        <v>0</v>
      </c>
      <c r="T245" s="21">
        <f t="shared" si="48"/>
        <v>6.3833110021304726</v>
      </c>
      <c r="U245" s="21">
        <f t="shared" si="46"/>
        <v>0</v>
      </c>
      <c r="V245" s="25"/>
    </row>
    <row r="246" spans="1:22">
      <c r="A246" s="15">
        <v>1927</v>
      </c>
      <c r="B246" s="21">
        <f>'A1. Bank of England B''Sheet'!B237</f>
        <v>303.090959</v>
      </c>
      <c r="C246" s="21">
        <f>'A1. Bank of England B''Sheet'!C237</f>
        <v>271.11366399999997</v>
      </c>
      <c r="D246" s="21">
        <f>'A1. Bank of England B''Sheet'!G237+'A1. Bank of England B''Sheet'!H237</f>
        <v>49.714848000000003</v>
      </c>
      <c r="E246" s="21">
        <f>'A1. Bank of England B''Sheet'!J237</f>
        <v>71.250878999999998</v>
      </c>
      <c r="F246" s="54">
        <f>'A1. Bank of England B''Sheet'!O237+'A1. Bank of England B''Sheet'!Q237</f>
        <v>182.12523200000001</v>
      </c>
      <c r="G246" s="54">
        <f>'A1. Bank of England B''Sheet'!O237</f>
        <v>150.14793700000001</v>
      </c>
      <c r="H246" s="54">
        <f>'A1. Bank of England B''Sheet'!S237</f>
        <v>136.60368500000001</v>
      </c>
      <c r="I246" s="54"/>
      <c r="J246" s="21">
        <v>4500.0280463290883</v>
      </c>
      <c r="K246" s="21">
        <v>4500.0280463290883</v>
      </c>
      <c r="L246" s="104"/>
      <c r="M246" s="21">
        <f t="shared" si="49"/>
        <v>7.122872130376547</v>
      </c>
      <c r="N246" s="21">
        <f t="shared" si="50"/>
        <v>6.3713809472946741</v>
      </c>
      <c r="O246" s="21">
        <f t="shared" si="51"/>
        <v>1.1683374075341726</v>
      </c>
      <c r="P246" s="21">
        <f t="shared" si="52"/>
        <v>1.6744508050269211</v>
      </c>
      <c r="Q246" s="21">
        <f t="shared" si="53"/>
        <v>3.5285927347335808</v>
      </c>
      <c r="R246" s="21">
        <f t="shared" si="54"/>
        <v>3.5285927347335808</v>
      </c>
      <c r="S246" s="21">
        <f t="shared" si="47"/>
        <v>0</v>
      </c>
      <c r="T246" s="21">
        <f t="shared" si="48"/>
        <v>6.3713809472946741</v>
      </c>
      <c r="U246" s="21">
        <f t="shared" si="46"/>
        <v>0</v>
      </c>
      <c r="V246" s="25"/>
    </row>
    <row r="247" spans="1:22">
      <c r="A247" s="15">
        <v>1928</v>
      </c>
      <c r="B247" s="21">
        <f>'A1. Bank of England B''Sheet'!B238</f>
        <v>303.07093800000001</v>
      </c>
      <c r="C247" s="21">
        <f>'A1. Bank of England B''Sheet'!C238</f>
        <v>262.27013299999999</v>
      </c>
      <c r="D247" s="21">
        <f>'A1. Bank of England B''Sheet'!G238+'A1. Bank of England B''Sheet'!H238</f>
        <v>50.433126999999999</v>
      </c>
      <c r="E247" s="21">
        <f>'A1. Bank of England B''Sheet'!J238</f>
        <v>54.587097999999997</v>
      </c>
      <c r="F247" s="54">
        <f>'A1. Bank of England B''Sheet'!O238+'A1. Bank of England B''Sheet'!Q238</f>
        <v>198.050713</v>
      </c>
      <c r="G247" s="54">
        <f>'A1. Bank of England B''Sheet'!O238</f>
        <v>157.249908</v>
      </c>
      <c r="H247" s="54">
        <f>'A1. Bank of England B''Sheet'!S238</f>
        <v>135.34945999999999</v>
      </c>
      <c r="I247" s="54"/>
      <c r="J247" s="21">
        <v>4500.2304010720763</v>
      </c>
      <c r="K247" s="21">
        <v>4500.2304010720763</v>
      </c>
      <c r="L247" s="104"/>
      <c r="M247" s="21">
        <f t="shared" si="49"/>
        <v>6.7348677581516645</v>
      </c>
      <c r="N247" s="21">
        <f t="shared" si="50"/>
        <v>5.8281888534883164</v>
      </c>
      <c r="O247" s="21">
        <f t="shared" si="51"/>
        <v>1.1207291705913027</v>
      </c>
      <c r="P247" s="21">
        <f t="shared" si="52"/>
        <v>1.2130390619349491</v>
      </c>
      <c r="Q247" s="21">
        <f t="shared" si="53"/>
        <v>3.4944206209620647</v>
      </c>
      <c r="R247" s="21">
        <f t="shared" si="54"/>
        <v>3.4944206209620647</v>
      </c>
      <c r="S247" s="21">
        <f t="shared" si="47"/>
        <v>0</v>
      </c>
      <c r="T247" s="21">
        <f t="shared" si="48"/>
        <v>5.8281888534883164</v>
      </c>
      <c r="U247" s="21">
        <f t="shared" si="46"/>
        <v>0</v>
      </c>
      <c r="V247" s="25"/>
    </row>
    <row r="248" spans="1:22">
      <c r="A248" s="15">
        <v>1929</v>
      </c>
      <c r="B248" s="21">
        <f>'A1. Bank of England B''Sheet'!B239</f>
        <v>536.82365600000003</v>
      </c>
      <c r="C248" s="21">
        <f>'A1. Bank of England B''Sheet'!C239</f>
        <v>478.17986900000005</v>
      </c>
      <c r="D248" s="21">
        <f>'A1. Bank of England B''Sheet'!G239+'A1. Bank of England B''Sheet'!H239</f>
        <v>288.51718700000004</v>
      </c>
      <c r="E248" s="21">
        <f>'A1. Bank of England B''Sheet'!J239</f>
        <v>33.412261000000001</v>
      </c>
      <c r="F248" s="54">
        <f>'A1. Bank of England B''Sheet'!O239+'A1. Bank of England B''Sheet'!Q239</f>
        <v>214.89420799999999</v>
      </c>
      <c r="G248" s="54">
        <f>'A1. Bank of England B''Sheet'!O239</f>
        <v>156.25042099999999</v>
      </c>
      <c r="H248" s="54">
        <f>'A1. Bank of England B''Sheet'!S239</f>
        <v>352.25321500000001</v>
      </c>
      <c r="I248" s="54"/>
      <c r="J248" s="21">
        <v>4590.6549248588099</v>
      </c>
      <c r="K248" s="21">
        <v>4590.6549248588099</v>
      </c>
      <c r="L248" s="104"/>
      <c r="M248" s="21">
        <f t="shared" si="49"/>
        <v>11.928803820180278</v>
      </c>
      <c r="N248" s="21">
        <f t="shared" si="50"/>
        <v>10.62567527400563</v>
      </c>
      <c r="O248" s="21">
        <f t="shared" si="51"/>
        <v>6.4111647912797416</v>
      </c>
      <c r="P248" s="21">
        <f t="shared" si="52"/>
        <v>0.74245667493025014</v>
      </c>
      <c r="Q248" s="21">
        <f t="shared" si="53"/>
        <v>3.4720538077956391</v>
      </c>
      <c r="R248" s="21">
        <f t="shared" si="54"/>
        <v>3.4720538077956391</v>
      </c>
      <c r="S248" s="21">
        <f t="shared" si="47"/>
        <v>0</v>
      </c>
      <c r="T248" s="21">
        <f t="shared" si="48"/>
        <v>10.62567527400563</v>
      </c>
      <c r="U248" s="21">
        <f t="shared" si="46"/>
        <v>0</v>
      </c>
      <c r="V248" s="25"/>
    </row>
    <row r="249" spans="1:22">
      <c r="A249" s="15">
        <v>1930</v>
      </c>
      <c r="B249" s="21">
        <f>'A1. Bank of England B''Sheet'!B240</f>
        <v>528.52067599999998</v>
      </c>
      <c r="C249" s="21">
        <f>'A1. Bank of England B''Sheet'!C240</f>
        <v>464.00601499999999</v>
      </c>
      <c r="D249" s="21">
        <f>'A1. Bank of England B''Sheet'!G240+'A1. Bank of England B''Sheet'!H240</f>
        <v>279.05485300000004</v>
      </c>
      <c r="E249" s="21">
        <f>'A1. Bank of England B''Sheet'!J240</f>
        <v>28.50986</v>
      </c>
      <c r="F249" s="54">
        <f>'A1. Bank of England B''Sheet'!O240+'A1. Bank of England B''Sheet'!Q240</f>
        <v>220.955963</v>
      </c>
      <c r="G249" s="54">
        <f>'A1. Bank of England B''Sheet'!O240</f>
        <v>156.44130200000001</v>
      </c>
      <c r="H249" s="54">
        <f>'A1. Bank of England B''Sheet'!S240</f>
        <v>346.81216499999999</v>
      </c>
      <c r="I249" s="54"/>
      <c r="J249" s="21">
        <v>4515.4787977409769</v>
      </c>
      <c r="K249" s="21">
        <v>4515.4787977409769</v>
      </c>
      <c r="L249" s="104"/>
      <c r="M249" s="21">
        <f t="shared" si="49"/>
        <v>11.512968947807705</v>
      </c>
      <c r="N249" s="21">
        <f t="shared" si="50"/>
        <v>10.107621300119197</v>
      </c>
      <c r="O249" s="21">
        <f t="shared" si="51"/>
        <v>6.0787590783374474</v>
      </c>
      <c r="P249" s="21">
        <f t="shared" si="52"/>
        <v>0.62104123413015733</v>
      </c>
      <c r="Q249" s="21">
        <f t="shared" si="53"/>
        <v>3.4078209876515935</v>
      </c>
      <c r="R249" s="21">
        <f t="shared" si="54"/>
        <v>3.4078209876515935</v>
      </c>
      <c r="S249" s="21">
        <f t="shared" si="47"/>
        <v>0</v>
      </c>
      <c r="T249" s="21">
        <f t="shared" si="48"/>
        <v>10.107621300119197</v>
      </c>
      <c r="U249" s="21">
        <f t="shared" si="46"/>
        <v>0</v>
      </c>
      <c r="V249" s="25"/>
    </row>
    <row r="250" spans="1:22">
      <c r="A250" s="15">
        <v>1931</v>
      </c>
      <c r="B250" s="21">
        <f>'A1. Bank of England B''Sheet'!B241</f>
        <v>527.64583900000002</v>
      </c>
      <c r="C250" s="21">
        <f>'A1. Bank of England B''Sheet'!C241</f>
        <v>474.49494100000004</v>
      </c>
      <c r="D250" s="21">
        <f>'A1. Bank of England B''Sheet'!G241+'A1. Bank of England B''Sheet'!H241</f>
        <v>281.69735200000002</v>
      </c>
      <c r="E250" s="21">
        <f>'A1. Bank of England B''Sheet'!J241</f>
        <v>46.848115999999997</v>
      </c>
      <c r="F250" s="54">
        <f>'A1. Bank of England B''Sheet'!O241+'A1. Bank of England B''Sheet'!Q241</f>
        <v>199.100371</v>
      </c>
      <c r="G250" s="54">
        <f>'A1. Bank of England B''Sheet'!O241</f>
        <v>145.94947300000001</v>
      </c>
      <c r="H250" s="54">
        <f>'A1. Bank of England B''Sheet'!S241</f>
        <v>347.66540199999997</v>
      </c>
      <c r="I250" s="54"/>
      <c r="J250" s="21">
        <v>4223.7860629845873</v>
      </c>
      <c r="K250" s="21">
        <v>4223.7860629845873</v>
      </c>
      <c r="L250" s="104"/>
      <c r="M250" s="21">
        <f t="shared" si="49"/>
        <v>11.685268885859301</v>
      </c>
      <c r="N250" s="21">
        <f t="shared" si="50"/>
        <v>10.508186667544146</v>
      </c>
      <c r="O250" s="21">
        <f t="shared" si="51"/>
        <v>6.238482442679806</v>
      </c>
      <c r="P250" s="21">
        <f t="shared" si="52"/>
        <v>1.0375005198438176</v>
      </c>
      <c r="Q250" s="21">
        <f t="shared" si="53"/>
        <v>3.232203705020523</v>
      </c>
      <c r="R250" s="21">
        <f t="shared" si="54"/>
        <v>3.232203705020523</v>
      </c>
      <c r="S250" s="21">
        <f t="shared" si="47"/>
        <v>0</v>
      </c>
      <c r="T250" s="21">
        <f t="shared" si="48"/>
        <v>10.508186667544146</v>
      </c>
      <c r="U250" s="21">
        <f t="shared" si="46"/>
        <v>0</v>
      </c>
      <c r="V250" s="25"/>
    </row>
    <row r="251" spans="1:22">
      <c r="A251" s="15">
        <v>1932</v>
      </c>
      <c r="B251" s="21">
        <f>'A1. Bank of England B''Sheet'!B242</f>
        <v>528.20584299999996</v>
      </c>
      <c r="C251" s="21">
        <f>'A1. Bank of England B''Sheet'!C242</f>
        <v>478.83754099999999</v>
      </c>
      <c r="D251" s="21">
        <f>'A1. Bank of England B''Sheet'!G242+'A1. Bank of England B''Sheet'!H242</f>
        <v>298.264411</v>
      </c>
      <c r="E251" s="21">
        <f>'A1. Bank of England B''Sheet'!J242</f>
        <v>55.376499000000003</v>
      </c>
      <c r="F251" s="54">
        <f>'A1. Bank of England B''Sheet'!O242+'A1. Bank of England B''Sheet'!Q242</f>
        <v>174.564933</v>
      </c>
      <c r="G251" s="54">
        <f>'A1. Bank of England B''Sheet'!O242</f>
        <v>125.196631</v>
      </c>
      <c r="H251" s="54">
        <f>'A1. Bank of England B''Sheet'!S242</f>
        <v>346.40434599999998</v>
      </c>
      <c r="I251" s="54"/>
      <c r="J251" s="21">
        <v>4132.5928017612696</v>
      </c>
      <c r="K251" s="21">
        <v>4132.5928017612696</v>
      </c>
      <c r="L251" s="104"/>
      <c r="M251" s="21">
        <f t="shared" si="49"/>
        <v>12.50550655557498</v>
      </c>
      <c r="N251" s="21">
        <f t="shared" si="50"/>
        <v>11.336690207781182</v>
      </c>
      <c r="O251" s="21">
        <f t="shared" si="51"/>
        <v>7.0615416252697738</v>
      </c>
      <c r="P251" s="21">
        <f t="shared" si="52"/>
        <v>1.3110630646115202</v>
      </c>
      <c r="Q251" s="21">
        <f t="shared" si="53"/>
        <v>2.9640855178998882</v>
      </c>
      <c r="R251" s="21">
        <f t="shared" si="54"/>
        <v>2.9640855178998882</v>
      </c>
      <c r="S251" s="21">
        <f t="shared" si="47"/>
        <v>0</v>
      </c>
      <c r="T251" s="21">
        <f t="shared" si="48"/>
        <v>11.336690207781182</v>
      </c>
      <c r="U251" s="21">
        <f t="shared" si="46"/>
        <v>0</v>
      </c>
      <c r="V251" s="25"/>
    </row>
    <row r="252" spans="1:22">
      <c r="A252" s="15">
        <v>1933</v>
      </c>
      <c r="B252" s="21">
        <f>'A1. Bank of England B''Sheet'!B243</f>
        <v>594.93470500000001</v>
      </c>
      <c r="C252" s="21">
        <f>'A1. Bank of England B''Sheet'!C243</f>
        <v>533.93786899999998</v>
      </c>
      <c r="D252" s="21">
        <f>'A1. Bank of England B''Sheet'!G243+'A1. Bank of England B''Sheet'!H243</f>
        <v>342.74065000000002</v>
      </c>
      <c r="E252" s="21">
        <f>'A1. Bank of England B''Sheet'!J243</f>
        <v>44.503006999999997</v>
      </c>
      <c r="F252" s="54">
        <f>'A1. Bank of England B''Sheet'!O243+'A1. Bank of England B''Sheet'!Q243</f>
        <v>207.69104799999999</v>
      </c>
      <c r="G252" s="54">
        <f>'A1. Bank of England B''Sheet'!O243</f>
        <v>146.69421199999999</v>
      </c>
      <c r="H252" s="54">
        <f>'A1. Bank of England B''Sheet'!S243</f>
        <v>356.24919499999999</v>
      </c>
      <c r="I252" s="54"/>
      <c r="J252" s="21">
        <v>4206.4364889441931</v>
      </c>
      <c r="K252" s="21">
        <v>4206.4364889441931</v>
      </c>
      <c r="L252" s="104"/>
      <c r="M252" s="21">
        <f t="shared" si="49"/>
        <v>14.396160801191078</v>
      </c>
      <c r="N252" s="21">
        <f t="shared" si="50"/>
        <v>12.920166457543095</v>
      </c>
      <c r="O252" s="21">
        <f t="shared" si="51"/>
        <v>8.293598388254642</v>
      </c>
      <c r="P252" s="21">
        <f t="shared" si="52"/>
        <v>1.0768785877242313</v>
      </c>
      <c r="Q252" s="21">
        <f t="shared" si="53"/>
        <v>3.5496894815642226</v>
      </c>
      <c r="R252" s="21">
        <f t="shared" si="54"/>
        <v>3.5496894815642226</v>
      </c>
      <c r="S252" s="21">
        <f t="shared" si="47"/>
        <v>0</v>
      </c>
      <c r="T252" s="21">
        <f t="shared" si="48"/>
        <v>12.920166457543095</v>
      </c>
      <c r="U252" s="21">
        <f t="shared" si="46"/>
        <v>0</v>
      </c>
      <c r="V252" s="25"/>
    </row>
    <row r="253" spans="1:22">
      <c r="A253" s="15">
        <v>1934</v>
      </c>
      <c r="B253" s="21">
        <f>'A1. Bank of England B''Sheet'!B244</f>
        <v>629.25632900000005</v>
      </c>
      <c r="C253" s="21">
        <f>'A1. Bank of England B''Sheet'!C244</f>
        <v>545.67929100000003</v>
      </c>
      <c r="D253" s="21">
        <f>'A1. Bank of England B''Sheet'!G244+'A1. Bank of England B''Sheet'!H244</f>
        <v>331.75844900000004</v>
      </c>
      <c r="E253" s="21">
        <f>'A1. Bank of England B''Sheet'!J244</f>
        <v>18.378084000000001</v>
      </c>
      <c r="F253" s="54">
        <f>'A1. Bank of England B''Sheet'!O244+'A1. Bank of England B''Sheet'!Q244</f>
        <v>279.11979000000002</v>
      </c>
      <c r="G253" s="54">
        <f>'A1. Bank of England B''Sheet'!O244</f>
        <v>195.54275200000001</v>
      </c>
      <c r="H253" s="54">
        <f>'A1. Bank of England B''Sheet'!S244</f>
        <v>367.40230100000002</v>
      </c>
      <c r="I253" s="54"/>
      <c r="J253" s="21">
        <v>4420.6035225423548</v>
      </c>
      <c r="K253" s="21">
        <v>4420.6035225423548</v>
      </c>
      <c r="L253" s="104"/>
      <c r="M253" s="21">
        <f t="shared" si="49"/>
        <v>14.95936835499309</v>
      </c>
      <c r="N253" s="21">
        <f t="shared" si="50"/>
        <v>12.972483774192545</v>
      </c>
      <c r="O253" s="21">
        <f t="shared" si="51"/>
        <v>7.8869240002068999</v>
      </c>
      <c r="P253" s="21">
        <f t="shared" si="52"/>
        <v>0.43690387453378293</v>
      </c>
      <c r="Q253" s="21">
        <f t="shared" si="53"/>
        <v>4.6486557568133122</v>
      </c>
      <c r="R253" s="21">
        <f t="shared" si="54"/>
        <v>4.6486557568133122</v>
      </c>
      <c r="S253" s="21">
        <f t="shared" si="47"/>
        <v>0</v>
      </c>
      <c r="T253" s="21">
        <f t="shared" si="48"/>
        <v>12.972483774192545</v>
      </c>
      <c r="U253" s="21">
        <f t="shared" si="46"/>
        <v>1.4263854986040769E-7</v>
      </c>
      <c r="V253" s="25"/>
    </row>
    <row r="254" spans="1:22">
      <c r="A254" s="15">
        <v>1935</v>
      </c>
      <c r="B254" s="21">
        <f>'A1. Bank of England B''Sheet'!B245</f>
        <v>626.32667000000004</v>
      </c>
      <c r="C254" s="21">
        <f>'A1. Bank of England B''Sheet'!C245</f>
        <v>551.26588200000003</v>
      </c>
      <c r="D254" s="21">
        <f>'A1. Bank of England B''Sheet'!G245+'A1. Bank of England B''Sheet'!H245</f>
        <v>339.05288100000001</v>
      </c>
      <c r="E254" s="21">
        <f>'A1. Bank of England B''Sheet'!J245</f>
        <v>16.705496</v>
      </c>
      <c r="F254" s="54">
        <f>'A1. Bank of England B''Sheet'!O245+'A1. Bank of England B''Sheet'!Q245</f>
        <v>270.56829300000004</v>
      </c>
      <c r="G254" s="54">
        <f>'A1. Bank of England B''Sheet'!O245</f>
        <v>195.50750500000001</v>
      </c>
      <c r="H254" s="54">
        <f>'A1. Bank of England B''Sheet'!S245</f>
        <v>377.43775099999999</v>
      </c>
      <c r="I254" s="54"/>
      <c r="J254" s="21">
        <v>4618.9150952426517</v>
      </c>
      <c r="K254" s="21">
        <v>4618.9150952426517</v>
      </c>
      <c r="L254" s="104"/>
      <c r="M254" s="21">
        <f t="shared" si="49"/>
        <v>14.168352054331944</v>
      </c>
      <c r="N254" s="21">
        <f t="shared" si="50"/>
        <v>12.470376028722857</v>
      </c>
      <c r="O254" s="21">
        <f t="shared" si="51"/>
        <v>7.6698323944013334</v>
      </c>
      <c r="P254" s="21">
        <f t="shared" si="52"/>
        <v>0.37790079826911105</v>
      </c>
      <c r="Q254" s="21">
        <f t="shared" si="53"/>
        <v>4.4226428360524119</v>
      </c>
      <c r="R254" s="21">
        <f t="shared" si="54"/>
        <v>4.4226428360524119</v>
      </c>
      <c r="S254" s="21">
        <f t="shared" si="47"/>
        <v>0</v>
      </c>
      <c r="T254" s="21">
        <f t="shared" si="48"/>
        <v>12.470376028722857</v>
      </c>
      <c r="U254" s="21">
        <f t="shared" si="46"/>
        <v>0</v>
      </c>
      <c r="V254" s="25"/>
    </row>
    <row r="255" spans="1:22">
      <c r="A255" s="15">
        <v>1936</v>
      </c>
      <c r="B255" s="21">
        <f>'A1. Bank of England B''Sheet'!B246</f>
        <v>629.31887800000004</v>
      </c>
      <c r="C255" s="21">
        <f>'A1. Bank of England B''Sheet'!C246</f>
        <v>568.588525</v>
      </c>
      <c r="D255" s="21">
        <f>'A1. Bank of England B''Sheet'!G246+'A1. Bank of England B''Sheet'!H246</f>
        <v>338.87420800000001</v>
      </c>
      <c r="E255" s="21">
        <f>'A1. Bank of England B''Sheet'!J246</f>
        <v>27.273698</v>
      </c>
      <c r="F255" s="54">
        <f>'A1. Bank of England B''Sheet'!O246+'A1. Bank of England B''Sheet'!Q246</f>
        <v>263.17097200000001</v>
      </c>
      <c r="G255" s="54">
        <f>'A1. Bank of England B''Sheet'!O246</f>
        <v>202.440619</v>
      </c>
      <c r="H255" s="54">
        <f>'A1. Bank of England B''Sheet'!S246</f>
        <v>399.88149900000002</v>
      </c>
      <c r="I255" s="54"/>
      <c r="J255" s="21">
        <v>4880.5762419833427</v>
      </c>
      <c r="K255" s="21">
        <v>4880.5762419833427</v>
      </c>
      <c r="L255" s="104"/>
      <c r="M255" s="21">
        <f t="shared" si="49"/>
        <v>13.624820223436888</v>
      </c>
      <c r="N255" s="21">
        <f t="shared" si="50"/>
        <v>12.310001662200495</v>
      </c>
      <c r="O255" s="21">
        <f t="shared" si="51"/>
        <v>7.3366624199052843</v>
      </c>
      <c r="P255" s="21">
        <f t="shared" si="52"/>
        <v>0.59047844434488772</v>
      </c>
      <c r="Q255" s="21">
        <f t="shared" si="53"/>
        <v>4.3828607979503227</v>
      </c>
      <c r="R255" s="21">
        <f t="shared" si="54"/>
        <v>4.3828607979503227</v>
      </c>
      <c r="S255" s="21">
        <f t="shared" si="47"/>
        <v>0</v>
      </c>
      <c r="T255" s="21">
        <f t="shared" si="48"/>
        <v>12.310001662200495</v>
      </c>
      <c r="U255" s="21">
        <f t="shared" si="46"/>
        <v>0</v>
      </c>
      <c r="V255" s="25"/>
    </row>
    <row r="256" spans="1:22">
      <c r="A256" s="15">
        <v>1937</v>
      </c>
      <c r="B256" s="21">
        <f>'A1. Bank of England B''Sheet'!B247</f>
        <v>683.158232</v>
      </c>
      <c r="C256" s="21">
        <f>'A1. Bank of England B''Sheet'!C247</f>
        <v>624.56468700000005</v>
      </c>
      <c r="D256" s="21">
        <f>'A1. Bank of England B''Sheet'!G247+'A1. Bank of England B''Sheet'!H247</f>
        <v>282.63718299999999</v>
      </c>
      <c r="E256" s="21">
        <f>'A1. Bank of England B''Sheet'!J247</f>
        <v>27.580952</v>
      </c>
      <c r="F256" s="54">
        <f>'A1. Bank of England B''Sheet'!O247+'A1. Bank of England B''Sheet'!Q247</f>
        <v>372.94009699999998</v>
      </c>
      <c r="G256" s="54">
        <f>'A1. Bank of England B''Sheet'!O247</f>
        <v>314.34655199999997</v>
      </c>
      <c r="H256" s="54">
        <f>'A1. Bank of England B''Sheet'!S247</f>
        <v>455.067116</v>
      </c>
      <c r="I256" s="54"/>
      <c r="J256" s="21">
        <v>5219.9798985354628</v>
      </c>
      <c r="K256" s="21">
        <v>5219.9798985354628</v>
      </c>
      <c r="L256" s="104"/>
      <c r="M256" s="21">
        <f t="shared" si="49"/>
        <v>13.997491241369929</v>
      </c>
      <c r="N256" s="21">
        <f t="shared" si="50"/>
        <v>12.796945607107098</v>
      </c>
      <c r="O256" s="21">
        <f t="shared" si="51"/>
        <v>5.7910617309636248</v>
      </c>
      <c r="P256" s="21">
        <f t="shared" si="52"/>
        <v>0.56511671230018123</v>
      </c>
      <c r="Q256" s="21">
        <f t="shared" si="53"/>
        <v>6.4407671638432902</v>
      </c>
      <c r="R256" s="21">
        <f t="shared" si="54"/>
        <v>6.4407671638432902</v>
      </c>
      <c r="S256" s="21">
        <f t="shared" si="47"/>
        <v>0</v>
      </c>
      <c r="T256" s="21">
        <f t="shared" si="48"/>
        <v>12.796945607107098</v>
      </c>
      <c r="U256" s="21">
        <f t="shared" si="46"/>
        <v>0</v>
      </c>
      <c r="V256" s="25"/>
    </row>
    <row r="257" spans="1:22">
      <c r="A257" s="15">
        <v>1938</v>
      </c>
      <c r="B257" s="21">
        <f>'A1. Bank of England B''Sheet'!B248</f>
        <v>702.49212599999998</v>
      </c>
      <c r="C257" s="21">
        <f>'A1. Bank of England B''Sheet'!C248</f>
        <v>650.60871599999996</v>
      </c>
      <c r="D257" s="21">
        <f>'A1. Bank of England B''Sheet'!G248+'A1. Bank of England B''Sheet'!H248</f>
        <v>296.763488</v>
      </c>
      <c r="E257" s="21">
        <f>'A1. Bank of England B''Sheet'!J248</f>
        <v>26.654091000000001</v>
      </c>
      <c r="F257" s="54">
        <f>'A1. Bank of England B''Sheet'!O248+'A1. Bank of England B''Sheet'!Q248</f>
        <v>379.07454700000005</v>
      </c>
      <c r="G257" s="54">
        <f>'A1. Bank of England B''Sheet'!O248</f>
        <v>327.19113700000003</v>
      </c>
      <c r="H257" s="54">
        <f>'A1. Bank of England B''Sheet'!S248</f>
        <v>474.52375000000001</v>
      </c>
      <c r="I257" s="54"/>
      <c r="J257" s="21">
        <v>5383.652818991096</v>
      </c>
      <c r="K257" s="21">
        <v>5383.652818991096</v>
      </c>
      <c r="L257" s="104"/>
      <c r="M257" s="21">
        <f t="shared" si="49"/>
        <v>13.457755387086717</v>
      </c>
      <c r="N257" s="21">
        <f t="shared" si="50"/>
        <v>12.463816502100654</v>
      </c>
      <c r="O257" s="21">
        <f t="shared" si="51"/>
        <v>5.6851461838629129</v>
      </c>
      <c r="P257" s="21">
        <f t="shared" si="52"/>
        <v>0.51061673642609573</v>
      </c>
      <c r="Q257" s="21">
        <f t="shared" si="53"/>
        <v>6.2680535818116461</v>
      </c>
      <c r="R257" s="21">
        <f t="shared" si="54"/>
        <v>6.2680535818116461</v>
      </c>
      <c r="S257" s="21">
        <f t="shared" si="47"/>
        <v>0</v>
      </c>
      <c r="T257" s="21">
        <f t="shared" si="48"/>
        <v>12.463816502100654</v>
      </c>
      <c r="U257" s="21">
        <f t="shared" si="46"/>
        <v>0</v>
      </c>
      <c r="V257" s="25"/>
    </row>
    <row r="258" spans="1:22">
      <c r="A258" s="15">
        <v>1939</v>
      </c>
      <c r="B258" s="21">
        <f>'A1. Bank of England B''Sheet'!B249</f>
        <v>699.22007699999995</v>
      </c>
      <c r="C258" s="21">
        <f>'A1. Bank of England B''Sheet'!C249</f>
        <v>645.54069599999991</v>
      </c>
      <c r="D258" s="21">
        <f>'A1. Bank of England B''Sheet'!G249+'A1. Bank of England B''Sheet'!H249</f>
        <v>478.40536400000002</v>
      </c>
      <c r="E258" s="21">
        <f>'A1. Bank of England B''Sheet'!J249</f>
        <v>39.225313</v>
      </c>
      <c r="F258" s="54">
        <f>'A1. Bank of England B''Sheet'!O249+'A1. Bank of England B''Sheet'!Q249</f>
        <v>181.58940000000001</v>
      </c>
      <c r="G258" s="54">
        <f>'A1. Bank of England B''Sheet'!O249</f>
        <v>127.91001900000001</v>
      </c>
      <c r="H258" s="54">
        <f>'A1. Bank of England B''Sheet'!S249</f>
        <v>472.73497600000002</v>
      </c>
      <c r="I258" s="54"/>
      <c r="J258" s="21">
        <v>5791.4783191346769</v>
      </c>
      <c r="K258" s="21">
        <v>5791.4783191346769</v>
      </c>
      <c r="L258" s="104"/>
      <c r="M258" s="21">
        <f t="shared" si="49"/>
        <v>12.987837449946014</v>
      </c>
      <c r="N258" s="21">
        <f t="shared" si="50"/>
        <v>11.990756419560039</v>
      </c>
      <c r="O258" s="21">
        <f t="shared" si="51"/>
        <v>8.88625957291306</v>
      </c>
      <c r="P258" s="21">
        <f t="shared" si="52"/>
        <v>0.72860034476277535</v>
      </c>
      <c r="Q258" s="21">
        <f t="shared" si="53"/>
        <v>2.375896501884208</v>
      </c>
      <c r="R258" s="21">
        <f t="shared" si="54"/>
        <v>2.375896501884208</v>
      </c>
      <c r="S258" s="21">
        <f t="shared" si="47"/>
        <v>0</v>
      </c>
      <c r="T258" s="21">
        <f t="shared" si="48"/>
        <v>11.990756419560039</v>
      </c>
      <c r="U258" s="21">
        <f t="shared" si="46"/>
        <v>-3.9968028886505635E-15</v>
      </c>
      <c r="V258" s="25"/>
    </row>
    <row r="259" spans="1:22">
      <c r="A259" s="15">
        <v>1940</v>
      </c>
      <c r="B259" s="21">
        <f>'A1. Bank of England B''Sheet'!B250</f>
        <v>782.38254600000005</v>
      </c>
      <c r="C259" s="21">
        <f>'A1. Bank of England B''Sheet'!C250</f>
        <v>733.36171200000001</v>
      </c>
      <c r="D259" s="21">
        <f>'A1. Bank of England B''Sheet'!G250+'A1. Bank of England B''Sheet'!H250</f>
        <v>701.52333499999997</v>
      </c>
      <c r="E259" s="21">
        <f>'A1. Bank of England B''Sheet'!J250</f>
        <v>30.103836999999999</v>
      </c>
      <c r="F259" s="54">
        <f>'A1. Bank of England B''Sheet'!O250+'A1. Bank of England B''Sheet'!Q250</f>
        <v>50.755374000000003</v>
      </c>
      <c r="G259" s="54">
        <f>'A1. Bank of England B''Sheet'!O250</f>
        <v>1.73454</v>
      </c>
      <c r="H259" s="54">
        <f>'A1. Bank of England B''Sheet'!S250</f>
        <v>531.215913</v>
      </c>
      <c r="I259" s="54"/>
      <c r="J259" s="21">
        <v>7029.7958265530742</v>
      </c>
      <c r="K259" s="21">
        <v>7029.7958265530742</v>
      </c>
      <c r="L259" s="104"/>
      <c r="M259" s="21">
        <f t="shared" si="49"/>
        <v>13.509202709350697</v>
      </c>
      <c r="N259" s="21">
        <f t="shared" si="50"/>
        <v>12.662772293854911</v>
      </c>
      <c r="O259" s="21">
        <f t="shared" si="51"/>
        <v>12.113027043237153</v>
      </c>
      <c r="P259" s="21">
        <f t="shared" si="52"/>
        <v>0.51979538454868823</v>
      </c>
      <c r="Q259" s="21">
        <f t="shared" si="53"/>
        <v>2.9949866069068926E-2</v>
      </c>
      <c r="R259" s="21">
        <f t="shared" si="54"/>
        <v>2.9949866069068926E-2</v>
      </c>
      <c r="S259" s="21">
        <f t="shared" si="47"/>
        <v>0</v>
      </c>
      <c r="T259" s="21">
        <f t="shared" si="48"/>
        <v>12.662772293854911</v>
      </c>
      <c r="U259" s="21">
        <f t="shared" si="46"/>
        <v>2.0469737016526324E-16</v>
      </c>
      <c r="V259" s="25"/>
    </row>
    <row r="260" spans="1:22">
      <c r="A260" s="15">
        <v>1941</v>
      </c>
      <c r="B260" s="21">
        <f>'A1. Bank of England B''Sheet'!B251</f>
        <v>837.68734400000005</v>
      </c>
      <c r="C260" s="21">
        <f>'A1. Bank of England B''Sheet'!C251</f>
        <v>810.69469000000004</v>
      </c>
      <c r="D260" s="21">
        <f>'A1. Bank of England B''Sheet'!G251+'A1. Bank of England B''Sheet'!H251</f>
        <v>783.40840700000001</v>
      </c>
      <c r="E260" s="21">
        <f>'A1. Bank of England B''Sheet'!J251</f>
        <v>25.657381999999998</v>
      </c>
      <c r="F260" s="54">
        <f>'A1. Bank of England B''Sheet'!O251+'A1. Bank of England B''Sheet'!Q251</f>
        <v>28.621555000000001</v>
      </c>
      <c r="G260" s="54">
        <f>'A1. Bank of England B''Sheet'!O251</f>
        <v>1.6289009999999999</v>
      </c>
      <c r="H260" s="54">
        <f>'A1. Bank of England B''Sheet'!S251</f>
        <v>603.24892199999999</v>
      </c>
      <c r="I260" s="54"/>
      <c r="J260" s="21">
        <v>8470.3210491050031</v>
      </c>
      <c r="K260" s="21">
        <v>8470.3210491050031</v>
      </c>
      <c r="L260" s="104"/>
      <c r="M260" s="21">
        <f t="shared" si="49"/>
        <v>11.916240025576162</v>
      </c>
      <c r="N260" s="21">
        <f t="shared" si="50"/>
        <v>11.532265089945131</v>
      </c>
      <c r="O260" s="21">
        <f t="shared" si="51"/>
        <v>11.144113233572096</v>
      </c>
      <c r="P260" s="21">
        <f t="shared" si="52"/>
        <v>0.36498047216515822</v>
      </c>
      <c r="Q260" s="21">
        <f t="shared" si="53"/>
        <v>2.31713842078782E-2</v>
      </c>
      <c r="R260" s="21">
        <f t="shared" si="54"/>
        <v>2.31713842078782E-2</v>
      </c>
      <c r="S260" s="21">
        <f t="shared" si="47"/>
        <v>0</v>
      </c>
      <c r="T260" s="21">
        <f t="shared" si="48"/>
        <v>11.532265089945131</v>
      </c>
      <c r="U260" s="21">
        <f t="shared" si="46"/>
        <v>-1.1345091532888318E-15</v>
      </c>
      <c r="V260" s="25"/>
    </row>
    <row r="261" spans="1:22">
      <c r="A261" s="15">
        <v>1942</v>
      </c>
      <c r="B261" s="21">
        <f>'A1. Bank of England B''Sheet'!B252</f>
        <v>998.25176699999997</v>
      </c>
      <c r="C261" s="21">
        <f>'A1. Bank of England B''Sheet'!C252</f>
        <v>967.58198599999992</v>
      </c>
      <c r="D261" s="21">
        <f>'A1. Bank of England B''Sheet'!G252+'A1. Bank of England B''Sheet'!H252</f>
        <v>939.45895399999995</v>
      </c>
      <c r="E261" s="21">
        <f>'A1. Bank of England B''Sheet'!J252</f>
        <v>27.531753999999999</v>
      </c>
      <c r="F261" s="54">
        <f>'A1. Bank of England B''Sheet'!O252+'A1. Bank of England B''Sheet'!Q252</f>
        <v>31.261058999999999</v>
      </c>
      <c r="G261" s="54">
        <f>'A1. Bank of England B''Sheet'!O252</f>
        <v>0.59127799999999997</v>
      </c>
      <c r="H261" s="54">
        <f>'A1. Bank of England B''Sheet'!S252</f>
        <v>749.57179499999995</v>
      </c>
      <c r="I261" s="54"/>
      <c r="J261" s="21">
        <v>9280.8853259308853</v>
      </c>
      <c r="K261" s="21">
        <v>9280.8853259308853</v>
      </c>
      <c r="L261" s="104"/>
      <c r="M261" s="21">
        <f t="shared" si="49"/>
        <v>11.785288434910953</v>
      </c>
      <c r="N261" s="21">
        <f t="shared" si="50"/>
        <v>11.423203210251838</v>
      </c>
      <c r="O261" s="21">
        <f t="shared" si="51"/>
        <v>11.091184720787716</v>
      </c>
      <c r="P261" s="21">
        <f t="shared" si="52"/>
        <v>0.32503790399903532</v>
      </c>
      <c r="Q261" s="21">
        <f t="shared" si="53"/>
        <v>6.980585465086662E-3</v>
      </c>
      <c r="R261" s="21">
        <f t="shared" si="54"/>
        <v>6.980585465086662E-3</v>
      </c>
      <c r="S261" s="21">
        <f t="shared" si="47"/>
        <v>0</v>
      </c>
      <c r="T261" s="21">
        <f t="shared" si="48"/>
        <v>11.423203210251838</v>
      </c>
      <c r="U261" s="21">
        <f t="shared" si="46"/>
        <v>2.9056618222611519E-16</v>
      </c>
      <c r="V261" s="25"/>
    </row>
    <row r="262" spans="1:22">
      <c r="A262" s="15">
        <v>1943</v>
      </c>
      <c r="B262" s="21">
        <f>'A1. Bank of England B''Sheet'!B253</f>
        <v>1207.458582</v>
      </c>
      <c r="C262" s="21">
        <f>'A1. Bank of England B''Sheet'!C253</f>
        <v>1174.6637350000001</v>
      </c>
      <c r="D262" s="21">
        <f>'A1. Bank of England B''Sheet'!G253+'A1. Bank of England B''Sheet'!H253</f>
        <v>1148.441313</v>
      </c>
      <c r="E262" s="21">
        <f>'A1. Bank of England B''Sheet'!J253</f>
        <v>25.120647999999999</v>
      </c>
      <c r="F262" s="54">
        <f>'A1. Bank of England B''Sheet'!O253+'A1. Bank of England B''Sheet'!Q253</f>
        <v>33.896620999999996</v>
      </c>
      <c r="G262" s="54">
        <f>'A1. Bank of England B''Sheet'!O253</f>
        <v>1.101774</v>
      </c>
      <c r="H262" s="54">
        <f>'A1. Bank of England B''Sheet'!S253</f>
        <v>917.44687199999998</v>
      </c>
      <c r="I262" s="54"/>
      <c r="J262" s="21">
        <v>9878.0946683258317</v>
      </c>
      <c r="K262" s="21">
        <v>9878.0946683258317</v>
      </c>
      <c r="L262" s="104"/>
      <c r="M262" s="21">
        <f t="shared" si="49"/>
        <v>13.010165944259098</v>
      </c>
      <c r="N262" s="21">
        <f t="shared" si="50"/>
        <v>12.656806907396842</v>
      </c>
      <c r="O262" s="21">
        <f t="shared" si="51"/>
        <v>12.374264659765203</v>
      </c>
      <c r="P262" s="21">
        <f t="shared" si="52"/>
        <v>0.27067081552890931</v>
      </c>
      <c r="Q262" s="21">
        <f t="shared" si="53"/>
        <v>1.1871432102728742E-2</v>
      </c>
      <c r="R262" s="21">
        <f t="shared" si="54"/>
        <v>1.1871432102728742E-2</v>
      </c>
      <c r="S262" s="21">
        <f t="shared" si="47"/>
        <v>0</v>
      </c>
      <c r="T262" s="21">
        <f t="shared" si="48"/>
        <v>12.656806907396842</v>
      </c>
      <c r="U262" s="21">
        <f t="shared" si="46"/>
        <v>9.8705765783080324E-16</v>
      </c>
      <c r="V262" s="25"/>
    </row>
    <row r="263" spans="1:22">
      <c r="A263" s="15">
        <v>1944</v>
      </c>
      <c r="B263" s="21">
        <f>'A1. Bank of England B''Sheet'!B254</f>
        <v>1381.236193</v>
      </c>
      <c r="C263" s="21">
        <f>'A1. Bank of England B''Sheet'!C254</f>
        <v>1358.458672</v>
      </c>
      <c r="D263" s="21">
        <f>'A1. Bank of England B''Sheet'!G254+'A1. Bank of England B''Sheet'!H254</f>
        <v>1339.8015300000002</v>
      </c>
      <c r="E263" s="21">
        <f>'A1. Bank of England B''Sheet'!J254</f>
        <v>17.524099</v>
      </c>
      <c r="F263" s="54">
        <f>'A1. Bank of England B''Sheet'!O254+'A1. Bank of England B''Sheet'!Q254</f>
        <v>23.910564000000001</v>
      </c>
      <c r="G263" s="54">
        <f>'A1. Bank of England B''Sheet'!O254</f>
        <v>1.133043</v>
      </c>
      <c r="H263" s="54">
        <f>'A1. Bank of England B''Sheet'!S254</f>
        <v>1077.4641979999999</v>
      </c>
      <c r="I263" s="54"/>
      <c r="J263" s="21">
        <v>9963.7070929453403</v>
      </c>
      <c r="K263" s="21">
        <v>9963.7070929453403</v>
      </c>
      <c r="L263" s="104"/>
      <c r="M263" s="21">
        <f t="shared" si="49"/>
        <v>13.982819960502523</v>
      </c>
      <c r="N263" s="21">
        <f t="shared" si="50"/>
        <v>13.752233782046105</v>
      </c>
      <c r="O263" s="21">
        <f t="shared" si="51"/>
        <v>13.563359888583388</v>
      </c>
      <c r="P263" s="21">
        <f t="shared" si="52"/>
        <v>0.17740363489521035</v>
      </c>
      <c r="Q263" s="21">
        <f t="shared" si="53"/>
        <v>1.1470258567506029E-2</v>
      </c>
      <c r="R263" s="21">
        <f t="shared" si="54"/>
        <v>1.1470258567506029E-2</v>
      </c>
      <c r="S263" s="21">
        <f t="shared" si="47"/>
        <v>0</v>
      </c>
      <c r="T263" s="21">
        <f t="shared" si="48"/>
        <v>13.752233782046105</v>
      </c>
      <c r="U263" s="21">
        <f t="shared" si="46"/>
        <v>-5.8980598183211441E-17</v>
      </c>
      <c r="V263" s="25"/>
    </row>
    <row r="264" spans="1:22">
      <c r="A264" s="15">
        <v>1945</v>
      </c>
      <c r="B264" s="21">
        <f>'A1. Bank of England B''Sheet'!B255</f>
        <v>1554.6466350000001</v>
      </c>
      <c r="C264" s="21">
        <f>'A1. Bank of England B''Sheet'!C255</f>
        <v>1521.5460800000001</v>
      </c>
      <c r="D264" s="21">
        <f>'A1. Bank of England B''Sheet'!G255+'A1. Bank of England B''Sheet'!H255</f>
        <v>1487.3341190000001</v>
      </c>
      <c r="E264" s="21">
        <f>'A1. Bank of England B''Sheet'!J255</f>
        <v>32.300398000000001</v>
      </c>
      <c r="F264" s="54">
        <f>'A1. Bank of England B''Sheet'!O255+'A1. Bank of England B''Sheet'!Q255</f>
        <v>35.012118000000001</v>
      </c>
      <c r="G264" s="54">
        <f>'A1. Bank of England B''Sheet'!O255</f>
        <v>1.9115629999999999</v>
      </c>
      <c r="H264" s="54">
        <f>'A1. Bank of England B''Sheet'!S255</f>
        <v>1217.1411639999999</v>
      </c>
      <c r="I264" s="54"/>
      <c r="J264" s="21">
        <v>9696.7279601799546</v>
      </c>
      <c r="K264" s="21">
        <v>9696.7279601799546</v>
      </c>
      <c r="L264" s="104"/>
      <c r="M264" s="21">
        <f t="shared" si="49"/>
        <v>15.603094515903074</v>
      </c>
      <c r="N264" s="21">
        <f t="shared" si="50"/>
        <v>15.270883274733245</v>
      </c>
      <c r="O264" s="21">
        <f t="shared" si="51"/>
        <v>14.927517490483895</v>
      </c>
      <c r="P264" s="21">
        <f t="shared" si="52"/>
        <v>0.32418052536760972</v>
      </c>
      <c r="Q264" s="21">
        <f t="shared" si="53"/>
        <v>1.9185258881741461E-2</v>
      </c>
      <c r="R264" s="21">
        <f t="shared" si="54"/>
        <v>1.9185258881741461E-2</v>
      </c>
      <c r="S264" s="21">
        <f t="shared" si="47"/>
        <v>0</v>
      </c>
      <c r="T264" s="21">
        <f t="shared" si="48"/>
        <v>15.270883274733245</v>
      </c>
      <c r="U264" s="21">
        <f t="shared" si="46"/>
        <v>-9.0899510141184692E-16</v>
      </c>
      <c r="V264" s="25"/>
    </row>
    <row r="265" spans="1:22">
      <c r="A265" s="15">
        <v>1946</v>
      </c>
      <c r="B265" s="21">
        <f>'A1. Bank of England B''Sheet'!B256</f>
        <v>1722.457302</v>
      </c>
      <c r="C265" s="21">
        <f>'A1. Bank of England B''Sheet'!C256</f>
        <v>1645.323191</v>
      </c>
      <c r="D265" s="21">
        <f>'A1. Bank of England B''Sheet'!G256+'A1. Bank of England B''Sheet'!H256</f>
        <v>1614.741188</v>
      </c>
      <c r="E265" s="21">
        <f>'A1. Bank of England B''Sheet'!J256</f>
        <v>29.402297000000001</v>
      </c>
      <c r="F265" s="54">
        <f>'A1. Bank of England B''Sheet'!O256+'A1. Bank of England B''Sheet'!Q256</f>
        <v>78.313817</v>
      </c>
      <c r="G265" s="54">
        <f>'A1. Bank of England B''Sheet'!O256</f>
        <v>1.1797059999999999</v>
      </c>
      <c r="H265" s="54">
        <f>'A1. Bank of England B''Sheet'!S256</f>
        <v>1323.1137229999999</v>
      </c>
      <c r="I265" s="54"/>
      <c r="J265" s="21">
        <v>9756.2509811429118</v>
      </c>
      <c r="K265" s="21">
        <v>9756.2509811429118</v>
      </c>
      <c r="L265" s="104"/>
      <c r="M265" s="21">
        <f t="shared" si="49"/>
        <v>17.763283749666357</v>
      </c>
      <c r="N265" s="21">
        <f t="shared" si="50"/>
        <v>16.967818399738476</v>
      </c>
      <c r="O265" s="21">
        <f t="shared" si="51"/>
        <v>16.652433631540521</v>
      </c>
      <c r="P265" s="21">
        <f t="shared" si="52"/>
        <v>0.30321874678491384</v>
      </c>
      <c r="Q265" s="21">
        <f t="shared" si="53"/>
        <v>1.2166021413042783E-2</v>
      </c>
      <c r="R265" s="21">
        <f t="shared" si="54"/>
        <v>1.2166021413042783E-2</v>
      </c>
      <c r="S265" s="21">
        <f t="shared" si="47"/>
        <v>0</v>
      </c>
      <c r="T265" s="21">
        <f t="shared" si="48"/>
        <v>16.967818399738476</v>
      </c>
      <c r="U265" s="21">
        <f t="shared" si="46"/>
        <v>-1.7104373473131318E-15</v>
      </c>
      <c r="V265" s="25"/>
    </row>
    <row r="266" spans="1:22">
      <c r="A266" s="15">
        <v>1947</v>
      </c>
      <c r="B266" s="21">
        <f>'A1. Bank of England B''Sheet'!B257</f>
        <v>1836.457071</v>
      </c>
      <c r="C266" s="21">
        <f>'A1. Bank of England B''Sheet'!C257</f>
        <v>1761.7838160000001</v>
      </c>
      <c r="D266" s="21">
        <f>'A1. Bank of England B''Sheet'!G257+'A1. Bank of England B''Sheet'!H257</f>
        <v>1728.638882</v>
      </c>
      <c r="E266" s="21">
        <f>'A1. Bank of England B''Sheet'!J257</f>
        <v>31.967224999999999</v>
      </c>
      <c r="F266" s="54">
        <f>'A1. Bank of England B''Sheet'!O257+'A1. Bank of England B''Sheet'!Q257</f>
        <v>75.850963999999991</v>
      </c>
      <c r="G266" s="54">
        <f>'A1. Bank of England B''Sheet'!O257</f>
        <v>1.1777089999999999</v>
      </c>
      <c r="H266" s="54">
        <f>'A1. Bank of England B''Sheet'!S257</f>
        <v>1375.5745790000001</v>
      </c>
      <c r="I266" s="54"/>
      <c r="J266" s="21">
        <v>10544.029386426726</v>
      </c>
      <c r="K266" s="21">
        <v>10544.029386426726</v>
      </c>
      <c r="L266" s="104"/>
      <c r="M266" s="21">
        <f t="shared" si="49"/>
        <v>18.823388969282803</v>
      </c>
      <c r="N266" s="21">
        <f t="shared" si="50"/>
        <v>18.058000141706206</v>
      </c>
      <c r="O266" s="21">
        <f t="shared" si="51"/>
        <v>17.718269910656765</v>
      </c>
      <c r="P266" s="21">
        <f t="shared" si="52"/>
        <v>0.32765890362790917</v>
      </c>
      <c r="Q266" s="21">
        <f t="shared" si="53"/>
        <v>1.2071327421530061E-2</v>
      </c>
      <c r="R266" s="21">
        <f t="shared" si="54"/>
        <v>1.2071327421530061E-2</v>
      </c>
      <c r="S266" s="21">
        <f t="shared" si="47"/>
        <v>0</v>
      </c>
      <c r="T266" s="21">
        <f t="shared" si="48"/>
        <v>18.058000141706206</v>
      </c>
      <c r="U266" s="21">
        <f t="shared" si="46"/>
        <v>1.1032841307212493E-15</v>
      </c>
      <c r="V266" s="25"/>
    </row>
    <row r="267" spans="1:22">
      <c r="A267" s="15">
        <v>1948</v>
      </c>
      <c r="B267" s="21">
        <f>'A1. Bank of England B''Sheet'!B258</f>
        <v>1764.6870180000001</v>
      </c>
      <c r="C267" s="21">
        <f>'A1. Bank of England B''Sheet'!C258</f>
        <v>1646.0501160000001</v>
      </c>
      <c r="D267" s="21">
        <f>'A1. Bank of England B''Sheet'!G258+'A1. Bank of England B''Sheet'!H258</f>
        <v>1612.5405030000002</v>
      </c>
      <c r="E267" s="21">
        <f>'A1. Bank of England B''Sheet'!J258</f>
        <v>33.028092999999998</v>
      </c>
      <c r="F267" s="54">
        <f>'A1. Bank of England B''Sheet'!O258+'A1. Bank of England B''Sheet'!Q258</f>
        <v>119.11842200000001</v>
      </c>
      <c r="G267" s="54">
        <f>'A1. Bank of England B''Sheet'!O258</f>
        <v>0.48152</v>
      </c>
      <c r="H267" s="54">
        <f>'A1. Bank of England B''Sheet'!S258</f>
        <v>1231.610932</v>
      </c>
      <c r="I267" s="54"/>
      <c r="J267" s="21">
        <v>11581</v>
      </c>
      <c r="K267" s="21">
        <v>11581</v>
      </c>
      <c r="L267" s="104"/>
      <c r="M267" s="21">
        <f t="shared" si="49"/>
        <v>16.736362858317452</v>
      </c>
      <c r="N267" s="21">
        <f t="shared" si="50"/>
        <v>15.611205694465834</v>
      </c>
      <c r="O267" s="21">
        <f t="shared" si="51"/>
        <v>15.293399173145467</v>
      </c>
      <c r="P267" s="21">
        <f t="shared" si="52"/>
        <v>0.31323976621799721</v>
      </c>
      <c r="Q267" s="21">
        <f t="shared" si="53"/>
        <v>4.5667551023696705E-3</v>
      </c>
      <c r="R267" s="21">
        <f t="shared" si="54"/>
        <v>4.5667551023696705E-3</v>
      </c>
      <c r="S267" s="21">
        <f t="shared" si="47"/>
        <v>0</v>
      </c>
      <c r="T267" s="21">
        <f t="shared" si="48"/>
        <v>15.611205694465834</v>
      </c>
      <c r="U267" s="21">
        <f t="shared" si="46"/>
        <v>4.7531423241764514E-16</v>
      </c>
      <c r="V267" s="25"/>
    </row>
    <row r="268" spans="1:22">
      <c r="A268" s="15">
        <v>1949</v>
      </c>
      <c r="B268" s="21">
        <f>'A1. Bank of England B''Sheet'!B259</f>
        <v>1733.446551</v>
      </c>
      <c r="C268" s="21">
        <f>'A1. Bank of England B''Sheet'!C259</f>
        <v>1661.228523</v>
      </c>
      <c r="D268" s="21">
        <f>'A1. Bank of England B''Sheet'!G259+'A1. Bank of England B''Sheet'!H259</f>
        <v>1600.9736680000001</v>
      </c>
      <c r="E268" s="21">
        <f>'A1. Bank of England B''Sheet'!J259</f>
        <v>56.236854999999998</v>
      </c>
      <c r="F268" s="54">
        <f>'A1. Bank of England B''Sheet'!O259+'A1. Bank of England B''Sheet'!Q259</f>
        <v>76.236028000000005</v>
      </c>
      <c r="G268" s="54">
        <f>'A1. Bank of England B''Sheet'!O259</f>
        <v>4.0179999999999998</v>
      </c>
      <c r="H268" s="54">
        <f>'A1. Bank of England B''Sheet'!S259</f>
        <v>1228.029806</v>
      </c>
      <c r="I268" s="54"/>
      <c r="J268" s="21">
        <v>12348</v>
      </c>
      <c r="K268" s="21">
        <v>12348</v>
      </c>
      <c r="L268" s="104"/>
      <c r="M268" s="21">
        <f t="shared" si="49"/>
        <v>14.968021336672136</v>
      </c>
      <c r="N268" s="21">
        <f t="shared" si="50"/>
        <v>14.344430731370348</v>
      </c>
      <c r="O268" s="21">
        <f t="shared" si="51"/>
        <v>13.824140126068562</v>
      </c>
      <c r="P268" s="21">
        <f t="shared" si="52"/>
        <v>0.48559584664536737</v>
      </c>
      <c r="Q268" s="21">
        <f t="shared" si="53"/>
        <v>3.4694758656419994E-2</v>
      </c>
      <c r="R268" s="21">
        <f t="shared" si="54"/>
        <v>3.4694758656419994E-2</v>
      </c>
      <c r="S268" s="21">
        <f t="shared" si="47"/>
        <v>0</v>
      </c>
      <c r="T268" s="21">
        <f t="shared" si="48"/>
        <v>14.344430731370348</v>
      </c>
      <c r="U268" s="21">
        <f t="shared" si="46"/>
        <v>-7.4940054162198066E-16</v>
      </c>
      <c r="V268" s="25"/>
    </row>
    <row r="269" spans="1:22">
      <c r="A269" s="15">
        <v>1950</v>
      </c>
      <c r="B269" s="21">
        <f>'A1. Bank of England B''Sheet'!B260</f>
        <v>1867.4222930000001</v>
      </c>
      <c r="C269" s="21">
        <f>'A1. Bank of England B''Sheet'!C260</f>
        <v>1814.22236</v>
      </c>
      <c r="D269" s="21">
        <f>'A1. Bank of England B''Sheet'!G260+'A1. Bank of England B''Sheet'!H260</f>
        <v>1763.2031180000001</v>
      </c>
      <c r="E269" s="21">
        <f>'A1. Bank of England B''Sheet'!J260</f>
        <v>45.489984</v>
      </c>
      <c r="F269" s="54">
        <f>'A1. Bank of England B''Sheet'!O260+'A1. Bank of England B''Sheet'!Q260</f>
        <v>58.729191</v>
      </c>
      <c r="G269" s="54">
        <f>'A1. Bank of England B''Sheet'!O260</f>
        <v>5.5292579999999996</v>
      </c>
      <c r="H269" s="54">
        <f>'A1. Bank of England B''Sheet'!S260</f>
        <v>1247.15689</v>
      </c>
      <c r="I269" s="54"/>
      <c r="J269" s="21">
        <v>12926</v>
      </c>
      <c r="K269" s="21">
        <v>12926</v>
      </c>
      <c r="L269" s="104"/>
      <c r="M269" s="21">
        <f t="shared" si="49"/>
        <v>15.123277397149337</v>
      </c>
      <c r="N269" s="21">
        <f t="shared" si="50"/>
        <v>14.692438937479753</v>
      </c>
      <c r="O269" s="21">
        <f t="shared" si="51"/>
        <v>14.279260754778104</v>
      </c>
      <c r="P269" s="21">
        <f t="shared" si="52"/>
        <v>0.36839961127308068</v>
      </c>
      <c r="Q269" s="21">
        <f t="shared" si="53"/>
        <v>4.4778571428571425E-2</v>
      </c>
      <c r="R269" s="21">
        <f t="shared" si="54"/>
        <v>4.4778571428571425E-2</v>
      </c>
      <c r="S269" s="21">
        <f t="shared" si="47"/>
        <v>0</v>
      </c>
      <c r="T269" s="21">
        <f t="shared" si="48"/>
        <v>14.692438937479753</v>
      </c>
      <c r="U269" s="21">
        <f t="shared" si="46"/>
        <v>-2.4771851236948805E-15</v>
      </c>
      <c r="V269" s="25"/>
    </row>
    <row r="270" spans="1:22">
      <c r="A270" s="15">
        <v>1951</v>
      </c>
      <c r="B270" s="21">
        <f>'A1. Bank of England B''Sheet'!B261</f>
        <v>1774.218971</v>
      </c>
      <c r="C270" s="21">
        <f>'A1. Bank of England B''Sheet'!C261</f>
        <v>1712.8431390000001</v>
      </c>
      <c r="D270" s="21">
        <f>'A1. Bank of England B''Sheet'!G261+'A1. Bank of England B''Sheet'!H261</f>
        <v>1658.4530320000001</v>
      </c>
      <c r="E270" s="21">
        <f>'A1. Bank of England B''Sheet'!J261</f>
        <v>49.414448999999998</v>
      </c>
      <c r="F270" s="54">
        <f>'A1. Bank of England B''Sheet'!O261+'A1. Bank of England B''Sheet'!Q261</f>
        <v>66.351489999999998</v>
      </c>
      <c r="G270" s="54">
        <f>'A1. Bank of England B''Sheet'!O261</f>
        <v>4.9756580000000001</v>
      </c>
      <c r="H270" s="54">
        <f>'A1. Bank of England B''Sheet'!S261</f>
        <v>1288.9809909999999</v>
      </c>
      <c r="I270" s="54"/>
      <c r="J270" s="21">
        <v>14518</v>
      </c>
      <c r="K270" s="21">
        <v>14518</v>
      </c>
      <c r="L270" s="104"/>
      <c r="M270" s="21">
        <f t="shared" si="49"/>
        <v>13.725970686987468</v>
      </c>
      <c r="N270" s="21">
        <f t="shared" si="50"/>
        <v>13.251146054463872</v>
      </c>
      <c r="O270" s="21">
        <f t="shared" si="51"/>
        <v>12.830365403063595</v>
      </c>
      <c r="P270" s="21">
        <f t="shared" si="52"/>
        <v>0.38228724276651704</v>
      </c>
      <c r="Q270" s="21">
        <f t="shared" si="53"/>
        <v>3.8493408633761411E-2</v>
      </c>
      <c r="R270" s="21">
        <f t="shared" si="54"/>
        <v>3.8493408633761411E-2</v>
      </c>
      <c r="S270" s="21">
        <f t="shared" si="47"/>
        <v>0</v>
      </c>
      <c r="T270" s="21">
        <f t="shared" si="48"/>
        <v>13.251146054463872</v>
      </c>
      <c r="U270" s="21">
        <f t="shared" si="46"/>
        <v>-1.915134717478395E-15</v>
      </c>
      <c r="V270" s="25"/>
    </row>
    <row r="271" spans="1:22">
      <c r="A271" s="15">
        <v>1952</v>
      </c>
      <c r="B271" s="21">
        <f>'A1. Bank of England B''Sheet'!B262</f>
        <v>1797.082905</v>
      </c>
      <c r="C271" s="21">
        <f>'A1. Bank of England B''Sheet'!C262</f>
        <v>1763.7535479999999</v>
      </c>
      <c r="D271" s="21">
        <f>'A1. Bank of England B''Sheet'!G262+'A1. Bank of England B''Sheet'!H262</f>
        <v>1708.597921</v>
      </c>
      <c r="E271" s="21">
        <f>'A1. Bank of England B''Sheet'!J262</f>
        <v>50.709367999999998</v>
      </c>
      <c r="F271" s="54">
        <f>'A1. Bank of England B''Sheet'!O262+'A1. Bank of England B''Sheet'!Q262</f>
        <v>37.775615999999999</v>
      </c>
      <c r="G271" s="54">
        <f>'A1. Bank of England B''Sheet'!O262</f>
        <v>4.4462590000000004</v>
      </c>
      <c r="H271" s="54">
        <f>'A1. Bank of England B''Sheet'!S262</f>
        <v>1367.027466</v>
      </c>
      <c r="I271" s="54"/>
      <c r="J271" s="21">
        <v>15772</v>
      </c>
      <c r="K271" s="21">
        <v>15772</v>
      </c>
      <c r="L271" s="104"/>
      <c r="M271" s="21">
        <f t="shared" si="49"/>
        <v>12.378309030169445</v>
      </c>
      <c r="N271" s="21">
        <f t="shared" si="50"/>
        <v>12.148736382421822</v>
      </c>
      <c r="O271" s="21">
        <f t="shared" si="51"/>
        <v>11.768824362859897</v>
      </c>
      <c r="P271" s="21">
        <f t="shared" si="52"/>
        <v>0.34928618266978917</v>
      </c>
      <c r="Q271" s="21">
        <f t="shared" si="53"/>
        <v>3.0625836892133908E-2</v>
      </c>
      <c r="R271" s="21">
        <f t="shared" si="54"/>
        <v>3.0625836892133908E-2</v>
      </c>
      <c r="S271" s="21">
        <f t="shared" si="47"/>
        <v>0</v>
      </c>
      <c r="T271" s="21">
        <f t="shared" si="48"/>
        <v>12.148736382421822</v>
      </c>
      <c r="U271" s="21">
        <f t="shared" si="46"/>
        <v>1.474514954580286E-15</v>
      </c>
      <c r="V271" s="25"/>
    </row>
    <row r="272" spans="1:22">
      <c r="A272" s="15">
        <v>1953</v>
      </c>
      <c r="B272" s="21">
        <f>'A1. Bank of England B''Sheet'!B263</f>
        <v>1934.660523</v>
      </c>
      <c r="C272" s="21">
        <f>'A1. Bank of England B''Sheet'!C263</f>
        <v>1899.0511859999999</v>
      </c>
      <c r="D272" s="21">
        <f>'A1. Bank of England B''Sheet'!G263+'A1. Bank of England B''Sheet'!H263</f>
        <v>1873.9750020000001</v>
      </c>
      <c r="E272" s="21">
        <f>'A1. Bank of England B''Sheet'!J263</f>
        <v>20.491759999999999</v>
      </c>
      <c r="F272" s="54">
        <f>'A1. Bank of England B''Sheet'!O263+'A1. Bank of England B''Sheet'!Q263</f>
        <v>40.193760999999995</v>
      </c>
      <c r="G272" s="54">
        <f>'A1. Bank of England B''Sheet'!O263</f>
        <v>4.5844240000000003</v>
      </c>
      <c r="H272" s="54">
        <f>'A1. Bank of England B''Sheet'!S263</f>
        <v>1464.747486</v>
      </c>
      <c r="I272" s="54"/>
      <c r="J272" s="21">
        <v>16922</v>
      </c>
      <c r="K272" s="21">
        <v>16922</v>
      </c>
      <c r="L272" s="104"/>
      <c r="M272" s="21">
        <f t="shared" si="49"/>
        <v>12.266424822470201</v>
      </c>
      <c r="N272" s="21">
        <f t="shared" si="50"/>
        <v>12.040649163073802</v>
      </c>
      <c r="O272" s="21">
        <f t="shared" si="51"/>
        <v>11.881657380167386</v>
      </c>
      <c r="P272" s="21">
        <f t="shared" si="52"/>
        <v>0.12992493025615012</v>
      </c>
      <c r="Q272" s="21">
        <f t="shared" si="53"/>
        <v>2.9066852650266296E-2</v>
      </c>
      <c r="R272" s="21">
        <f t="shared" si="54"/>
        <v>2.9066852650266296E-2</v>
      </c>
      <c r="S272" s="21">
        <f t="shared" si="47"/>
        <v>0</v>
      </c>
      <c r="T272" s="21">
        <f t="shared" si="48"/>
        <v>12.040649163073802</v>
      </c>
      <c r="U272" s="21">
        <f t="shared" si="46"/>
        <v>-8.3960616237277463E-16</v>
      </c>
      <c r="V272" s="25"/>
    </row>
    <row r="273" spans="1:22">
      <c r="A273" s="15">
        <v>1954</v>
      </c>
      <c r="B273" s="21">
        <f>'A1. Bank of England B''Sheet'!B264</f>
        <v>1959.3847720000001</v>
      </c>
      <c r="C273" s="21">
        <f>'A1. Bank of England B''Sheet'!C264</f>
        <v>1931.9159260000001</v>
      </c>
      <c r="D273" s="21">
        <f>'A1. Bank of England B''Sheet'!G264+'A1. Bank of England B''Sheet'!H264</f>
        <v>1895.1293740000001</v>
      </c>
      <c r="E273" s="21">
        <f>'A1. Bank of England B''Sheet'!J264</f>
        <v>31.497415</v>
      </c>
      <c r="F273" s="54">
        <f>'A1. Bank of England B''Sheet'!O264+'A1. Bank of England B''Sheet'!Q264</f>
        <v>32.757982999999996</v>
      </c>
      <c r="G273" s="54">
        <f>'A1. Bank of England B''Sheet'!O264</f>
        <v>5.2891370000000002</v>
      </c>
      <c r="H273" s="54">
        <f>'A1. Bank of England B''Sheet'!S264</f>
        <v>1547.8879770000001</v>
      </c>
      <c r="I273" s="54"/>
      <c r="J273" s="21">
        <v>17855</v>
      </c>
      <c r="K273" s="21">
        <v>17855</v>
      </c>
      <c r="L273" s="104"/>
      <c r="M273" s="21">
        <f t="shared" si="49"/>
        <v>11.578919583973526</v>
      </c>
      <c r="N273" s="21">
        <f t="shared" si="50"/>
        <v>11.416593345940196</v>
      </c>
      <c r="O273" s="21">
        <f t="shared" si="51"/>
        <v>11.199204432100224</v>
      </c>
      <c r="P273" s="21">
        <f t="shared" si="52"/>
        <v>0.18613293345940196</v>
      </c>
      <c r="Q273" s="21">
        <f t="shared" si="53"/>
        <v>3.1255980380569676E-2</v>
      </c>
      <c r="R273" s="21">
        <f t="shared" si="54"/>
        <v>3.1255980380569676E-2</v>
      </c>
      <c r="S273" s="21">
        <f t="shared" si="47"/>
        <v>0</v>
      </c>
      <c r="T273" s="21">
        <f t="shared" si="48"/>
        <v>11.416593345940196</v>
      </c>
      <c r="U273" s="21">
        <f t="shared" ref="U273:U336" si="55">N273-O273-P273-R273</f>
        <v>6.3837823915946501E-16</v>
      </c>
      <c r="V273" s="25"/>
    </row>
    <row r="274" spans="1:22">
      <c r="A274" s="15">
        <v>1955</v>
      </c>
      <c r="B274" s="21">
        <f>'A1. Bank of England B''Sheet'!B265</f>
        <v>2094.6303499999999</v>
      </c>
      <c r="C274" s="21">
        <f>'A1. Bank of England B''Sheet'!C265</f>
        <v>2028.2145069999999</v>
      </c>
      <c r="D274" s="21">
        <f>'A1. Bank of England B''Sheet'!G265+'A1. Bank of England B''Sheet'!H265</f>
        <v>1954.444164</v>
      </c>
      <c r="E274" s="21">
        <f>'A1. Bank of England B''Sheet'!J265</f>
        <v>68.020621000000006</v>
      </c>
      <c r="F274" s="54">
        <f>'A1. Bank of England B''Sheet'!O265+'A1. Bank of England B''Sheet'!Q265</f>
        <v>72.165565000000001</v>
      </c>
      <c r="G274" s="54">
        <f>'A1. Bank of England B''Sheet'!O265</f>
        <v>5.7497220000000002</v>
      </c>
      <c r="H274" s="54">
        <f>'A1. Bank of England B''Sheet'!S265</f>
        <v>1658.946375</v>
      </c>
      <c r="I274" s="54"/>
      <c r="J274" s="21">
        <v>19416</v>
      </c>
      <c r="K274" s="21">
        <v>19416</v>
      </c>
      <c r="L274" s="104"/>
      <c r="M274" s="21">
        <f t="shared" si="49"/>
        <v>11.731337720526463</v>
      </c>
      <c r="N274" s="21">
        <f t="shared" si="50"/>
        <v>11.35936436292355</v>
      </c>
      <c r="O274" s="21">
        <f t="shared" si="51"/>
        <v>10.946200862503499</v>
      </c>
      <c r="P274" s="21">
        <f t="shared" si="52"/>
        <v>0.38096119294315323</v>
      </c>
      <c r="Q274" s="21">
        <f t="shared" si="53"/>
        <v>3.2202307476897229E-2</v>
      </c>
      <c r="R274" s="21">
        <f t="shared" si="54"/>
        <v>3.2202307476897229E-2</v>
      </c>
      <c r="S274" s="21">
        <f t="shared" si="47"/>
        <v>0</v>
      </c>
      <c r="T274" s="21">
        <f t="shared" si="48"/>
        <v>11.35936436292355</v>
      </c>
      <c r="U274" s="21">
        <f t="shared" si="55"/>
        <v>6.6613381477509392E-16</v>
      </c>
      <c r="V274" s="25"/>
    </row>
    <row r="275" spans="1:22">
      <c r="A275" s="15">
        <v>1956</v>
      </c>
      <c r="B275" s="21">
        <f>'A1. Bank of England B''Sheet'!B266</f>
        <v>2186.529884</v>
      </c>
      <c r="C275" s="21">
        <f>'A1. Bank of England B''Sheet'!C266</f>
        <v>2149.0538350000002</v>
      </c>
      <c r="D275" s="21">
        <f>'A1. Bank of England B''Sheet'!G266+'A1. Bank of England B''Sheet'!H266</f>
        <v>2105.1212660000001</v>
      </c>
      <c r="E275" s="21">
        <f>'A1. Bank of England B''Sheet'!J266</f>
        <v>38.279164999999999</v>
      </c>
      <c r="F275" s="54">
        <f>'A1. Bank of England B''Sheet'!O266+'A1. Bank of England B''Sheet'!Q266</f>
        <v>43.129453000000005</v>
      </c>
      <c r="G275" s="54">
        <f>'A1. Bank of England B''Sheet'!O266</f>
        <v>5.6534040000000001</v>
      </c>
      <c r="H275" s="54">
        <f>'A1. Bank of England B''Sheet'!S266</f>
        <v>1787.882333</v>
      </c>
      <c r="I275" s="54"/>
      <c r="J275" s="21">
        <v>21087</v>
      </c>
      <c r="K275" s="21">
        <v>21087</v>
      </c>
      <c r="L275" s="104"/>
      <c r="M275" s="21">
        <f t="shared" si="49"/>
        <v>11.261484775442934</v>
      </c>
      <c r="N275" s="21">
        <f t="shared" si="50"/>
        <v>11.068468453852494</v>
      </c>
      <c r="O275" s="21">
        <f t="shared" si="51"/>
        <v>10.842198526988051</v>
      </c>
      <c r="P275" s="21">
        <f t="shared" si="52"/>
        <v>0.19715268335393488</v>
      </c>
      <c r="Q275" s="21">
        <f t="shared" si="53"/>
        <v>2.9117243510506801E-2</v>
      </c>
      <c r="R275" s="21">
        <f t="shared" si="54"/>
        <v>2.9117243510506801E-2</v>
      </c>
      <c r="S275" s="21">
        <f t="shared" si="47"/>
        <v>0</v>
      </c>
      <c r="T275" s="21">
        <f t="shared" si="48"/>
        <v>11.068468453852494</v>
      </c>
      <c r="U275" s="21">
        <f t="shared" si="55"/>
        <v>1.5716594692349872E-15</v>
      </c>
      <c r="V275" s="25"/>
    </row>
    <row r="276" spans="1:22">
      <c r="A276" s="15">
        <v>1957</v>
      </c>
      <c r="B276" s="21">
        <f>'A1. Bank of England B''Sheet'!B267</f>
        <v>2256.2256219999999</v>
      </c>
      <c r="C276" s="21">
        <f>'A1. Bank of England B''Sheet'!C267</f>
        <v>2204.2354460000001</v>
      </c>
      <c r="D276" s="21">
        <f>'A1. Bank of England B''Sheet'!G267+'A1. Bank of England B''Sheet'!H267</f>
        <v>2164.0832030000001</v>
      </c>
      <c r="E276" s="21">
        <f>'A1. Bank of England B''Sheet'!J267</f>
        <v>34.753238000000003</v>
      </c>
      <c r="F276" s="54">
        <f>'A1. Bank of England B''Sheet'!O267+'A1. Bank of England B''Sheet'!Q267</f>
        <v>57.389181000000001</v>
      </c>
      <c r="G276" s="54">
        <f>'A1. Bank of England B''Sheet'!O267</f>
        <v>5.3990049999999998</v>
      </c>
      <c r="H276" s="54">
        <f>'A1. Bank of England B''Sheet'!S267</f>
        <v>1873.3684459999999</v>
      </c>
      <c r="I276" s="54"/>
      <c r="J276" s="21">
        <v>22365</v>
      </c>
      <c r="K276" s="21">
        <v>22365</v>
      </c>
      <c r="L276" s="104"/>
      <c r="M276" s="21">
        <f t="shared" si="49"/>
        <v>10.699604599990515</v>
      </c>
      <c r="N276" s="21">
        <f t="shared" si="50"/>
        <v>10.453053758239674</v>
      </c>
      <c r="O276" s="21">
        <f t="shared" si="51"/>
        <v>10.262641452079482</v>
      </c>
      <c r="P276" s="21">
        <f t="shared" si="52"/>
        <v>0.16480883008488642</v>
      </c>
      <c r="Q276" s="21">
        <f t="shared" si="53"/>
        <v>2.5603476075307059E-2</v>
      </c>
      <c r="R276" s="21">
        <f t="shared" si="54"/>
        <v>2.5603476075307059E-2</v>
      </c>
      <c r="S276" s="21">
        <f t="shared" si="47"/>
        <v>0</v>
      </c>
      <c r="T276" s="21">
        <f t="shared" si="48"/>
        <v>10.453053758239674</v>
      </c>
      <c r="U276" s="21">
        <f t="shared" si="55"/>
        <v>-9.2287288921966137E-16</v>
      </c>
      <c r="V276" s="25"/>
    </row>
    <row r="277" spans="1:22">
      <c r="A277" s="15">
        <v>1958</v>
      </c>
      <c r="B277" s="21">
        <f>'A1. Bank of England B''Sheet'!B268</f>
        <v>2327.1961649999998</v>
      </c>
      <c r="C277" s="21">
        <f>'A1. Bank of England B''Sheet'!C268</f>
        <v>2288.9518469999998</v>
      </c>
      <c r="D277" s="21">
        <f>'A1. Bank of England B''Sheet'!G268+'A1. Bank of England B''Sheet'!H268</f>
        <v>2233.6907140000003</v>
      </c>
      <c r="E277" s="21">
        <f>'A1. Bank of England B''Sheet'!J268</f>
        <v>49.533147</v>
      </c>
      <c r="F277" s="54">
        <f>'A1. Bank of England B''Sheet'!O268+'A1. Bank of England B''Sheet'!Q268</f>
        <v>43.972304000000001</v>
      </c>
      <c r="G277" s="54">
        <f>'A1. Bank of England B''Sheet'!O268</f>
        <v>5.7279859999999996</v>
      </c>
      <c r="H277" s="54">
        <f>'A1. Bank of England B''Sheet'!S268</f>
        <v>1962.1145429999999</v>
      </c>
      <c r="I277" s="54"/>
      <c r="J277" s="21">
        <v>23500</v>
      </c>
      <c r="K277" s="21">
        <v>23500</v>
      </c>
      <c r="L277" s="104"/>
      <c r="M277" s="21">
        <f t="shared" si="49"/>
        <v>10.405527230046948</v>
      </c>
      <c r="N277" s="21">
        <f t="shared" si="50"/>
        <v>10.234526478873239</v>
      </c>
      <c r="O277" s="21">
        <f t="shared" si="51"/>
        <v>9.9874389179521579</v>
      </c>
      <c r="P277" s="21">
        <f t="shared" si="52"/>
        <v>0.22147617706237424</v>
      </c>
      <c r="Q277" s="21">
        <f t="shared" si="53"/>
        <v>2.5611383858707801E-2</v>
      </c>
      <c r="R277" s="21">
        <f t="shared" si="54"/>
        <v>2.5611383858707801E-2</v>
      </c>
      <c r="S277" s="21">
        <f t="shared" ref="S277:S333" si="56">Q277-R277</f>
        <v>0</v>
      </c>
      <c r="T277" s="21">
        <f t="shared" ref="T277:T338" si="57">100*C277/K276</f>
        <v>10.234526478873239</v>
      </c>
      <c r="U277" s="21">
        <f t="shared" si="55"/>
        <v>-1.2906342661267445E-15</v>
      </c>
      <c r="V277" s="25"/>
    </row>
    <row r="278" spans="1:22">
      <c r="A278" s="15">
        <v>1959</v>
      </c>
      <c r="B278" s="21">
        <f>'A1. Bank of England B''Sheet'!B269</f>
        <v>2396.1542869999998</v>
      </c>
      <c r="C278" s="21">
        <f>'A1. Bank of England B''Sheet'!C269</f>
        <v>2351.8581369999997</v>
      </c>
      <c r="D278" s="21">
        <f>'A1. Bank of England B''Sheet'!G269+'A1. Bank of England B''Sheet'!H269</f>
        <v>2320.2104690000001</v>
      </c>
      <c r="E278" s="21">
        <f>'A1. Bank of England B''Sheet'!J269</f>
        <v>27.721012999999999</v>
      </c>
      <c r="F278" s="54">
        <f>'A1. Bank of England B''Sheet'!O269+'A1. Bank of England B''Sheet'!Q269</f>
        <v>48.222804999999994</v>
      </c>
      <c r="G278" s="54">
        <f>'A1. Bank of England B''Sheet'!O269</f>
        <v>3.9266549999999998</v>
      </c>
      <c r="H278" s="54">
        <f>'A1. Bank of England B''Sheet'!S269</f>
        <v>2006.062831</v>
      </c>
      <c r="I278" s="54"/>
      <c r="J278" s="21">
        <v>24654</v>
      </c>
      <c r="K278" s="21">
        <v>24654</v>
      </c>
      <c r="L278" s="104"/>
      <c r="M278" s="21">
        <f t="shared" si="49"/>
        <v>10.196401221276595</v>
      </c>
      <c r="N278" s="21">
        <f t="shared" si="50"/>
        <v>10.007906965957446</v>
      </c>
      <c r="O278" s="21">
        <f t="shared" si="51"/>
        <v>9.8732360382978737</v>
      </c>
      <c r="P278" s="21">
        <f t="shared" si="52"/>
        <v>0.11796175744680851</v>
      </c>
      <c r="Q278" s="21">
        <f t="shared" si="53"/>
        <v>1.6709170212765957E-2</v>
      </c>
      <c r="R278" s="21">
        <f t="shared" si="54"/>
        <v>1.6709170212765957E-2</v>
      </c>
      <c r="S278" s="21">
        <f t="shared" si="56"/>
        <v>0</v>
      </c>
      <c r="T278" s="21">
        <f t="shared" si="57"/>
        <v>10.007906965957446</v>
      </c>
      <c r="U278" s="21">
        <f t="shared" si="55"/>
        <v>-2.3488155864725968E-15</v>
      </c>
      <c r="V278" s="25"/>
    </row>
    <row r="279" spans="1:22">
      <c r="A279" s="15">
        <v>1960</v>
      </c>
      <c r="B279" s="21">
        <f>'A1. Bank of England B''Sheet'!B270</f>
        <v>2509.6114870000001</v>
      </c>
      <c r="C279" s="21">
        <f>'A1. Bank of England B''Sheet'!C270</f>
        <v>2471.166581</v>
      </c>
      <c r="D279" s="21">
        <f>'A1. Bank of England B''Sheet'!G270+'A1. Bank of England B''Sheet'!H270</f>
        <v>2423.8168070000002</v>
      </c>
      <c r="E279" s="21">
        <f>'A1. Bank of England B''Sheet'!J270</f>
        <v>44.040160999999998</v>
      </c>
      <c r="F279" s="54">
        <f>'A1. Bank of England B''Sheet'!O270+'A1. Bank of England B''Sheet'!Q270</f>
        <v>41.754519000000002</v>
      </c>
      <c r="G279" s="54">
        <f>'A1. Bank of England B''Sheet'!O270</f>
        <v>3.3096130000000001</v>
      </c>
      <c r="H279" s="54">
        <f>'A1. Bank of England B''Sheet'!S270</f>
        <v>2111.915274</v>
      </c>
      <c r="I279" s="54"/>
      <c r="J279" s="21">
        <v>26476</v>
      </c>
      <c r="K279" s="21">
        <v>26476</v>
      </c>
      <c r="L279" s="104"/>
      <c r="M279" s="21">
        <f t="shared" si="49"/>
        <v>10.17932784538006</v>
      </c>
      <c r="N279" s="21">
        <f t="shared" si="50"/>
        <v>10.023390042183824</v>
      </c>
      <c r="O279" s="21">
        <f t="shared" si="51"/>
        <v>9.8313328749898599</v>
      </c>
      <c r="P279" s="21">
        <f t="shared" si="52"/>
        <v>0.17863292366350286</v>
      </c>
      <c r="Q279" s="21">
        <f t="shared" si="53"/>
        <v>1.3424243530461588E-2</v>
      </c>
      <c r="R279" s="21">
        <f t="shared" si="54"/>
        <v>1.3424243530461588E-2</v>
      </c>
      <c r="S279" s="21">
        <f t="shared" si="56"/>
        <v>0</v>
      </c>
      <c r="T279" s="21">
        <f t="shared" si="57"/>
        <v>10.023390042183824</v>
      </c>
      <c r="U279" s="21">
        <f t="shared" si="55"/>
        <v>-7.4419637119405024E-16</v>
      </c>
      <c r="V279" s="25"/>
    </row>
    <row r="280" spans="1:22">
      <c r="A280" s="15">
        <v>1961</v>
      </c>
      <c r="B280" s="21">
        <f>'A1. Bank of England B''Sheet'!B271</f>
        <v>2766.327702</v>
      </c>
      <c r="C280" s="21">
        <f>'A1. Bank of England B''Sheet'!C271</f>
        <v>2721.927314</v>
      </c>
      <c r="D280" s="21">
        <f>'A1. Bank of England B''Sheet'!G271+'A1. Bank of England B''Sheet'!H271</f>
        <v>2666.9683199999999</v>
      </c>
      <c r="E280" s="21">
        <f>'A1. Bank of England B''Sheet'!J271</f>
        <v>52.627116999999998</v>
      </c>
      <c r="F280" s="54">
        <f>'A1. Bank of England B''Sheet'!O271+'A1. Bank of England B''Sheet'!Q271</f>
        <v>46.732264999999998</v>
      </c>
      <c r="G280" s="54">
        <f>'A1. Bank of England B''Sheet'!O271</f>
        <v>2.331877</v>
      </c>
      <c r="H280" s="54">
        <f>'A1. Bank of England B''Sheet'!S271</f>
        <v>2205.9606319999998</v>
      </c>
      <c r="I280" s="54"/>
      <c r="J280" s="21">
        <v>28142</v>
      </c>
      <c r="K280" s="21">
        <v>28142</v>
      </c>
      <c r="L280" s="104"/>
      <c r="M280" s="21">
        <f t="shared" si="49"/>
        <v>10.448435194138089</v>
      </c>
      <c r="N280" s="21">
        <f t="shared" si="50"/>
        <v>10.280734680465327</v>
      </c>
      <c r="O280" s="21">
        <f t="shared" si="51"/>
        <v>10.073154252908294</v>
      </c>
      <c r="P280" s="21">
        <f t="shared" si="52"/>
        <v>0.19877291509291434</v>
      </c>
      <c r="Q280" s="21">
        <f t="shared" si="53"/>
        <v>8.8075124641184468E-3</v>
      </c>
      <c r="R280" s="21">
        <f t="shared" si="54"/>
        <v>8.8075124641184468E-3</v>
      </c>
      <c r="S280" s="21">
        <f t="shared" si="56"/>
        <v>0</v>
      </c>
      <c r="T280" s="21">
        <f t="shared" si="57"/>
        <v>10.280734680465327</v>
      </c>
      <c r="U280" s="21">
        <f t="shared" si="55"/>
        <v>6.4705185653934905E-16</v>
      </c>
      <c r="V280" s="25"/>
    </row>
    <row r="281" spans="1:22">
      <c r="A281" s="15">
        <v>1962</v>
      </c>
      <c r="B281" s="21">
        <f>'A1. Bank of England B''Sheet'!B272</f>
        <v>2920.5258589999999</v>
      </c>
      <c r="C281" s="21">
        <f>'A1. Bank of England B''Sheet'!C272</f>
        <v>2897.3086399999997</v>
      </c>
      <c r="D281" s="21">
        <f>'A1. Bank of England B''Sheet'!G272+'A1. Bank of England B''Sheet'!H272</f>
        <v>2830.6044019999999</v>
      </c>
      <c r="E281" s="21">
        <f>'A1. Bank of England B''Sheet'!J272</f>
        <v>65.236067000000006</v>
      </c>
      <c r="F281" s="54">
        <f>'A1. Bank of England B''Sheet'!O272+'A1. Bank of England B''Sheet'!Q272</f>
        <v>24.685389999999998</v>
      </c>
      <c r="G281" s="54">
        <f>'A1. Bank of England B''Sheet'!O272</f>
        <v>1.4681709999999999</v>
      </c>
      <c r="H281" s="54">
        <f>'A1. Bank of England B''Sheet'!S272</f>
        <v>2302.1414030000001</v>
      </c>
      <c r="I281" s="54"/>
      <c r="J281" s="21">
        <v>29460</v>
      </c>
      <c r="K281" s="21">
        <v>29460</v>
      </c>
      <c r="L281" s="104"/>
      <c r="M281" s="21">
        <f t="shared" si="49"/>
        <v>10.377819127993746</v>
      </c>
      <c r="N281" s="21">
        <f t="shared" si="50"/>
        <v>10.295318882808614</v>
      </c>
      <c r="O281" s="21">
        <f t="shared" si="51"/>
        <v>10.058291528676001</v>
      </c>
      <c r="P281" s="21">
        <f t="shared" si="52"/>
        <v>0.23181034396986711</v>
      </c>
      <c r="Q281" s="21">
        <f t="shared" si="53"/>
        <v>5.2170101627460729E-3</v>
      </c>
      <c r="R281" s="21">
        <f t="shared" si="54"/>
        <v>5.2170101627460729E-3</v>
      </c>
      <c r="S281" s="21">
        <f t="shared" si="56"/>
        <v>0</v>
      </c>
      <c r="T281" s="21">
        <f t="shared" si="57"/>
        <v>10.295318882808614</v>
      </c>
      <c r="U281" s="21">
        <f t="shared" si="55"/>
        <v>-7.337880303381894E-16</v>
      </c>
      <c r="V281" s="25"/>
    </row>
    <row r="282" spans="1:22">
      <c r="A282" s="15">
        <v>1963</v>
      </c>
      <c r="B282" s="21">
        <f>'A1. Bank of England B''Sheet'!B273</f>
        <v>2714.385221</v>
      </c>
      <c r="C282" s="21">
        <f>'A1. Bank of England B''Sheet'!C273</f>
        <v>2673.4735300000002</v>
      </c>
      <c r="D282" s="21">
        <f>'A1. Bank of England B''Sheet'!G273+'A1. Bank of England B''Sheet'!H273</f>
        <v>2596.2739860000001</v>
      </c>
      <c r="E282" s="21">
        <f>'A1. Bank of England B''Sheet'!J273</f>
        <v>75.731628999999998</v>
      </c>
      <c r="F282" s="54">
        <f>'A1. Bank of England B''Sheet'!O273+'A1. Bank of England B''Sheet'!Q273</f>
        <v>42.379605999999995</v>
      </c>
      <c r="G282" s="54">
        <f>'A1. Bank of England B''Sheet'!O273</f>
        <v>1.4679150000000001</v>
      </c>
      <c r="H282" s="54">
        <f>'A1. Bank of England B''Sheet'!S273</f>
        <v>2309.448249</v>
      </c>
      <c r="I282" s="54"/>
      <c r="J282" s="21">
        <v>31324</v>
      </c>
      <c r="K282" s="21">
        <v>31324</v>
      </c>
      <c r="L282" s="104"/>
      <c r="M282" s="21">
        <f t="shared" si="49"/>
        <v>9.21379912084182</v>
      </c>
      <c r="N282" s="21">
        <f t="shared" si="50"/>
        <v>9.074927121520707</v>
      </c>
      <c r="O282" s="21">
        <f t="shared" si="51"/>
        <v>8.8128784317718942</v>
      </c>
      <c r="P282" s="21">
        <f t="shared" si="52"/>
        <v>0.25706595044127628</v>
      </c>
      <c r="Q282" s="21">
        <f t="shared" si="53"/>
        <v>4.9827393075356418E-3</v>
      </c>
      <c r="R282" s="21">
        <f t="shared" si="54"/>
        <v>4.9827393075356418E-3</v>
      </c>
      <c r="S282" s="21">
        <f t="shared" si="56"/>
        <v>0</v>
      </c>
      <c r="T282" s="21">
        <f t="shared" si="57"/>
        <v>9.074927121520707</v>
      </c>
      <c r="U282" s="21">
        <f t="shared" si="55"/>
        <v>8.6822909972639195E-16</v>
      </c>
      <c r="V282" s="25"/>
    </row>
    <row r="283" spans="1:22">
      <c r="A283" s="15">
        <v>1964</v>
      </c>
      <c r="B283" s="21">
        <f>'A1. Bank of England B''Sheet'!B274</f>
        <v>2831.08095</v>
      </c>
      <c r="C283" s="21">
        <f>'A1. Bank of England B''Sheet'!C274</f>
        <v>2809.7642049999999</v>
      </c>
      <c r="D283" s="21">
        <f>'A1. Bank of England B''Sheet'!G274+'A1. Bank of England B''Sheet'!H274</f>
        <v>2749.3680629999999</v>
      </c>
      <c r="E283" s="21">
        <f>'A1. Bank of England B''Sheet'!J274</f>
        <v>58.944837999999997</v>
      </c>
      <c r="F283" s="54">
        <f>'A1. Bank of England B''Sheet'!O274+'A1. Bank of England B''Sheet'!Q274</f>
        <v>22.768049000000001</v>
      </c>
      <c r="G283" s="54">
        <f>'A1. Bank of England B''Sheet'!O274</f>
        <v>1.4513039999999999</v>
      </c>
      <c r="H283" s="54">
        <f>'A1. Bank of England B''Sheet'!S274</f>
        <v>2429.0442750000002</v>
      </c>
      <c r="I283" s="54"/>
      <c r="J283" s="21">
        <v>34237</v>
      </c>
      <c r="K283" s="21">
        <v>34237</v>
      </c>
      <c r="L283" s="104"/>
      <c r="M283" s="21">
        <f t="shared" si="49"/>
        <v>9.0380569212105737</v>
      </c>
      <c r="N283" s="21">
        <f t="shared" si="50"/>
        <v>8.9700044853786238</v>
      </c>
      <c r="O283" s="21">
        <f t="shared" si="51"/>
        <v>8.7771934076107776</v>
      </c>
      <c r="P283" s="21">
        <f t="shared" si="52"/>
        <v>0.18817787638871153</v>
      </c>
      <c r="Q283" s="21">
        <f t="shared" si="53"/>
        <v>4.6332013791342093E-3</v>
      </c>
      <c r="R283" s="21">
        <f t="shared" si="54"/>
        <v>4.6332013791342093E-3</v>
      </c>
      <c r="S283" s="21">
        <f t="shared" si="56"/>
        <v>0</v>
      </c>
      <c r="T283" s="21">
        <f t="shared" si="57"/>
        <v>8.9700044853786238</v>
      </c>
      <c r="U283" s="21">
        <f t="shared" si="55"/>
        <v>4.90059381963448E-16</v>
      </c>
      <c r="V283" s="25"/>
    </row>
    <row r="284" spans="1:22">
      <c r="A284" s="15">
        <v>1965</v>
      </c>
      <c r="B284" s="93">
        <f>'A1. Bank of England B''Sheet'!B275</f>
        <v>3042.9438449999998</v>
      </c>
      <c r="C284" s="93">
        <f>'A1. Bank of England B''Sheet'!C275</f>
        <v>2993.9996339999998</v>
      </c>
      <c r="D284" s="93">
        <f>'A1. Bank of England B''Sheet'!G275+'A1. Bank of England B''Sheet'!H275</f>
        <v>2890.5712819999999</v>
      </c>
      <c r="E284" s="93">
        <f>'A1. Bank of England B''Sheet'!J275</f>
        <v>101.959343</v>
      </c>
      <c r="F284" s="94">
        <f>'A1. Bank of England B''Sheet'!O275+'A1. Bank of England B''Sheet'!Q275</f>
        <v>50.413220000000003</v>
      </c>
      <c r="G284" s="94">
        <f>'A1. Bank of England B''Sheet'!O275</f>
        <v>1.469009</v>
      </c>
      <c r="H284" s="94">
        <f>'A1. Bank of England B''Sheet'!S275</f>
        <v>2601.4175279999999</v>
      </c>
      <c r="I284" s="102"/>
      <c r="J284" s="21">
        <v>37036</v>
      </c>
      <c r="K284" s="21">
        <v>37036</v>
      </c>
      <c r="L284" s="104"/>
      <c r="M284" s="21">
        <f t="shared" si="49"/>
        <v>8.8878810789496736</v>
      </c>
      <c r="N284" s="21">
        <f t="shared" si="50"/>
        <v>8.7449240120337652</v>
      </c>
      <c r="O284" s="21">
        <f t="shared" si="51"/>
        <v>8.4428287583608377</v>
      </c>
      <c r="P284" s="21">
        <f t="shared" si="52"/>
        <v>0.29780454771154019</v>
      </c>
      <c r="Q284" s="21">
        <f t="shared" si="53"/>
        <v>4.2907059613868041E-3</v>
      </c>
      <c r="R284" s="21">
        <f t="shared" si="54"/>
        <v>4.2907059613868041E-3</v>
      </c>
      <c r="S284" s="21">
        <f t="shared" si="56"/>
        <v>0</v>
      </c>
      <c r="T284" s="21">
        <f t="shared" si="57"/>
        <v>8.7449240120337652</v>
      </c>
      <c r="U284" s="21">
        <f t="shared" si="55"/>
        <v>5.6031568274050869E-16</v>
      </c>
      <c r="V284" s="25"/>
    </row>
    <row r="285" spans="1:22">
      <c r="A285" s="15">
        <v>1966</v>
      </c>
      <c r="B285" s="21">
        <f>'A1. Bank of England B''Sheet'!B278</f>
        <v>3295.2097520000002</v>
      </c>
      <c r="C285" s="21">
        <f>'A1. Bank of England B''Sheet'!C278</f>
        <v>3279.1596890000001</v>
      </c>
      <c r="D285" s="21">
        <f>'A1. Bank of England B''Sheet'!G278+'A1. Bank of England B''Sheet'!H278</f>
        <v>3179.0486989999999</v>
      </c>
      <c r="E285" s="21">
        <f>'A1. Bank of England B''Sheet'!J278</f>
        <v>98.655084000000272</v>
      </c>
      <c r="F285" s="54">
        <f>'A1. Bank of England B''Sheet'!O278+'A1. Bank of England B''Sheet'!Q278</f>
        <v>17.505969</v>
      </c>
      <c r="G285" s="54">
        <f>'A1. Bank of England B''Sheet'!O278</f>
        <v>1.4559059999999999</v>
      </c>
      <c r="H285" s="54">
        <f>'A1. Bank of England B''Sheet'!S278</f>
        <v>2784.3111960000001</v>
      </c>
      <c r="I285" s="54"/>
      <c r="J285" s="21">
        <v>39573</v>
      </c>
      <c r="K285" s="21">
        <v>39573</v>
      </c>
      <c r="L285" s="104"/>
      <c r="M285" s="21">
        <f t="shared" si="49"/>
        <v>8.8973154552327482</v>
      </c>
      <c r="N285" s="21">
        <f t="shared" si="50"/>
        <v>8.8539790717140079</v>
      </c>
      <c r="O285" s="21">
        <f t="shared" si="51"/>
        <v>8.5836718301112427</v>
      </c>
      <c r="P285" s="21">
        <f t="shared" si="52"/>
        <v>0.26637618533319007</v>
      </c>
      <c r="Q285" s="21">
        <f t="shared" si="53"/>
        <v>3.9310562695755481E-3</v>
      </c>
      <c r="R285" s="21">
        <f t="shared" si="54"/>
        <v>3.9310562695755481E-3</v>
      </c>
      <c r="S285" s="21">
        <f t="shared" si="56"/>
        <v>0</v>
      </c>
      <c r="T285" s="21">
        <f t="shared" si="57"/>
        <v>8.8539790717140079</v>
      </c>
      <c r="U285" s="21">
        <f t="shared" si="55"/>
        <v>-4.1980308118638732E-16</v>
      </c>
      <c r="V285" s="25"/>
    </row>
    <row r="286" spans="1:22">
      <c r="A286" s="15">
        <v>1967</v>
      </c>
      <c r="B286" s="21">
        <f>'A1. Bank of England B''Sheet'!B279</f>
        <v>3510.193996</v>
      </c>
      <c r="C286" s="21">
        <f>'A1. Bank of England B''Sheet'!C279</f>
        <v>3479.444892</v>
      </c>
      <c r="D286" s="21">
        <f>'A1. Bank of England B''Sheet'!G279+'A1. Bank of England B''Sheet'!H279</f>
        <v>3357.2958670000003</v>
      </c>
      <c r="E286" s="21">
        <f>'A1. Bank of England B''Sheet'!J279</f>
        <v>120.72578499999969</v>
      </c>
      <c r="F286" s="54">
        <f>'A1. Bank of England B''Sheet'!O279+'A1. Bank of England B''Sheet'!Q279</f>
        <v>32.172344000000002</v>
      </c>
      <c r="G286" s="54">
        <f>'A1. Bank of England B''Sheet'!O279</f>
        <v>1.4232400000000001</v>
      </c>
      <c r="H286" s="54">
        <f>'A1. Bank of England B''Sheet'!S279</f>
        <v>2869.6129940000001</v>
      </c>
      <c r="I286" s="54"/>
      <c r="J286" s="21">
        <v>41901</v>
      </c>
      <c r="K286" s="21">
        <v>41901</v>
      </c>
      <c r="L286" s="104"/>
      <c r="M286" s="21">
        <f t="shared" ref="M286:M338" si="58">100*B286/J285</f>
        <v>8.8701740985015043</v>
      </c>
      <c r="N286" s="21">
        <f t="shared" ref="N286:N333" si="59">100*C286/J285</f>
        <v>8.7924718671821704</v>
      </c>
      <c r="O286" s="21">
        <f t="shared" ref="O286:O333" si="60">100*D286/$J285</f>
        <v>8.48380427816946</v>
      </c>
      <c r="P286" s="21">
        <f t="shared" ref="P286:P333" si="61">100*E286/$J285</f>
        <v>0.30507109645465263</v>
      </c>
      <c r="Q286" s="21">
        <f t="shared" ref="Q286:Q333" si="62">100*G286/$J285</f>
        <v>3.5964925580572616E-3</v>
      </c>
      <c r="R286" s="21">
        <f t="shared" ref="R286:R333" si="63">100*G286/$J285</f>
        <v>3.5964925580572616E-3</v>
      </c>
      <c r="S286" s="21">
        <f t="shared" si="56"/>
        <v>0</v>
      </c>
      <c r="T286" s="21">
        <f t="shared" si="57"/>
        <v>8.7924718671821704</v>
      </c>
      <c r="U286" s="21">
        <f t="shared" si="55"/>
        <v>5.1174342541315809E-16</v>
      </c>
      <c r="V286" s="25"/>
    </row>
    <row r="287" spans="1:22">
      <c r="A287" s="15">
        <v>1968</v>
      </c>
      <c r="B287" s="21">
        <f>'A1. Bank of England B''Sheet'!B280</f>
        <v>3730.75353</v>
      </c>
      <c r="C287" s="21">
        <f>'A1. Bank of England B''Sheet'!C280</f>
        <v>3696.5099700000001</v>
      </c>
      <c r="D287" s="21">
        <f>'A1. Bank of England B''Sheet'!G280+'A1. Bank of England B''Sheet'!H280</f>
        <v>3574.8437629999999</v>
      </c>
      <c r="E287" s="21">
        <f>'A1. Bank of England B''Sheet'!J280</f>
        <v>120.33893400000009</v>
      </c>
      <c r="F287" s="54">
        <f>'A1. Bank of England B''Sheet'!O280+'A1. Bank of England B''Sheet'!Q280</f>
        <v>35.570833</v>
      </c>
      <c r="G287" s="54">
        <f>'A1. Bank of England B''Sheet'!O280</f>
        <v>1.3272729999999999</v>
      </c>
      <c r="H287" s="54">
        <f>'A1. Bank of England B''Sheet'!S280</f>
        <v>3016.1772900000001</v>
      </c>
      <c r="I287" s="54"/>
      <c r="J287" s="21">
        <v>46008</v>
      </c>
      <c r="K287" s="21">
        <v>46008</v>
      </c>
      <c r="L287" s="104"/>
      <c r="M287" s="21">
        <f t="shared" si="58"/>
        <v>8.9037338726999362</v>
      </c>
      <c r="N287" s="21">
        <f t="shared" si="59"/>
        <v>8.8220089496670724</v>
      </c>
      <c r="O287" s="21">
        <f t="shared" si="60"/>
        <v>8.5316430705711088</v>
      </c>
      <c r="P287" s="21">
        <f t="shared" si="61"/>
        <v>0.28719823870552041</v>
      </c>
      <c r="Q287" s="21">
        <f t="shared" si="62"/>
        <v>3.1676403904441416E-3</v>
      </c>
      <c r="R287" s="21">
        <f t="shared" si="63"/>
        <v>3.1676403904441416E-3</v>
      </c>
      <c r="S287" s="21">
        <f t="shared" si="56"/>
        <v>0</v>
      </c>
      <c r="T287" s="21">
        <f t="shared" si="57"/>
        <v>8.8220089496670724</v>
      </c>
      <c r="U287" s="21">
        <f t="shared" si="55"/>
        <v>-9.9226182825873366E-16</v>
      </c>
      <c r="V287" s="25"/>
    </row>
    <row r="288" spans="1:22">
      <c r="A288" s="15">
        <v>1969</v>
      </c>
      <c r="B288" s="21">
        <f>'A1. Bank of England B''Sheet'!B281</f>
        <v>3906.811095</v>
      </c>
      <c r="C288" s="21">
        <f>'A1. Bank of England B''Sheet'!C281</f>
        <v>3846.741462</v>
      </c>
      <c r="D288" s="21">
        <f>'A1. Bank of England B''Sheet'!G281+'A1. Bank of England B''Sheet'!H281</f>
        <v>3685.7311749999999</v>
      </c>
      <c r="E288" s="21">
        <f>'A1. Bank of England B''Sheet'!J281</f>
        <v>159.59588100000011</v>
      </c>
      <c r="F288" s="54">
        <f>'A1. Bank of England B''Sheet'!O281+'A1. Bank of England B''Sheet'!Q281</f>
        <v>61.484039000000003</v>
      </c>
      <c r="G288" s="54">
        <f>'A1. Bank of England B''Sheet'!O281</f>
        <v>1.4144060000000001</v>
      </c>
      <c r="H288" s="54">
        <f>'A1. Bank of England B''Sheet'!S281</f>
        <v>3140.3500170000002</v>
      </c>
      <c r="I288" s="54"/>
      <c r="J288" s="21">
        <v>49909</v>
      </c>
      <c r="K288" s="21">
        <v>49909</v>
      </c>
      <c r="L288" s="104"/>
      <c r="M288" s="21">
        <f t="shared" si="58"/>
        <v>8.4915907994261879</v>
      </c>
      <c r="N288" s="21">
        <f t="shared" si="59"/>
        <v>8.3610273474178403</v>
      </c>
      <c r="O288" s="21">
        <f t="shared" si="60"/>
        <v>8.0110658472439571</v>
      </c>
      <c r="P288" s="21">
        <f t="shared" si="61"/>
        <v>0.34688723917579573</v>
      </c>
      <c r="Q288" s="21">
        <f t="shared" si="62"/>
        <v>3.0742609980872896E-3</v>
      </c>
      <c r="R288" s="21">
        <f t="shared" si="63"/>
        <v>3.0742609980872896E-3</v>
      </c>
      <c r="S288" s="21">
        <f t="shared" si="56"/>
        <v>0</v>
      </c>
      <c r="T288" s="21">
        <f t="shared" si="57"/>
        <v>8.3610273474178403</v>
      </c>
      <c r="U288" s="21">
        <f t="shared" si="55"/>
        <v>1.5178830414797062E-16</v>
      </c>
      <c r="V288" s="25"/>
    </row>
    <row r="289" spans="1:22">
      <c r="A289" s="15">
        <v>1970</v>
      </c>
      <c r="B289" s="21">
        <f>'A1. Bank of England B''Sheet'!B282</f>
        <v>3841.9211639999999</v>
      </c>
      <c r="C289" s="21">
        <f>'A1. Bank of England B''Sheet'!C282</f>
        <v>3835.185528</v>
      </c>
      <c r="D289" s="21">
        <f>'A1. Bank of England B''Sheet'!G282+'A1. Bank of England B''Sheet'!H282</f>
        <v>3615.4266250000001</v>
      </c>
      <c r="E289" s="21">
        <f>'A1. Bank of England B''Sheet'!J282</f>
        <v>216.87892099999979</v>
      </c>
      <c r="F289" s="54">
        <f>'A1. Bank of England B''Sheet'!O282+'A1. Bank of England B''Sheet'!Q282</f>
        <v>9.6156180000000013</v>
      </c>
      <c r="G289" s="54">
        <f>'A1. Bank of England B''Sheet'!O282</f>
        <v>2.879982</v>
      </c>
      <c r="H289" s="54">
        <f>'A1. Bank of England B''Sheet'!S282</f>
        <v>3243.6840139999999</v>
      </c>
      <c r="I289" s="54"/>
      <c r="J289" s="21">
        <v>56177</v>
      </c>
      <c r="K289" s="21">
        <v>56177</v>
      </c>
      <c r="L289" s="104"/>
      <c r="M289" s="21">
        <f t="shared" si="58"/>
        <v>7.697852419403314</v>
      </c>
      <c r="N289" s="21">
        <f t="shared" si="59"/>
        <v>7.6843565849846724</v>
      </c>
      <c r="O289" s="21">
        <f t="shared" si="60"/>
        <v>7.244037398064477</v>
      </c>
      <c r="P289" s="21">
        <f t="shared" si="61"/>
        <v>0.43454872067162192</v>
      </c>
      <c r="Q289" s="21">
        <f t="shared" si="62"/>
        <v>5.7704662485724015E-3</v>
      </c>
      <c r="R289" s="21">
        <f t="shared" si="63"/>
        <v>5.7704662485724015E-3</v>
      </c>
      <c r="S289" s="21">
        <f t="shared" si="56"/>
        <v>0</v>
      </c>
      <c r="T289" s="21">
        <f t="shared" si="57"/>
        <v>7.6843565849846724</v>
      </c>
      <c r="U289" s="21">
        <f t="shared" si="55"/>
        <v>1.1232334506949826E-15</v>
      </c>
      <c r="V289" s="25"/>
    </row>
    <row r="290" spans="1:22">
      <c r="A290" s="15">
        <v>1971</v>
      </c>
      <c r="B290" s="21">
        <f>'A1. Bank of England B''Sheet'!B283</f>
        <v>4558.3279999999995</v>
      </c>
      <c r="C290" s="21">
        <f>'A1. Bank of England B''Sheet'!C283</f>
        <v>4520.482</v>
      </c>
      <c r="D290" s="21">
        <f>'A1. Bank of England B''Sheet'!G283+'A1. Bank of England B''Sheet'!H283</f>
        <v>4144.9790999999996</v>
      </c>
      <c r="E290" s="21">
        <f>'A1. Bank of England B''Sheet'!J283</f>
        <v>373.82089999999994</v>
      </c>
      <c r="F290" s="54">
        <f>'A1. Bank of England B''Sheet'!O283+'A1. Bank of England B''Sheet'!Q283</f>
        <v>39.527999999999999</v>
      </c>
      <c r="G290" s="54">
        <f>'A1. Bank of England B''Sheet'!O283</f>
        <v>1.6819999999999999</v>
      </c>
      <c r="H290" s="54">
        <f>'A1. Bank of England B''Sheet'!S283</f>
        <v>3662.154</v>
      </c>
      <c r="I290" s="54"/>
      <c r="J290" s="21">
        <v>62948</v>
      </c>
      <c r="K290" s="21">
        <v>62948</v>
      </c>
      <c r="L290" s="104"/>
      <c r="M290" s="21">
        <f t="shared" si="58"/>
        <v>8.1142246826993247</v>
      </c>
      <c r="N290" s="21">
        <f t="shared" si="59"/>
        <v>8.0468554746604486</v>
      </c>
      <c r="O290" s="21">
        <f t="shared" si="60"/>
        <v>7.3784272923082392</v>
      </c>
      <c r="P290" s="21">
        <f t="shared" si="61"/>
        <v>0.6654340744432774</v>
      </c>
      <c r="Q290" s="21">
        <f t="shared" si="62"/>
        <v>2.9941079089307009E-3</v>
      </c>
      <c r="R290" s="21">
        <f t="shared" si="63"/>
        <v>2.9941079089307009E-3</v>
      </c>
      <c r="S290" s="21">
        <f t="shared" si="56"/>
        <v>0</v>
      </c>
      <c r="T290" s="21">
        <f t="shared" si="57"/>
        <v>8.0468554746604486</v>
      </c>
      <c r="U290" s="21">
        <f t="shared" si="55"/>
        <v>1.2524703496552547E-15</v>
      </c>
      <c r="V290" s="25"/>
    </row>
    <row r="291" spans="1:22">
      <c r="A291" s="15">
        <v>1972</v>
      </c>
      <c r="B291" s="21">
        <f>'A1. Bank of England B''Sheet'!B284</f>
        <v>4242.4930000000004</v>
      </c>
      <c r="C291" s="21">
        <f>'A1. Bank of England B''Sheet'!C284</f>
        <v>4215.97</v>
      </c>
      <c r="D291" s="21">
        <f>'A1. Bank of England B''Sheet'!G284+'A1. Bank of England B''Sheet'!H284</f>
        <v>3608.4021000000002</v>
      </c>
      <c r="E291" s="21">
        <f>'A1. Bank of England B''Sheet'!J284</f>
        <v>606.98590000000058</v>
      </c>
      <c r="F291" s="54">
        <f>'A1. Bank of England B''Sheet'!O284+'A1. Bank of England B''Sheet'!Q284</f>
        <v>27.105</v>
      </c>
      <c r="G291" s="54">
        <f>'A1. Bank of England B''Sheet'!O284</f>
        <v>0.58199999999999996</v>
      </c>
      <c r="H291" s="54">
        <f>'A1. Bank of England B''Sheet'!S284</f>
        <v>3698.4769999999999</v>
      </c>
      <c r="I291" s="54"/>
      <c r="J291" s="21">
        <v>70663</v>
      </c>
      <c r="K291" s="21">
        <v>70663</v>
      </c>
      <c r="L291" s="104"/>
      <c r="M291" s="21">
        <f t="shared" si="58"/>
        <v>6.7396787824871334</v>
      </c>
      <c r="N291" s="21">
        <f t="shared" si="59"/>
        <v>6.6975440045752048</v>
      </c>
      <c r="O291" s="21">
        <f t="shared" si="60"/>
        <v>5.7323538476202582</v>
      </c>
      <c r="P291" s="21">
        <f t="shared" si="61"/>
        <v>0.96426558429179732</v>
      </c>
      <c r="Q291" s="21">
        <f t="shared" si="62"/>
        <v>9.2457266315053689E-4</v>
      </c>
      <c r="R291" s="21">
        <f t="shared" si="63"/>
        <v>9.2457266315053689E-4</v>
      </c>
      <c r="S291" s="21">
        <f t="shared" si="56"/>
        <v>0</v>
      </c>
      <c r="T291" s="21">
        <f t="shared" si="57"/>
        <v>6.6975440045752048</v>
      </c>
      <c r="U291" s="21">
        <f t="shared" si="55"/>
        <v>-1.2667818183320634E-15</v>
      </c>
      <c r="V291" s="25"/>
    </row>
    <row r="292" spans="1:22">
      <c r="A292" s="15">
        <v>1973</v>
      </c>
      <c r="B292" s="21">
        <f>'A1. Bank of England B''Sheet'!B285</f>
        <v>5434.5940000000001</v>
      </c>
      <c r="C292" s="21">
        <f>'A1. Bank of England B''Sheet'!C285</f>
        <v>5421.18</v>
      </c>
      <c r="D292" s="21">
        <f>'A1. Bank of England B''Sheet'!G285+'A1. Bank of England B''Sheet'!H285</f>
        <v>4503.5270999999993</v>
      </c>
      <c r="E292" s="21">
        <f>'A1. Bank of England B''Sheet'!J285</f>
        <v>917.3799000000007</v>
      </c>
      <c r="F292" s="54">
        <f>'A1. Bank of England B''Sheet'!O285+'A1. Bank of England B''Sheet'!Q285</f>
        <v>13.686999999999999</v>
      </c>
      <c r="G292" s="54">
        <f>'A1. Bank of England B''Sheet'!O285</f>
        <v>0.27300000000000002</v>
      </c>
      <c r="H292" s="54">
        <f>'A1. Bank of England B''Sheet'!S285</f>
        <v>4186.5860000000002</v>
      </c>
      <c r="I292" s="54"/>
      <c r="J292" s="21">
        <v>81895</v>
      </c>
      <c r="K292" s="21">
        <v>81895</v>
      </c>
      <c r="L292" s="104"/>
      <c r="M292" s="21">
        <f t="shared" si="58"/>
        <v>7.6908622617211275</v>
      </c>
      <c r="N292" s="21">
        <f t="shared" si="59"/>
        <v>7.671879201279312</v>
      </c>
      <c r="O292" s="21">
        <f t="shared" si="60"/>
        <v>6.3732463948601099</v>
      </c>
      <c r="P292" s="21">
        <f t="shared" si="61"/>
        <v>1.2982464656185</v>
      </c>
      <c r="Q292" s="21">
        <f t="shared" si="62"/>
        <v>3.8634080070192321E-4</v>
      </c>
      <c r="R292" s="21">
        <f t="shared" si="63"/>
        <v>3.8634080070192321E-4</v>
      </c>
      <c r="S292" s="21">
        <f t="shared" si="56"/>
        <v>0</v>
      </c>
      <c r="T292" s="21">
        <f t="shared" si="57"/>
        <v>7.671879201279312</v>
      </c>
      <c r="U292" s="21">
        <f t="shared" si="55"/>
        <v>1.7753810574450135E-16</v>
      </c>
      <c r="V292" s="25"/>
    </row>
    <row r="293" spans="1:22">
      <c r="A293" s="15">
        <v>1974</v>
      </c>
      <c r="B293" s="21">
        <f>'A1. Bank of England B''Sheet'!B286</f>
        <v>6615.11</v>
      </c>
      <c r="C293" s="21">
        <f>'A1. Bank of England B''Sheet'!C286</f>
        <v>6588.5540000000001</v>
      </c>
      <c r="D293" s="21">
        <f>'A1. Bank of England B''Sheet'!G286+'A1. Bank of England B''Sheet'!H286</f>
        <v>5141.1241</v>
      </c>
      <c r="E293" s="21">
        <f>'A1. Bank of England B''Sheet'!J286</f>
        <v>1447.1408999999996</v>
      </c>
      <c r="F293" s="54">
        <f>'A1. Bank of England B''Sheet'!O286+'A1. Bank of England B''Sheet'!Q286</f>
        <v>26.845000000000002</v>
      </c>
      <c r="G293" s="54">
        <f>'A1. Bank of England B''Sheet'!O286</f>
        <v>0.28899999999999998</v>
      </c>
      <c r="H293" s="54">
        <f>'A1. Bank of England B''Sheet'!S286</f>
        <v>4573.4440000000004</v>
      </c>
      <c r="I293" s="54"/>
      <c r="J293" s="21">
        <v>92743</v>
      </c>
      <c r="K293" s="21">
        <v>92743</v>
      </c>
      <c r="L293" s="104"/>
      <c r="M293" s="21">
        <f t="shared" si="58"/>
        <v>8.07755052200989</v>
      </c>
      <c r="N293" s="21">
        <f t="shared" si="59"/>
        <v>8.0451236339214844</v>
      </c>
      <c r="O293" s="21">
        <f t="shared" si="60"/>
        <v>6.2777020575126681</v>
      </c>
      <c r="P293" s="21">
        <f t="shared" si="61"/>
        <v>1.7670686855119355</v>
      </c>
      <c r="Q293" s="21">
        <f t="shared" si="62"/>
        <v>3.5289089688015138E-4</v>
      </c>
      <c r="R293" s="21">
        <f t="shared" si="63"/>
        <v>3.5289089688015138E-4</v>
      </c>
      <c r="S293" s="21">
        <f t="shared" si="56"/>
        <v>0</v>
      </c>
      <c r="T293" s="21">
        <f t="shared" si="57"/>
        <v>8.0451236339214844</v>
      </c>
      <c r="U293" s="21">
        <f t="shared" si="55"/>
        <v>6.9058257376464205E-16</v>
      </c>
      <c r="V293" s="25"/>
    </row>
    <row r="294" spans="1:22">
      <c r="A294" s="15">
        <v>1975</v>
      </c>
      <c r="B294" s="21">
        <f>'A1. Bank of England B''Sheet'!B287</f>
        <v>6995.6220000000003</v>
      </c>
      <c r="C294" s="21">
        <f>'A1. Bank of England B''Sheet'!C287</f>
        <v>6975.9650000000001</v>
      </c>
      <c r="D294" s="21">
        <f>'A1. Bank of England B''Sheet'!G287+'A1. Bank of England B''Sheet'!H287</f>
        <v>5650.8500999999997</v>
      </c>
      <c r="E294" s="21">
        <f>'A1. Bank of England B''Sheet'!J287</f>
        <v>1324.9199000000008</v>
      </c>
      <c r="F294" s="54">
        <f>'A1. Bank of England B''Sheet'!O287+'A1. Bank of England B''Sheet'!Q287</f>
        <v>19.852</v>
      </c>
      <c r="G294" s="54">
        <f>'A1. Bank of England B''Sheet'!O287</f>
        <v>0.19500000000000001</v>
      </c>
      <c r="H294" s="54">
        <f>'A1. Bank of England B''Sheet'!S287</f>
        <v>5355.3429999999998</v>
      </c>
      <c r="I294" s="54"/>
      <c r="J294" s="21">
        <v>115176</v>
      </c>
      <c r="K294" s="21">
        <v>115176</v>
      </c>
      <c r="L294" s="104"/>
      <c r="M294" s="21">
        <f t="shared" si="58"/>
        <v>7.5430188801311155</v>
      </c>
      <c r="N294" s="21">
        <f t="shared" si="59"/>
        <v>7.5218237495013103</v>
      </c>
      <c r="O294" s="21">
        <f t="shared" si="60"/>
        <v>6.0930206053287037</v>
      </c>
      <c r="P294" s="21">
        <f t="shared" si="61"/>
        <v>1.4285928857164432</v>
      </c>
      <c r="Q294" s="21">
        <f t="shared" si="62"/>
        <v>2.102584561638075E-4</v>
      </c>
      <c r="R294" s="21">
        <f t="shared" si="63"/>
        <v>2.102584561638075E-4</v>
      </c>
      <c r="S294" s="21">
        <f t="shared" si="56"/>
        <v>0</v>
      </c>
      <c r="T294" s="21">
        <f t="shared" si="57"/>
        <v>7.5218237495013103</v>
      </c>
      <c r="U294" s="21">
        <f t="shared" si="55"/>
        <v>-4.0394662441378681E-16</v>
      </c>
      <c r="V294" s="25"/>
    </row>
    <row r="295" spans="1:22">
      <c r="A295" s="15">
        <v>1976</v>
      </c>
      <c r="B295" s="21">
        <f>'A1. Bank of England B''Sheet'!B288</f>
        <v>7732.1480000000001</v>
      </c>
      <c r="C295" s="21">
        <f>'A1. Bank of England B''Sheet'!C288</f>
        <v>7724.4070000000002</v>
      </c>
      <c r="D295" s="21">
        <f>'A1. Bank of England B''Sheet'!G288+'A1. Bank of England B''Sheet'!H288</f>
        <v>6484.6530999999995</v>
      </c>
      <c r="E295" s="21">
        <f>'A1. Bank of England B''Sheet'!J288</f>
        <v>1239.4709000000007</v>
      </c>
      <c r="F295" s="54">
        <f>'A1. Bank of England B''Sheet'!O288+'A1. Bank of England B''Sheet'!Q288</f>
        <v>8.0239999999999991</v>
      </c>
      <c r="G295" s="54">
        <f>'A1. Bank of England B''Sheet'!O288</f>
        <v>0.28299999999999997</v>
      </c>
      <c r="H295" s="54">
        <f>'A1. Bank of England B''Sheet'!S288</f>
        <v>6042.259</v>
      </c>
      <c r="I295" s="54"/>
      <c r="J295" s="21">
        <v>136949</v>
      </c>
      <c r="K295" s="21">
        <v>136949</v>
      </c>
      <c r="L295" s="104"/>
      <c r="M295" s="21">
        <f t="shared" si="58"/>
        <v>6.7133326387441832</v>
      </c>
      <c r="N295" s="21">
        <f t="shared" si="59"/>
        <v>6.7066116204764885</v>
      </c>
      <c r="O295" s="21">
        <f t="shared" si="60"/>
        <v>5.630212110161839</v>
      </c>
      <c r="P295" s="21">
        <f t="shared" si="61"/>
        <v>1.076153799402654</v>
      </c>
      <c r="Q295" s="21">
        <f t="shared" si="62"/>
        <v>2.457109119955546E-4</v>
      </c>
      <c r="R295" s="21">
        <f t="shared" si="63"/>
        <v>2.457109119955546E-4</v>
      </c>
      <c r="S295" s="21">
        <f t="shared" si="56"/>
        <v>0</v>
      </c>
      <c r="T295" s="21">
        <f t="shared" si="57"/>
        <v>6.7066116204764885</v>
      </c>
      <c r="U295" s="21">
        <f t="shared" si="55"/>
        <v>-9.8662397696180903E-18</v>
      </c>
      <c r="V295" s="25"/>
    </row>
    <row r="296" spans="1:22">
      <c r="A296" s="15">
        <v>1977</v>
      </c>
      <c r="B296" s="21">
        <f>'A1. Bank of England B''Sheet'!B289</f>
        <v>8522.7250000000004</v>
      </c>
      <c r="C296" s="21">
        <f>'A1. Bank of England B''Sheet'!C289</f>
        <v>8505.982</v>
      </c>
      <c r="D296" s="21">
        <f>'A1. Bank of England B''Sheet'!G289+'A1. Bank of England B''Sheet'!H289</f>
        <v>6382.2150999999994</v>
      </c>
      <c r="E296" s="21">
        <f>'A1. Bank of England B''Sheet'!J289</f>
        <v>2123.5399000000002</v>
      </c>
      <c r="F296" s="54">
        <f>'A1. Bank of England B''Sheet'!O289+'A1. Bank of England B''Sheet'!Q289</f>
        <v>16.97</v>
      </c>
      <c r="G296" s="54">
        <f>'A1. Bank of England B''Sheet'!O289</f>
        <v>0.22700000000000001</v>
      </c>
      <c r="H296" s="54">
        <f>'A1. Bank of England B''Sheet'!S289</f>
        <v>6758.2569999999996</v>
      </c>
      <c r="I296" s="54"/>
      <c r="J296" s="21">
        <v>159701</v>
      </c>
      <c r="K296" s="21">
        <v>159701</v>
      </c>
      <c r="L296" s="104"/>
      <c r="M296" s="21">
        <f t="shared" si="58"/>
        <v>6.2232838501924075</v>
      </c>
      <c r="N296" s="21">
        <f t="shared" si="59"/>
        <v>6.2110581311291062</v>
      </c>
      <c r="O296" s="21">
        <f t="shared" si="60"/>
        <v>4.6602860188829407</v>
      </c>
      <c r="P296" s="21">
        <f t="shared" si="61"/>
        <v>1.5506063571110416</v>
      </c>
      <c r="Q296" s="21">
        <f t="shared" si="62"/>
        <v>1.6575513512329408E-4</v>
      </c>
      <c r="R296" s="21">
        <f t="shared" si="63"/>
        <v>1.6575513512329408E-4</v>
      </c>
      <c r="S296" s="21">
        <f t="shared" si="56"/>
        <v>0</v>
      </c>
      <c r="T296" s="21">
        <f t="shared" si="57"/>
        <v>6.2110581311291062</v>
      </c>
      <c r="U296" s="21">
        <f t="shared" si="55"/>
        <v>6.6315225880075879E-16</v>
      </c>
      <c r="V296" s="25"/>
    </row>
    <row r="297" spans="1:22">
      <c r="A297" s="15">
        <v>1978</v>
      </c>
      <c r="B297" s="21">
        <f>'A1. Bank of England B''Sheet'!B290</f>
        <v>10283.316999999999</v>
      </c>
      <c r="C297" s="21">
        <f>'A1. Bank of England B''Sheet'!C290</f>
        <v>10258.963</v>
      </c>
      <c r="D297" s="21">
        <f>'A1. Bank of England B''Sheet'!G290+'A1. Bank of England B''Sheet'!H290</f>
        <v>8721.7951000000012</v>
      </c>
      <c r="E297" s="21">
        <f>'A1. Bank of England B''Sheet'!J290</f>
        <v>1536.9868999999978</v>
      </c>
      <c r="F297" s="54">
        <f>'A1. Bank of England B''Sheet'!O290+'A1. Bank of England B''Sheet'!Q290</f>
        <v>24.535</v>
      </c>
      <c r="G297" s="54">
        <f>'A1. Bank of England B''Sheet'!O290</f>
        <v>0.18099999999999999</v>
      </c>
      <c r="H297" s="54">
        <f>'A1. Bank of England B''Sheet'!S290</f>
        <v>7775.6459999999997</v>
      </c>
      <c r="I297" s="54"/>
      <c r="J297" s="21">
        <v>185968</v>
      </c>
      <c r="K297" s="21">
        <v>185968</v>
      </c>
      <c r="L297" s="104"/>
      <c r="M297" s="21">
        <f t="shared" si="58"/>
        <v>6.43910620472007</v>
      </c>
      <c r="N297" s="21">
        <f t="shared" si="59"/>
        <v>6.4238564567535574</v>
      </c>
      <c r="O297" s="21">
        <f t="shared" si="60"/>
        <v>5.461327793814692</v>
      </c>
      <c r="P297" s="21">
        <f t="shared" si="61"/>
        <v>0.962415326140724</v>
      </c>
      <c r="Q297" s="21">
        <f t="shared" si="62"/>
        <v>1.1333679814152696E-4</v>
      </c>
      <c r="R297" s="21">
        <f t="shared" si="63"/>
        <v>1.1333679814152696E-4</v>
      </c>
      <c r="S297" s="21">
        <f t="shared" si="56"/>
        <v>0</v>
      </c>
      <c r="T297" s="21">
        <f t="shared" si="57"/>
        <v>6.4238564567535574</v>
      </c>
      <c r="U297" s="21">
        <f t="shared" si="55"/>
        <v>-1.2122735541103546E-16</v>
      </c>
      <c r="V297" s="25"/>
    </row>
    <row r="298" spans="1:22">
      <c r="A298" s="15">
        <v>1979</v>
      </c>
      <c r="B298" s="21">
        <f>'A1. Bank of England B''Sheet'!B291</f>
        <v>10350.946</v>
      </c>
      <c r="C298" s="21">
        <f>'A1. Bank of England B''Sheet'!C291</f>
        <v>10326.208000000001</v>
      </c>
      <c r="D298" s="21">
        <f>'A1. Bank of England B''Sheet'!G291+'A1. Bank of England B''Sheet'!H291</f>
        <v>8242.9701000000005</v>
      </c>
      <c r="E298" s="21">
        <f>'A1. Bank of England B''Sheet'!J291</f>
        <v>2083.0308999999997</v>
      </c>
      <c r="F298" s="54">
        <f>'A1. Bank of England B''Sheet'!O291+'A1. Bank of England B''Sheet'!Q291</f>
        <v>24.945</v>
      </c>
      <c r="G298" s="54">
        <f>'A1. Bank of England B''Sheet'!O291</f>
        <v>0.20699999999999999</v>
      </c>
      <c r="H298" s="54">
        <f>'A1. Bank of England B''Sheet'!S291</f>
        <v>8900.2620000000006</v>
      </c>
      <c r="I298" s="54"/>
      <c r="J298" s="21">
        <v>220845</v>
      </c>
      <c r="K298" s="21">
        <v>220845</v>
      </c>
      <c r="L298" s="104"/>
      <c r="M298" s="21">
        <f t="shared" si="58"/>
        <v>5.5659823195388451</v>
      </c>
      <c r="N298" s="21">
        <f t="shared" si="59"/>
        <v>5.5526800309730708</v>
      </c>
      <c r="O298" s="21">
        <f t="shared" si="60"/>
        <v>4.4324669297943728</v>
      </c>
      <c r="P298" s="21">
        <f t="shared" si="61"/>
        <v>1.1201017917060998</v>
      </c>
      <c r="Q298" s="21">
        <f t="shared" si="62"/>
        <v>1.1130947259743611E-4</v>
      </c>
      <c r="R298" s="21">
        <f t="shared" si="63"/>
        <v>1.1130947259743611E-4</v>
      </c>
      <c r="S298" s="21">
        <f t="shared" si="56"/>
        <v>0</v>
      </c>
      <c r="T298" s="21">
        <f t="shared" si="57"/>
        <v>5.5526800309730708</v>
      </c>
      <c r="U298" s="21">
        <f t="shared" si="55"/>
        <v>7.5057961148455865E-16</v>
      </c>
      <c r="V298" s="25"/>
    </row>
    <row r="299" spans="1:22">
      <c r="A299" s="15">
        <v>1980</v>
      </c>
      <c r="B299" s="21">
        <f>'A1. Bank of England B''Sheet'!B292</f>
        <v>11167.692999999999</v>
      </c>
      <c r="C299" s="21">
        <f>'A1. Bank of England B''Sheet'!C292</f>
        <v>11154.974</v>
      </c>
      <c r="D299" s="21">
        <f>'A1. Bank of England B''Sheet'!G292+'A1. Bank of England B''Sheet'!H292</f>
        <v>7979.8170999999993</v>
      </c>
      <c r="E299" s="21">
        <f>'A1. Bank of England B''Sheet'!J292</f>
        <v>3174.9108999999989</v>
      </c>
      <c r="F299" s="54">
        <f>'A1. Bank of England B''Sheet'!O292+'A1. Bank of England B''Sheet'!Q292</f>
        <v>12.965</v>
      </c>
      <c r="G299" s="54">
        <f>'A1. Bank of England B''Sheet'!O292</f>
        <v>0.246</v>
      </c>
      <c r="H299" s="54">
        <f>'A1. Bank of England B''Sheet'!S292</f>
        <v>9762.2810000000009</v>
      </c>
      <c r="I299" s="54"/>
      <c r="J299" s="21">
        <v>259962</v>
      </c>
      <c r="K299" s="21">
        <v>259962</v>
      </c>
      <c r="L299" s="104"/>
      <c r="M299" s="21">
        <f t="shared" si="58"/>
        <v>5.05680137653105</v>
      </c>
      <c r="N299" s="21">
        <f t="shared" si="59"/>
        <v>5.0510421336231293</v>
      </c>
      <c r="O299" s="21">
        <f t="shared" si="60"/>
        <v>3.6133111911068849</v>
      </c>
      <c r="P299" s="21">
        <f t="shared" si="61"/>
        <v>1.4376195521746016</v>
      </c>
      <c r="Q299" s="21">
        <f t="shared" si="62"/>
        <v>1.1139034164232834E-4</v>
      </c>
      <c r="R299" s="21">
        <f t="shared" si="63"/>
        <v>1.1139034164232834E-4</v>
      </c>
      <c r="S299" s="21">
        <f t="shared" si="56"/>
        <v>0</v>
      </c>
      <c r="T299" s="21">
        <f t="shared" si="57"/>
        <v>5.0510421336231293</v>
      </c>
      <c r="U299" s="21">
        <f t="shared" si="55"/>
        <v>4.3029273720518457E-16</v>
      </c>
      <c r="V299" s="25"/>
    </row>
    <row r="300" spans="1:22">
      <c r="A300" s="15">
        <v>1981</v>
      </c>
      <c r="B300" s="21">
        <f>'A1. Bank of England B''Sheet'!B293</f>
        <v>12480.23</v>
      </c>
      <c r="C300" s="21">
        <f>'A1. Bank of England B''Sheet'!C293</f>
        <v>12456.200999999999</v>
      </c>
      <c r="D300" s="21">
        <f>'A1. Bank of England B''Sheet'!G293+'A1. Bank of England B''Sheet'!H293</f>
        <v>7236.8471</v>
      </c>
      <c r="E300" s="21">
        <f>'A1. Bank of England B''Sheet'!J293</f>
        <v>5218.8798999999981</v>
      </c>
      <c r="F300" s="54">
        <f>'A1. Bank of England B''Sheet'!O293+'A1. Bank of England B''Sheet'!Q293</f>
        <v>24.503</v>
      </c>
      <c r="G300" s="54">
        <f>'A1. Bank of England B''Sheet'!O293</f>
        <v>0.47399999999999998</v>
      </c>
      <c r="H300" s="54">
        <f>'A1. Bank of England B''Sheet'!S293</f>
        <v>10300.971</v>
      </c>
      <c r="I300" s="54"/>
      <c r="J300" s="21">
        <v>289899</v>
      </c>
      <c r="K300" s="21">
        <v>289899</v>
      </c>
      <c r="L300" s="104"/>
      <c r="M300" s="21">
        <f t="shared" si="58"/>
        <v>4.8007901154784163</v>
      </c>
      <c r="N300" s="21">
        <f t="shared" si="59"/>
        <v>4.7915468414614439</v>
      </c>
      <c r="O300" s="21">
        <f t="shared" si="60"/>
        <v>2.783809595248536</v>
      </c>
      <c r="P300" s="21">
        <f t="shared" si="61"/>
        <v>2.0075549118717344</v>
      </c>
      <c r="Q300" s="21">
        <f t="shared" si="62"/>
        <v>1.8233434117294065E-4</v>
      </c>
      <c r="R300" s="21">
        <f t="shared" si="63"/>
        <v>1.8233434117294065E-4</v>
      </c>
      <c r="S300" s="21">
        <f t="shared" si="56"/>
        <v>0</v>
      </c>
      <c r="T300" s="21">
        <f t="shared" si="57"/>
        <v>4.7915468414614439</v>
      </c>
      <c r="U300" s="21">
        <f t="shared" si="55"/>
        <v>5.9942827611292326E-16</v>
      </c>
      <c r="V300" s="25"/>
    </row>
    <row r="301" spans="1:22">
      <c r="A301" s="15">
        <v>1982</v>
      </c>
      <c r="B301" s="21">
        <f>'A1. Bank of England B''Sheet'!B294</f>
        <v>13425.928</v>
      </c>
      <c r="C301" s="21">
        <f>'A1. Bank of England B''Sheet'!C294</f>
        <v>13405.699000000001</v>
      </c>
      <c r="D301" s="21">
        <f>'A1. Bank of England B''Sheet'!G294+'A1. Bank of England B''Sheet'!H294</f>
        <v>4825.7840999999999</v>
      </c>
      <c r="E301" s="21">
        <f>'A1. Bank of England B''Sheet'!J294</f>
        <v>8579.7068999999992</v>
      </c>
      <c r="F301" s="54">
        <f>'A1. Bank of England B''Sheet'!O294+'A1. Bank of England B''Sheet'!Q294</f>
        <v>20.436999999999998</v>
      </c>
      <c r="G301" s="54">
        <f>'A1. Bank of England B''Sheet'!O294</f>
        <v>0.20799999999999999</v>
      </c>
      <c r="H301" s="54">
        <f>'A1. Bank of England B''Sheet'!S294</f>
        <v>10754.771000000001</v>
      </c>
      <c r="I301" s="54"/>
      <c r="J301" s="21">
        <v>319210</v>
      </c>
      <c r="K301" s="21">
        <v>319210</v>
      </c>
      <c r="L301" s="104"/>
      <c r="M301" s="21">
        <f t="shared" si="58"/>
        <v>4.6312432950786313</v>
      </c>
      <c r="N301" s="21">
        <f t="shared" si="59"/>
        <v>4.624265347586574</v>
      </c>
      <c r="O301" s="21">
        <f t="shared" si="60"/>
        <v>1.6646432378173086</v>
      </c>
      <c r="P301" s="21">
        <f t="shared" si="61"/>
        <v>2.9595503606428446</v>
      </c>
      <c r="Q301" s="21">
        <f t="shared" si="62"/>
        <v>7.1749126419891069E-5</v>
      </c>
      <c r="R301" s="21">
        <f t="shared" si="63"/>
        <v>7.1749126419891069E-5</v>
      </c>
      <c r="S301" s="21">
        <f t="shared" si="56"/>
        <v>0</v>
      </c>
      <c r="T301" s="21">
        <f t="shared" si="57"/>
        <v>4.624265347586574</v>
      </c>
      <c r="U301" s="21">
        <f t="shared" si="55"/>
        <v>7.149771226455659E-16</v>
      </c>
      <c r="V301" s="25"/>
    </row>
    <row r="302" spans="1:22">
      <c r="A302" s="15">
        <v>1983</v>
      </c>
      <c r="B302" s="21">
        <f>'A1. Bank of England B''Sheet'!B295</f>
        <v>14567.425999999999</v>
      </c>
      <c r="C302" s="21">
        <f>'A1. Bank of England B''Sheet'!C295</f>
        <v>14550.341</v>
      </c>
      <c r="D302" s="21">
        <f>'A1. Bank of England B''Sheet'!G295+'A1. Bank of England B''Sheet'!H295</f>
        <v>3694.9270999999999</v>
      </c>
      <c r="E302" s="21">
        <f>'A1. Bank of England B''Sheet'!J295</f>
        <v>10855.2719</v>
      </c>
      <c r="F302" s="54">
        <f>'A1. Bank of England B''Sheet'!O295+'A1. Bank of England B''Sheet'!Q295</f>
        <v>17.227</v>
      </c>
      <c r="G302" s="54">
        <f>'A1. Bank of England B''Sheet'!O295</f>
        <v>0.14199999999999999</v>
      </c>
      <c r="H302" s="54">
        <f>'A1. Bank of England B''Sheet'!S295</f>
        <v>11007.915000000001</v>
      </c>
      <c r="I302" s="54"/>
      <c r="J302" s="21">
        <v>351109</v>
      </c>
      <c r="K302" s="21">
        <v>351109</v>
      </c>
      <c r="L302" s="104"/>
      <c r="M302" s="21">
        <f t="shared" si="58"/>
        <v>4.5635869803577576</v>
      </c>
      <c r="N302" s="21">
        <f t="shared" si="59"/>
        <v>4.5582347044265532</v>
      </c>
      <c r="O302" s="21">
        <f t="shared" si="60"/>
        <v>1.1575223520566398</v>
      </c>
      <c r="P302" s="21">
        <f t="shared" si="61"/>
        <v>3.4006678675480089</v>
      </c>
      <c r="Q302" s="21">
        <f t="shared" si="62"/>
        <v>4.4484821904075685E-5</v>
      </c>
      <c r="R302" s="21">
        <f t="shared" si="63"/>
        <v>4.4484821904075685E-5</v>
      </c>
      <c r="S302" s="21">
        <f t="shared" si="56"/>
        <v>0</v>
      </c>
      <c r="T302" s="21">
        <f t="shared" si="57"/>
        <v>4.5582347044265532</v>
      </c>
      <c r="U302" s="21">
        <f t="shared" si="55"/>
        <v>2.5798590694292578E-16</v>
      </c>
      <c r="V302" s="25"/>
    </row>
    <row r="303" spans="1:22">
      <c r="A303" s="15">
        <v>1984</v>
      </c>
      <c r="B303" s="21">
        <f>'A1. Bank of England B''Sheet'!B296</f>
        <v>13949.031000000001</v>
      </c>
      <c r="C303" s="21">
        <f>'A1. Bank of England B''Sheet'!C296</f>
        <v>13936.376</v>
      </c>
      <c r="D303" s="21">
        <f>'A1. Bank of England B''Sheet'!G296+'A1. Bank of England B''Sheet'!H296</f>
        <v>2502.2451000000001</v>
      </c>
      <c r="E303" s="21">
        <f>'A1. Bank of England B''Sheet'!J296</f>
        <v>11433.957899999999</v>
      </c>
      <c r="F303" s="54">
        <f>'A1. Bank of England B''Sheet'!O296+'A1. Bank of England B''Sheet'!Q296</f>
        <v>12.827999999999999</v>
      </c>
      <c r="G303" s="54">
        <f>'A1. Bank of England B''Sheet'!O296</f>
        <v>0.17299999999999999</v>
      </c>
      <c r="H303" s="54">
        <f>'A1. Bank of England B''Sheet'!S296</f>
        <v>11457.344999999999</v>
      </c>
      <c r="I303" s="54"/>
      <c r="J303" s="21">
        <v>377577</v>
      </c>
      <c r="K303" s="21">
        <v>377577</v>
      </c>
      <c r="L303" s="104"/>
      <c r="M303" s="21">
        <f t="shared" si="58"/>
        <v>3.9728491721943899</v>
      </c>
      <c r="N303" s="21">
        <f t="shared" si="59"/>
        <v>3.9692448783711045</v>
      </c>
      <c r="O303" s="21">
        <f t="shared" si="60"/>
        <v>0.71266902870618531</v>
      </c>
      <c r="P303" s="21">
        <f t="shared" si="61"/>
        <v>3.256526577216762</v>
      </c>
      <c r="Q303" s="21">
        <f t="shared" si="62"/>
        <v>4.9272448157124989E-5</v>
      </c>
      <c r="R303" s="21">
        <f t="shared" si="63"/>
        <v>4.9272448157124989E-5</v>
      </c>
      <c r="S303" s="21">
        <f t="shared" si="56"/>
        <v>0</v>
      </c>
      <c r="T303" s="21">
        <f t="shared" si="57"/>
        <v>3.9692448783711045</v>
      </c>
      <c r="U303" s="21">
        <f t="shared" si="55"/>
        <v>-1.3362791775883842E-17</v>
      </c>
      <c r="V303" s="25"/>
    </row>
    <row r="304" spans="1:22">
      <c r="A304" s="15">
        <v>1985</v>
      </c>
      <c r="B304" s="21">
        <f>'A1. Bank of England B''Sheet'!B297</f>
        <v>18658.638999999999</v>
      </c>
      <c r="C304" s="21">
        <f>'A1. Bank of England B''Sheet'!C297</f>
        <v>18648.315999999999</v>
      </c>
      <c r="D304" s="21">
        <f>'A1. Bank of England B''Sheet'!G297+'A1. Bank of England B''Sheet'!H297</f>
        <v>2555.5741000000003</v>
      </c>
      <c r="E304" s="21">
        <f>'A1. Bank of England B''Sheet'!J297</f>
        <v>16092.499899999997</v>
      </c>
      <c r="F304" s="54">
        <f>'A1. Bank of England B''Sheet'!O297+'A1. Bank of England B''Sheet'!Q297</f>
        <v>10.565000000000001</v>
      </c>
      <c r="G304" s="54">
        <f>'A1. Bank of England B''Sheet'!O297</f>
        <v>0.24199999999999999</v>
      </c>
      <c r="H304" s="54">
        <f>'A1. Bank of England B''Sheet'!S297</f>
        <v>12029.677</v>
      </c>
      <c r="I304" s="54"/>
      <c r="J304" s="21">
        <v>414329</v>
      </c>
      <c r="K304" s="21">
        <v>414329</v>
      </c>
      <c r="L304" s="104"/>
      <c r="M304" s="21">
        <f t="shared" si="58"/>
        <v>4.9416778564372299</v>
      </c>
      <c r="N304" s="21">
        <f t="shared" si="59"/>
        <v>4.9389438445668032</v>
      </c>
      <c r="O304" s="21">
        <f t="shared" si="60"/>
        <v>0.67683521506871458</v>
      </c>
      <c r="P304" s="21">
        <f t="shared" si="61"/>
        <v>4.2620445366110751</v>
      </c>
      <c r="Q304" s="21">
        <f t="shared" si="62"/>
        <v>6.4092887013774669E-5</v>
      </c>
      <c r="R304" s="21">
        <f t="shared" si="63"/>
        <v>6.4092887013774669E-5</v>
      </c>
      <c r="S304" s="21">
        <f t="shared" si="56"/>
        <v>0</v>
      </c>
      <c r="T304" s="21">
        <f t="shared" si="57"/>
        <v>4.9389438445668032</v>
      </c>
      <c r="U304" s="21">
        <f t="shared" si="55"/>
        <v>-7.4362716505349535E-17</v>
      </c>
      <c r="V304" s="25"/>
    </row>
    <row r="305" spans="1:22">
      <c r="A305" s="15">
        <v>1986</v>
      </c>
      <c r="B305" s="21">
        <f>'A1. Bank of England B''Sheet'!B298</f>
        <v>18771.315999999999</v>
      </c>
      <c r="C305" s="21">
        <f>'A1. Bank of England B''Sheet'!C298</f>
        <v>18761.082999999999</v>
      </c>
      <c r="D305" s="21">
        <f>'A1. Bank of England B''Sheet'!G298+'A1. Bank of England B''Sheet'!H298</f>
        <v>2555.4991</v>
      </c>
      <c r="E305" s="21">
        <f>'A1. Bank of England B''Sheet'!J298</f>
        <v>16205.165899999998</v>
      </c>
      <c r="F305" s="54">
        <f>'A1. Bank of England B''Sheet'!O298+'A1. Bank of England B''Sheet'!Q298</f>
        <v>10.651</v>
      </c>
      <c r="G305" s="54">
        <f>'A1. Bank of England B''Sheet'!O298</f>
        <v>0.41799999999999998</v>
      </c>
      <c r="H305" s="54">
        <f>'A1. Bank of England B''Sheet'!S298</f>
        <v>12309.767</v>
      </c>
      <c r="I305" s="54"/>
      <c r="J305" s="21">
        <v>446413</v>
      </c>
      <c r="K305" s="21">
        <v>446413</v>
      </c>
      <c r="L305" s="104"/>
      <c r="M305" s="21">
        <f t="shared" si="58"/>
        <v>4.5305339476599507</v>
      </c>
      <c r="N305" s="21">
        <f t="shared" si="59"/>
        <v>4.528064171226247</v>
      </c>
      <c r="O305" s="21">
        <f t="shared" si="60"/>
        <v>0.61678016745146969</v>
      </c>
      <c r="P305" s="21">
        <f t="shared" si="61"/>
        <v>3.911183117763902</v>
      </c>
      <c r="Q305" s="21">
        <f t="shared" si="62"/>
        <v>1.0088601087541542E-4</v>
      </c>
      <c r="R305" s="21">
        <f t="shared" si="63"/>
        <v>1.0088601087541542E-4</v>
      </c>
      <c r="S305" s="21">
        <f t="shared" si="56"/>
        <v>0</v>
      </c>
      <c r="T305" s="21">
        <f t="shared" si="57"/>
        <v>4.528064171226247</v>
      </c>
      <c r="U305" s="21">
        <f t="shared" si="55"/>
        <v>-3.1456770781951304E-16</v>
      </c>
      <c r="V305" s="25"/>
    </row>
    <row r="306" spans="1:22">
      <c r="A306" s="15">
        <v>1987</v>
      </c>
      <c r="B306" s="21">
        <f>'A1. Bank of England B''Sheet'!B299</f>
        <v>17465.625</v>
      </c>
      <c r="C306" s="21">
        <f>'A1. Bank of England B''Sheet'!C299</f>
        <v>17461.7</v>
      </c>
      <c r="D306" s="21">
        <f>'A1. Bank of England B''Sheet'!G299+'A1. Bank of England B''Sheet'!H299</f>
        <v>1737.5901000000001</v>
      </c>
      <c r="E306" s="21">
        <f>'A1. Bank of England B''Sheet'!J299</f>
        <v>15723.7929</v>
      </c>
      <c r="F306" s="54">
        <f>'A1. Bank of England B''Sheet'!O299+'A1. Bank of England B''Sheet'!Q299</f>
        <v>4.242</v>
      </c>
      <c r="G306" s="54">
        <f>'A1. Bank of England B''Sheet'!O299</f>
        <v>0.317</v>
      </c>
      <c r="H306" s="54">
        <f>'A1. Bank of England B''Sheet'!S299</f>
        <v>12846.075000000001</v>
      </c>
      <c r="I306" s="54"/>
      <c r="J306" s="21">
        <v>495534</v>
      </c>
      <c r="K306" s="21">
        <v>495534</v>
      </c>
      <c r="L306" s="104"/>
      <c r="M306" s="21">
        <f t="shared" si="58"/>
        <v>3.9124364657839266</v>
      </c>
      <c r="N306" s="21">
        <f t="shared" si="59"/>
        <v>3.9115572351163608</v>
      </c>
      <c r="O306" s="21">
        <f t="shared" si="60"/>
        <v>0.38923375887350953</v>
      </c>
      <c r="P306" s="21">
        <f t="shared" si="61"/>
        <v>3.5222524657660061</v>
      </c>
      <c r="Q306" s="21">
        <f t="shared" si="62"/>
        <v>7.1010476845432361E-5</v>
      </c>
      <c r="R306" s="21">
        <f t="shared" si="63"/>
        <v>7.1010476845432361E-5</v>
      </c>
      <c r="S306" s="21">
        <f t="shared" si="56"/>
        <v>0</v>
      </c>
      <c r="T306" s="21">
        <f t="shared" si="57"/>
        <v>3.9115572351163608</v>
      </c>
      <c r="U306" s="21">
        <f t="shared" si="55"/>
        <v>-1.0889455569901285E-16</v>
      </c>
      <c r="V306" s="25"/>
    </row>
    <row r="307" spans="1:22">
      <c r="A307" s="15">
        <v>1988</v>
      </c>
      <c r="B307" s="21">
        <f>'A1. Bank of England B''Sheet'!B300</f>
        <v>16897.552</v>
      </c>
      <c r="C307" s="21">
        <f>'A1. Bank of England B''Sheet'!C300</f>
        <v>16889.018</v>
      </c>
      <c r="D307" s="21">
        <f>'A1. Bank of England B''Sheet'!G300+'A1. Bank of England B''Sheet'!H300</f>
        <v>2358.0430999999999</v>
      </c>
      <c r="E307" s="21">
        <f>'A1. Bank of England B''Sheet'!J300</f>
        <v>14530.599899999999</v>
      </c>
      <c r="F307" s="54">
        <f>'A1. Bank of England B''Sheet'!O300+'A1. Bank of England B''Sheet'!Q300</f>
        <v>8.9090000000000007</v>
      </c>
      <c r="G307" s="54">
        <f>'A1. Bank of England B''Sheet'!O300</f>
        <v>0.375</v>
      </c>
      <c r="H307" s="54">
        <f>'A1. Bank of England B''Sheet'!S300</f>
        <v>13301.466</v>
      </c>
      <c r="I307" s="54"/>
      <c r="J307" s="21">
        <v>554896</v>
      </c>
      <c r="K307" s="21">
        <v>554896</v>
      </c>
      <c r="L307" s="104"/>
      <c r="M307" s="21">
        <f t="shared" si="58"/>
        <v>3.4099682362865109</v>
      </c>
      <c r="N307" s="21">
        <f t="shared" si="59"/>
        <v>3.408246053752114</v>
      </c>
      <c r="O307" s="21">
        <f t="shared" si="60"/>
        <v>0.47585899252119934</v>
      </c>
      <c r="P307" s="21">
        <f t="shared" si="61"/>
        <v>2.932311385293441</v>
      </c>
      <c r="Q307" s="21">
        <f t="shared" si="62"/>
        <v>7.567593747351342E-5</v>
      </c>
      <c r="R307" s="21">
        <f t="shared" si="63"/>
        <v>7.567593747351342E-5</v>
      </c>
      <c r="S307" s="21">
        <f t="shared" si="56"/>
        <v>0</v>
      </c>
      <c r="T307" s="21">
        <f t="shared" si="57"/>
        <v>3.408246053752114</v>
      </c>
      <c r="U307" s="21">
        <f t="shared" si="55"/>
        <v>3.0464725794127068E-16</v>
      </c>
      <c r="V307" s="25"/>
    </row>
    <row r="308" spans="1:22">
      <c r="A308" s="15">
        <v>1989</v>
      </c>
      <c r="B308" s="21">
        <f>'A1. Bank of England B''Sheet'!B301</f>
        <v>18286.844000000001</v>
      </c>
      <c r="C308" s="21">
        <f>'A1. Bank of England B''Sheet'!C301</f>
        <v>18278.537</v>
      </c>
      <c r="D308" s="21">
        <f>'A1. Bank of England B''Sheet'!G301+'A1. Bank of England B''Sheet'!H301</f>
        <v>10518.161100000001</v>
      </c>
      <c r="E308" s="21">
        <f>'A1. Bank of England B''Sheet'!J301</f>
        <v>7760.0628999999999</v>
      </c>
      <c r="F308" s="54">
        <f>'A1. Bank of England B''Sheet'!O301+'A1. Bank of England B''Sheet'!Q301</f>
        <v>8.620000000000001</v>
      </c>
      <c r="G308" s="54">
        <f>'A1. Bank of England B''Sheet'!O301</f>
        <v>0.313</v>
      </c>
      <c r="H308" s="54">
        <f>'A1. Bank of England B''Sheet'!S301</f>
        <v>14111.692999999999</v>
      </c>
      <c r="I308" s="54"/>
      <c r="J308" s="21">
        <v>613381</v>
      </c>
      <c r="K308" s="21">
        <v>613381</v>
      </c>
      <c r="L308" s="104"/>
      <c r="M308" s="21">
        <f t="shared" si="58"/>
        <v>3.2955443903001647</v>
      </c>
      <c r="N308" s="21">
        <f t="shared" si="59"/>
        <v>3.2940473530175023</v>
      </c>
      <c r="O308" s="21">
        <f t="shared" si="60"/>
        <v>1.8955193585825094</v>
      </c>
      <c r="P308" s="21">
        <f t="shared" si="61"/>
        <v>1.3984715874686429</v>
      </c>
      <c r="Q308" s="21">
        <f t="shared" si="62"/>
        <v>5.640696635045126E-5</v>
      </c>
      <c r="R308" s="21">
        <f t="shared" si="63"/>
        <v>5.640696635045126E-5</v>
      </c>
      <c r="S308" s="21">
        <f t="shared" si="56"/>
        <v>0</v>
      </c>
      <c r="T308" s="21">
        <f t="shared" si="57"/>
        <v>3.2940473530175023</v>
      </c>
      <c r="U308" s="21">
        <f t="shared" si="55"/>
        <v>-4.4240192021913205E-16</v>
      </c>
      <c r="V308" s="25"/>
    </row>
    <row r="309" spans="1:22">
      <c r="A309" s="15">
        <v>1990</v>
      </c>
      <c r="B309" s="21">
        <f>'A1. Bank of England B''Sheet'!B302</f>
        <v>19365.505000000001</v>
      </c>
      <c r="C309" s="21">
        <f>'A1. Bank of England B''Sheet'!C302</f>
        <v>19356.429</v>
      </c>
      <c r="D309" s="21">
        <f>'A1. Bank of England B''Sheet'!G302+'A1. Bank of England B''Sheet'!H302</f>
        <v>12845.4841</v>
      </c>
      <c r="E309" s="21">
        <f>'A1. Bank of England B''Sheet'!J302</f>
        <v>6510.7319000000016</v>
      </c>
      <c r="F309" s="54">
        <f>'A1. Bank of England B''Sheet'!O302+'A1. Bank of England B''Sheet'!Q302</f>
        <v>9.2889999999999997</v>
      </c>
      <c r="G309" s="54">
        <f>'A1. Bank of England B''Sheet'!O302</f>
        <v>0.21299999999999999</v>
      </c>
      <c r="H309" s="54">
        <f>'A1. Bank of England B''Sheet'!S302</f>
        <v>15020.924000000001</v>
      </c>
      <c r="I309" s="54"/>
      <c r="J309" s="21">
        <v>667435</v>
      </c>
      <c r="K309" s="21">
        <v>667435</v>
      </c>
      <c r="L309" s="104"/>
      <c r="M309" s="21">
        <f t="shared" si="58"/>
        <v>3.1571739261568257</v>
      </c>
      <c r="N309" s="21">
        <f t="shared" si="59"/>
        <v>3.1556942585440368</v>
      </c>
      <c r="O309" s="21">
        <f t="shared" si="60"/>
        <v>2.0942096510977679</v>
      </c>
      <c r="P309" s="21">
        <f t="shared" si="61"/>
        <v>1.06144988188418</v>
      </c>
      <c r="Q309" s="21">
        <f t="shared" si="62"/>
        <v>3.4725562089468046E-5</v>
      </c>
      <c r="R309" s="21">
        <f t="shared" si="63"/>
        <v>3.4725562089468046E-5</v>
      </c>
      <c r="S309" s="21">
        <f t="shared" si="56"/>
        <v>0</v>
      </c>
      <c r="T309" s="21">
        <f t="shared" si="57"/>
        <v>3.1556942585440368</v>
      </c>
      <c r="U309" s="21">
        <f t="shared" si="55"/>
        <v>-5.2387293721783967E-16</v>
      </c>
      <c r="V309" s="25"/>
    </row>
    <row r="310" spans="1:22">
      <c r="A310" s="15">
        <v>1991</v>
      </c>
      <c r="B310" s="21">
        <f>'A1. Bank of England B''Sheet'!B303</f>
        <v>20668.25</v>
      </c>
      <c r="C310" s="21">
        <f>'A1. Bank of England B''Sheet'!C303</f>
        <v>20662.828000000001</v>
      </c>
      <c r="D310" s="21">
        <f>'A1. Bank of England B''Sheet'!G303+'A1. Bank of England B''Sheet'!H303</f>
        <v>10023.116100000001</v>
      </c>
      <c r="E310" s="21">
        <f>'A1. Bank of England B''Sheet'!J303</f>
        <v>10639.468899999998</v>
      </c>
      <c r="F310" s="54">
        <f>'A1. Bank of England B''Sheet'!O303+'A1. Bank of England B''Sheet'!Q303</f>
        <v>5.665</v>
      </c>
      <c r="G310" s="54">
        <f>'A1. Bank of England B''Sheet'!O303</f>
        <v>0.24299999999999999</v>
      </c>
      <c r="H310" s="54">
        <f>'A1. Bank of England B''Sheet'!S303</f>
        <v>15374.578</v>
      </c>
      <c r="I310" s="54"/>
      <c r="J310" s="21">
        <v>703728</v>
      </c>
      <c r="K310" s="21">
        <v>703728</v>
      </c>
      <c r="L310" s="104"/>
      <c r="M310" s="21">
        <f t="shared" si="58"/>
        <v>3.0966685894506583</v>
      </c>
      <c r="N310" s="21">
        <f t="shared" si="59"/>
        <v>3.0958562256998809</v>
      </c>
      <c r="O310" s="21">
        <f t="shared" si="60"/>
        <v>1.5017366634953218</v>
      </c>
      <c r="P310" s="21">
        <f t="shared" si="61"/>
        <v>1.5940831541648248</v>
      </c>
      <c r="Q310" s="21">
        <f t="shared" si="62"/>
        <v>3.640803973420633E-5</v>
      </c>
      <c r="R310" s="21">
        <f t="shared" si="63"/>
        <v>3.640803973420633E-5</v>
      </c>
      <c r="S310" s="21">
        <f t="shared" si="56"/>
        <v>0</v>
      </c>
      <c r="T310" s="21">
        <f t="shared" si="57"/>
        <v>3.0958562256998809</v>
      </c>
      <c r="U310" s="21">
        <f t="shared" si="55"/>
        <v>1.6390426342549613E-16</v>
      </c>
      <c r="V310" s="25"/>
    </row>
    <row r="311" spans="1:22">
      <c r="A311" s="15">
        <v>1992</v>
      </c>
      <c r="B311" s="21">
        <f>'A1. Bank of England B''Sheet'!B304</f>
        <v>21622.37</v>
      </c>
      <c r="C311" s="21">
        <f>'A1. Bank of England B''Sheet'!C304</f>
        <v>21613.392</v>
      </c>
      <c r="D311" s="21">
        <f>'A1. Bank of England B''Sheet'!G304+'A1. Bank of England B''Sheet'!H304</f>
        <v>9713.1161000000011</v>
      </c>
      <c r="E311" s="21">
        <f>'A1. Bank of England B''Sheet'!J304</f>
        <v>11900.025899999999</v>
      </c>
      <c r="F311" s="54">
        <f>'A1. Bank of England B''Sheet'!O304+'A1. Bank of England B''Sheet'!Q304</f>
        <v>9.2279999999999998</v>
      </c>
      <c r="G311" s="54">
        <f>'A1. Bank of England B''Sheet'!O304</f>
        <v>0.25</v>
      </c>
      <c r="H311" s="54">
        <f>'A1. Bank of England B''Sheet'!S304</f>
        <v>16121.022000000001</v>
      </c>
      <c r="I311" s="54"/>
      <c r="J311" s="21">
        <v>727965</v>
      </c>
      <c r="K311" s="21">
        <v>727965</v>
      </c>
      <c r="L311" s="104"/>
      <c r="M311" s="21">
        <f t="shared" si="58"/>
        <v>3.072546495236796</v>
      </c>
      <c r="N311" s="21">
        <f t="shared" si="59"/>
        <v>3.0712707182320447</v>
      </c>
      <c r="O311" s="21">
        <f t="shared" si="60"/>
        <v>1.3802372649660097</v>
      </c>
      <c r="P311" s="21">
        <f t="shared" si="61"/>
        <v>1.6909979281767953</v>
      </c>
      <c r="Q311" s="21">
        <f t="shared" si="62"/>
        <v>3.5525089239024166E-5</v>
      </c>
      <c r="R311" s="21">
        <f t="shared" si="63"/>
        <v>3.5525089239024166E-5</v>
      </c>
      <c r="S311" s="21">
        <f t="shared" si="56"/>
        <v>0</v>
      </c>
      <c r="T311" s="21">
        <f t="shared" si="57"/>
        <v>3.0712707182320447</v>
      </c>
      <c r="U311" s="21">
        <f t="shared" si="55"/>
        <v>6.2775305786910707E-16</v>
      </c>
      <c r="V311" s="25"/>
    </row>
    <row r="312" spans="1:22">
      <c r="A312" s="15">
        <v>1993</v>
      </c>
      <c r="B312" s="21">
        <f>'A1. Bank of England B''Sheet'!B305</f>
        <v>24975.3</v>
      </c>
      <c r="C312" s="21">
        <f>'A1. Bank of England B''Sheet'!C305</f>
        <v>24970.399999999998</v>
      </c>
      <c r="D312" s="21">
        <f>'A1. Bank of England B''Sheet'!G305+'A1. Bank of England B''Sheet'!H305</f>
        <v>4416.8150999999989</v>
      </c>
      <c r="E312" s="21">
        <f>'A1. Bank of England B''Sheet'!J305</f>
        <v>20553.584899999998</v>
      </c>
      <c r="F312" s="54">
        <f>'A1. Bank of England B''Sheet'!O305+'A1. Bank of England B''Sheet'!Q305</f>
        <v>4.9000000000000004</v>
      </c>
      <c r="G312" s="54">
        <f>'A1. Bank of England B''Sheet'!O305</f>
        <v>0</v>
      </c>
      <c r="H312" s="54">
        <f>'A1. Bank of England B''Sheet'!S305</f>
        <v>16965.099999999999</v>
      </c>
      <c r="I312" s="54"/>
      <c r="J312" s="21">
        <v>766408</v>
      </c>
      <c r="K312" s="21">
        <v>766408</v>
      </c>
      <c r="L312" s="104"/>
      <c r="M312" s="21">
        <f t="shared" si="58"/>
        <v>3.4308380210587046</v>
      </c>
      <c r="N312" s="21">
        <f t="shared" si="59"/>
        <v>3.4301649117746047</v>
      </c>
      <c r="O312" s="21">
        <f t="shared" si="60"/>
        <v>0.60673454080896727</v>
      </c>
      <c r="P312" s="21">
        <f t="shared" si="61"/>
        <v>2.8234303709656365</v>
      </c>
      <c r="Q312" s="21">
        <f t="shared" si="62"/>
        <v>0</v>
      </c>
      <c r="R312" s="21">
        <f t="shared" si="63"/>
        <v>0</v>
      </c>
      <c r="S312" s="21">
        <f t="shared" si="56"/>
        <v>0</v>
      </c>
      <c r="T312" s="21">
        <f t="shared" si="57"/>
        <v>3.4301649117746047</v>
      </c>
      <c r="U312" s="21">
        <f t="shared" si="55"/>
        <v>8.8817841970012523E-16</v>
      </c>
      <c r="V312" s="25"/>
    </row>
    <row r="313" spans="1:22">
      <c r="A313" s="15">
        <v>1994</v>
      </c>
      <c r="B313" s="21">
        <f>'A1. Bank of England B''Sheet'!B306</f>
        <v>26943.3</v>
      </c>
      <c r="C313" s="21">
        <f>'A1. Bank of England B''Sheet'!C306</f>
        <v>23436.799999999999</v>
      </c>
      <c r="D313" s="21">
        <f>'A1. Bank of England B''Sheet'!G306+'A1. Bank of England B''Sheet'!H306</f>
        <v>2693.0151000000001</v>
      </c>
      <c r="E313" s="21">
        <f>'A1. Bank of England B''Sheet'!J306</f>
        <v>20743.784899999999</v>
      </c>
      <c r="F313" s="54">
        <f>'A1. Bank of England B''Sheet'!O306+'A1. Bank of England B''Sheet'!Q306</f>
        <v>6.5</v>
      </c>
      <c r="G313" s="54">
        <f>'A1. Bank of England B''Sheet'!O306</f>
        <v>0</v>
      </c>
      <c r="H313" s="54">
        <f>'A1. Bank of England B''Sheet'!S306</f>
        <v>17163.5</v>
      </c>
      <c r="I313" s="54"/>
      <c r="J313" s="21">
        <v>806420</v>
      </c>
      <c r="K313" s="21">
        <v>806420</v>
      </c>
      <c r="L313" s="104"/>
      <c r="M313" s="21">
        <f t="shared" si="58"/>
        <v>3.5155295873738268</v>
      </c>
      <c r="N313" s="21">
        <f t="shared" si="59"/>
        <v>3.0580056575609857</v>
      </c>
      <c r="O313" s="21">
        <f t="shared" si="60"/>
        <v>0.35138139215665809</v>
      </c>
      <c r="P313" s="21">
        <f t="shared" si="61"/>
        <v>2.7066242654043275</v>
      </c>
      <c r="Q313" s="21">
        <f t="shared" si="62"/>
        <v>0</v>
      </c>
      <c r="R313" s="21">
        <f t="shared" si="63"/>
        <v>0</v>
      </c>
      <c r="S313" s="21">
        <f t="shared" si="56"/>
        <v>0</v>
      </c>
      <c r="T313" s="21">
        <f t="shared" si="57"/>
        <v>3.0580056575609857</v>
      </c>
      <c r="U313" s="21">
        <f t="shared" si="55"/>
        <v>0</v>
      </c>
      <c r="V313" s="25"/>
    </row>
    <row r="314" spans="1:22">
      <c r="A314" s="15">
        <v>1995</v>
      </c>
      <c r="B314" s="21">
        <f>'A1. Bank of England B''Sheet'!B307</f>
        <v>25876.3</v>
      </c>
      <c r="C314" s="21">
        <f>'A1. Bank of England B''Sheet'!C307</f>
        <v>23339.8</v>
      </c>
      <c r="D314" s="21">
        <f>'A1. Bank of England B''Sheet'!G307+'A1. Bank of England B''Sheet'!H307</f>
        <v>12324</v>
      </c>
      <c r="E314" s="21">
        <f>'A1. Bank of England B''Sheet'!J307</f>
        <v>11015.8</v>
      </c>
      <c r="F314" s="54">
        <f>'A1. Bank of England B''Sheet'!O307+'A1. Bank of England B''Sheet'!Q307</f>
        <v>3.9</v>
      </c>
      <c r="G314" s="54">
        <f>'A1. Bank of England B''Sheet'!O307</f>
        <v>0</v>
      </c>
      <c r="H314" s="54">
        <f>'A1. Bank of England B''Sheet'!S307</f>
        <v>18056.099999999999</v>
      </c>
      <c r="I314" s="54"/>
      <c r="J314" s="21">
        <v>846536</v>
      </c>
      <c r="K314" s="21">
        <v>846536</v>
      </c>
      <c r="L314" s="104"/>
      <c r="M314" s="21">
        <f t="shared" si="58"/>
        <v>3.2087869844497905</v>
      </c>
      <c r="N314" s="21">
        <f t="shared" si="59"/>
        <v>2.8942486545472583</v>
      </c>
      <c r="O314" s="21">
        <f t="shared" si="60"/>
        <v>1.5282359068475484</v>
      </c>
      <c r="P314" s="21">
        <f t="shared" si="61"/>
        <v>1.3660127476997099</v>
      </c>
      <c r="Q314" s="21">
        <f t="shared" si="62"/>
        <v>0</v>
      </c>
      <c r="R314" s="21">
        <f t="shared" si="63"/>
        <v>0</v>
      </c>
      <c r="S314" s="21">
        <f t="shared" si="56"/>
        <v>0</v>
      </c>
      <c r="T314" s="21">
        <f t="shared" si="57"/>
        <v>2.8942486545472583</v>
      </c>
      <c r="U314" s="21">
        <f t="shared" si="55"/>
        <v>0</v>
      </c>
      <c r="V314" s="25"/>
    </row>
    <row r="315" spans="1:22">
      <c r="A315" s="15">
        <v>1996</v>
      </c>
      <c r="B315" s="21">
        <f>'A1. Bank of England B''Sheet'!B308</f>
        <v>25855.9</v>
      </c>
      <c r="C315" s="21">
        <f>'A1. Bank of England B''Sheet'!C308</f>
        <v>24827.600000000002</v>
      </c>
      <c r="D315" s="21">
        <f>'A1. Bank of England B''Sheet'!G308+'A1. Bank of England B''Sheet'!H308</f>
        <v>10789.800000000001</v>
      </c>
      <c r="E315" s="21">
        <f>'A1. Bank of England B''Sheet'!J308</f>
        <v>14037.800000000001</v>
      </c>
      <c r="F315" s="54">
        <f>'A1. Bank of England B''Sheet'!O308+'A1. Bank of England B''Sheet'!Q308</f>
        <v>12</v>
      </c>
      <c r="G315" s="54">
        <f>'A1. Bank of England B''Sheet'!O308</f>
        <v>0</v>
      </c>
      <c r="H315" s="54">
        <f>'A1. Bank of England B''Sheet'!S308</f>
        <v>19648</v>
      </c>
      <c r="I315" s="54"/>
      <c r="J315" s="21">
        <v>903432</v>
      </c>
      <c r="K315" s="21">
        <v>903432</v>
      </c>
      <c r="L315" s="104"/>
      <c r="M315" s="21">
        <f t="shared" si="58"/>
        <v>3.054317831728361</v>
      </c>
      <c r="N315" s="21">
        <f t="shared" si="59"/>
        <v>2.9328463290397573</v>
      </c>
      <c r="O315" s="21">
        <f t="shared" si="60"/>
        <v>1.2745825339973729</v>
      </c>
      <c r="P315" s="21">
        <f t="shared" si="61"/>
        <v>1.6582637950423844</v>
      </c>
      <c r="Q315" s="21">
        <f t="shared" si="62"/>
        <v>0</v>
      </c>
      <c r="R315" s="21">
        <f t="shared" si="63"/>
        <v>0</v>
      </c>
      <c r="S315" s="21">
        <f t="shared" si="56"/>
        <v>0</v>
      </c>
      <c r="T315" s="21">
        <f t="shared" si="57"/>
        <v>2.9328463290397573</v>
      </c>
      <c r="U315" s="21">
        <f t="shared" si="55"/>
        <v>0</v>
      </c>
      <c r="V315" s="25"/>
    </row>
    <row r="316" spans="1:22">
      <c r="A316" s="15">
        <v>1997</v>
      </c>
      <c r="B316" s="21">
        <f>'A1. Bank of England B''Sheet'!B309</f>
        <v>28327</v>
      </c>
      <c r="C316" s="21">
        <f>'A1. Bank of England B''Sheet'!C309</f>
        <v>27418.3</v>
      </c>
      <c r="D316" s="21">
        <f>'A1. Bank of England B''Sheet'!G309+'A1. Bank of England B''Sheet'!H309</f>
        <v>11651.5</v>
      </c>
      <c r="E316" s="21">
        <f>'A1. Bank of England B''Sheet'!J309</f>
        <v>15766.8</v>
      </c>
      <c r="F316" s="54">
        <f>'A1. Bank of England B''Sheet'!O309+'A1. Bank of England B''Sheet'!Q309</f>
        <v>9.1999999999999993</v>
      </c>
      <c r="G316" s="54">
        <f>'A1. Bank of England B''Sheet'!O309</f>
        <v>0</v>
      </c>
      <c r="H316" s="54">
        <f>'A1. Bank of England B''Sheet'!S309</f>
        <v>22010.799999999999</v>
      </c>
      <c r="I316" s="54"/>
      <c r="J316" s="21">
        <v>948953</v>
      </c>
      <c r="K316" s="21">
        <v>948953</v>
      </c>
      <c r="L316" s="104"/>
      <c r="M316" s="21">
        <f t="shared" si="58"/>
        <v>3.1354877843600848</v>
      </c>
      <c r="N316" s="21">
        <f t="shared" si="59"/>
        <v>3.0349046746185655</v>
      </c>
      <c r="O316" s="21">
        <f t="shared" si="60"/>
        <v>1.2896930814936818</v>
      </c>
      <c r="P316" s="21">
        <f t="shared" si="61"/>
        <v>1.7452115931248837</v>
      </c>
      <c r="Q316" s="21">
        <f t="shared" si="62"/>
        <v>0</v>
      </c>
      <c r="R316" s="21">
        <f t="shared" si="63"/>
        <v>0</v>
      </c>
      <c r="S316" s="21">
        <f t="shared" si="56"/>
        <v>0</v>
      </c>
      <c r="T316" s="21">
        <f t="shared" si="57"/>
        <v>3.0349046746185655</v>
      </c>
      <c r="U316" s="21">
        <f t="shared" si="55"/>
        <v>0</v>
      </c>
      <c r="V316" s="25"/>
    </row>
    <row r="317" spans="1:22">
      <c r="A317" s="15">
        <v>1998</v>
      </c>
      <c r="B317" s="21">
        <f>'A1. Bank of England B''Sheet'!B310</f>
        <v>37141</v>
      </c>
      <c r="C317" s="21">
        <f>'A1. Bank of England B''Sheet'!C310</f>
        <v>29802</v>
      </c>
      <c r="D317" s="21">
        <f>'A1. Bank of England B''Sheet'!G310+'A1. Bank of England B''Sheet'!H310</f>
        <v>2529</v>
      </c>
      <c r="E317" s="21">
        <f>'A1. Bank of England B''Sheet'!J310</f>
        <v>27273</v>
      </c>
      <c r="F317" s="54">
        <f>'A1. Bank of England B''Sheet'!O310+'A1. Bank of England B''Sheet'!Q310</f>
        <v>2</v>
      </c>
      <c r="G317" s="54">
        <f>'A1. Bank of England B''Sheet'!O310</f>
        <v>0</v>
      </c>
      <c r="H317" s="54">
        <f>'A1. Bank of England B''Sheet'!S310</f>
        <v>23548</v>
      </c>
      <c r="I317" s="54"/>
      <c r="J317" s="21">
        <v>991238</v>
      </c>
      <c r="K317" s="21">
        <v>991238</v>
      </c>
      <c r="L317" s="104"/>
      <c r="M317" s="21">
        <f t="shared" si="58"/>
        <v>3.9138924688577834</v>
      </c>
      <c r="N317" s="21">
        <f t="shared" si="59"/>
        <v>3.1405138083761788</v>
      </c>
      <c r="O317" s="21">
        <f t="shared" si="60"/>
        <v>0.26650424204359963</v>
      </c>
      <c r="P317" s="21">
        <f t="shared" si="61"/>
        <v>2.8740095663325791</v>
      </c>
      <c r="Q317" s="21">
        <f t="shared" si="62"/>
        <v>0</v>
      </c>
      <c r="R317" s="21">
        <f t="shared" si="63"/>
        <v>0</v>
      </c>
      <c r="S317" s="21">
        <f t="shared" si="56"/>
        <v>0</v>
      </c>
      <c r="T317" s="21">
        <f t="shared" si="57"/>
        <v>3.1405138083761788</v>
      </c>
      <c r="U317" s="21">
        <f t="shared" si="55"/>
        <v>0</v>
      </c>
      <c r="V317" s="25"/>
    </row>
    <row r="318" spans="1:22">
      <c r="A318" s="15">
        <v>1999</v>
      </c>
      <c r="B318" s="21">
        <f>'A1. Bank of England B''Sheet'!B311</f>
        <v>45193</v>
      </c>
      <c r="C318" s="21">
        <f>'A1. Bank of England B''Sheet'!C311</f>
        <v>38562</v>
      </c>
      <c r="D318" s="21">
        <f>'A1. Bank of England B''Sheet'!G311+'A1. Bank of England B''Sheet'!H311</f>
        <v>4385</v>
      </c>
      <c r="E318" s="21">
        <f>'A1. Bank of England B''Sheet'!J311</f>
        <v>34177</v>
      </c>
      <c r="F318" s="54">
        <f>'A1. Bank of England B''Sheet'!O311+'A1. Bank of England B''Sheet'!Q311</f>
        <v>8</v>
      </c>
      <c r="G318" s="54">
        <f>'A1. Bank of England B''Sheet'!O311</f>
        <v>0</v>
      </c>
      <c r="H318" s="54">
        <f>'A1. Bank of England B''Sheet'!S311</f>
        <v>24792</v>
      </c>
      <c r="I318" s="54"/>
      <c r="J318" s="21">
        <v>1031158</v>
      </c>
      <c r="K318" s="21">
        <v>1031158</v>
      </c>
      <c r="L318" s="104"/>
      <c r="M318" s="21">
        <f t="shared" si="58"/>
        <v>4.5592481321337557</v>
      </c>
      <c r="N318" s="21">
        <f t="shared" si="59"/>
        <v>3.8902866919952626</v>
      </c>
      <c r="O318" s="21">
        <f t="shared" si="60"/>
        <v>0.44237609938279204</v>
      </c>
      <c r="P318" s="21">
        <f t="shared" si="61"/>
        <v>3.4479105926124705</v>
      </c>
      <c r="Q318" s="21">
        <f t="shared" si="62"/>
        <v>0</v>
      </c>
      <c r="R318" s="21">
        <f t="shared" si="63"/>
        <v>0</v>
      </c>
      <c r="S318" s="21">
        <f t="shared" si="56"/>
        <v>0</v>
      </c>
      <c r="T318" s="21">
        <f t="shared" si="57"/>
        <v>3.8902866919952626</v>
      </c>
      <c r="U318" s="21">
        <f t="shared" si="55"/>
        <v>0</v>
      </c>
      <c r="V318" s="25"/>
    </row>
    <row r="319" spans="1:22">
      <c r="A319" s="15">
        <v>2000</v>
      </c>
      <c r="B319" s="21">
        <f>'A1. Bank of England B''Sheet'!B312</f>
        <v>49038</v>
      </c>
      <c r="C319" s="21">
        <f>'A1. Bank of England B''Sheet'!C312</f>
        <v>48365</v>
      </c>
      <c r="D319" s="21">
        <f>'A1. Bank of England B''Sheet'!G312+'A1. Bank of England B''Sheet'!H312</f>
        <v>5170</v>
      </c>
      <c r="E319" s="21">
        <f>'A1. Bank of England B''Sheet'!J312</f>
        <v>43195</v>
      </c>
      <c r="F319" s="54">
        <f>'A1. Bank of England B''Sheet'!O312+'A1. Bank of England B''Sheet'!Q312</f>
        <v>5</v>
      </c>
      <c r="G319" s="54">
        <f>'A1. Bank of England B''Sheet'!O312</f>
        <v>0</v>
      </c>
      <c r="H319" s="54">
        <f>'A1. Bank of England B''Sheet'!S312</f>
        <v>25135</v>
      </c>
      <c r="I319" s="54"/>
      <c r="J319" s="21">
        <v>1089341</v>
      </c>
      <c r="K319" s="21">
        <v>1089341</v>
      </c>
      <c r="L319" s="104"/>
      <c r="M319" s="21">
        <f t="shared" si="58"/>
        <v>4.7556242593278624</v>
      </c>
      <c r="N319" s="21">
        <f t="shared" si="59"/>
        <v>4.6903578307107159</v>
      </c>
      <c r="O319" s="21">
        <f t="shared" si="60"/>
        <v>0.50137806233380333</v>
      </c>
      <c r="P319" s="21">
        <f t="shared" si="61"/>
        <v>4.1889797683769121</v>
      </c>
      <c r="Q319" s="21">
        <f t="shared" si="62"/>
        <v>0</v>
      </c>
      <c r="R319" s="21">
        <f t="shared" si="63"/>
        <v>0</v>
      </c>
      <c r="S319" s="21">
        <f t="shared" si="56"/>
        <v>0</v>
      </c>
      <c r="T319" s="21">
        <f t="shared" si="57"/>
        <v>4.6903578307107159</v>
      </c>
      <c r="U319" s="21">
        <f t="shared" si="55"/>
        <v>0</v>
      </c>
      <c r="V319" s="25"/>
    </row>
    <row r="320" spans="1:22">
      <c r="A320" s="15">
        <v>2001</v>
      </c>
      <c r="B320" s="21">
        <f>'A1. Bank of England B''Sheet'!B313</f>
        <v>38760</v>
      </c>
      <c r="C320" s="21">
        <f>'A1. Bank of England B''Sheet'!C313</f>
        <v>38705</v>
      </c>
      <c r="D320" s="21">
        <f>'A1. Bank of England B''Sheet'!G313+'A1. Bank of England B''Sheet'!H313</f>
        <v>15610</v>
      </c>
      <c r="E320" s="21">
        <f>'A1. Bank of England B''Sheet'!J313</f>
        <v>23095</v>
      </c>
      <c r="F320" s="54">
        <f>'A1. Bank of England B''Sheet'!O313+'A1. Bank of England B''Sheet'!Q313</f>
        <v>5</v>
      </c>
      <c r="G320" s="54">
        <f>'A1. Bank of England B''Sheet'!O313</f>
        <v>0</v>
      </c>
      <c r="H320" s="54">
        <f>'A1. Bank of England B''Sheet'!S313</f>
        <v>27195</v>
      </c>
      <c r="I320" s="54"/>
      <c r="J320" s="21">
        <v>1129443</v>
      </c>
      <c r="K320" s="21">
        <v>1129443</v>
      </c>
      <c r="L320" s="104"/>
      <c r="M320" s="21">
        <f t="shared" si="58"/>
        <v>3.5581144930742532</v>
      </c>
      <c r="N320" s="21">
        <f t="shared" si="59"/>
        <v>3.5530655689999735</v>
      </c>
      <c r="O320" s="21">
        <f t="shared" si="60"/>
        <v>1.4329764509001313</v>
      </c>
      <c r="P320" s="21">
        <f t="shared" si="61"/>
        <v>2.120089118099842</v>
      </c>
      <c r="Q320" s="21">
        <f t="shared" si="62"/>
        <v>0</v>
      </c>
      <c r="R320" s="21">
        <f t="shared" si="63"/>
        <v>0</v>
      </c>
      <c r="S320" s="21">
        <f t="shared" si="56"/>
        <v>0</v>
      </c>
      <c r="T320" s="21">
        <f t="shared" si="57"/>
        <v>3.5530655689999735</v>
      </c>
      <c r="U320" s="21">
        <f t="shared" si="55"/>
        <v>0</v>
      </c>
      <c r="V320" s="25"/>
    </row>
    <row r="321" spans="1:22">
      <c r="A321" s="15">
        <v>2002</v>
      </c>
      <c r="B321" s="21">
        <f>'A1. Bank of England B''Sheet'!B314</f>
        <v>42537</v>
      </c>
      <c r="C321" s="21">
        <f>'A1. Bank of England B''Sheet'!C314</f>
        <v>42481</v>
      </c>
      <c r="D321" s="21">
        <f>'A1. Bank of England B''Sheet'!G314+'A1. Bank of England B''Sheet'!H314</f>
        <v>16473</v>
      </c>
      <c r="E321" s="21">
        <f>'A1. Bank of England B''Sheet'!J314</f>
        <v>26008</v>
      </c>
      <c r="F321" s="54">
        <f>'A1. Bank of England B''Sheet'!O314+'A1. Bank of England B''Sheet'!Q314</f>
        <v>6</v>
      </c>
      <c r="G321" s="54">
        <f>'A1. Bank of England B''Sheet'!O314</f>
        <v>0</v>
      </c>
      <c r="H321" s="54">
        <f>'A1. Bank of England B''Sheet'!S314</f>
        <v>29384</v>
      </c>
      <c r="I321" s="54"/>
      <c r="J321" s="21">
        <v>1182956</v>
      </c>
      <c r="K321" s="21">
        <v>1182956</v>
      </c>
      <c r="L321" s="104"/>
      <c r="M321" s="21">
        <f t="shared" si="58"/>
        <v>3.7661927162326916</v>
      </c>
      <c r="N321" s="21">
        <f t="shared" si="59"/>
        <v>3.7612345200244723</v>
      </c>
      <c r="O321" s="21">
        <f t="shared" si="60"/>
        <v>1.4585065381785536</v>
      </c>
      <c r="P321" s="21">
        <f t="shared" si="61"/>
        <v>2.3027279818459188</v>
      </c>
      <c r="Q321" s="21">
        <f t="shared" si="62"/>
        <v>0</v>
      </c>
      <c r="R321" s="21">
        <f t="shared" si="63"/>
        <v>0</v>
      </c>
      <c r="S321" s="21">
        <f t="shared" si="56"/>
        <v>0</v>
      </c>
      <c r="T321" s="21">
        <f t="shared" si="57"/>
        <v>3.7612345200244723</v>
      </c>
      <c r="U321" s="21">
        <f t="shared" si="55"/>
        <v>0</v>
      </c>
      <c r="V321" s="25"/>
    </row>
    <row r="322" spans="1:22">
      <c r="A322" s="15">
        <v>2003</v>
      </c>
      <c r="B322" s="21">
        <f>'A1. Bank of England B''Sheet'!B315</f>
        <v>50694</v>
      </c>
      <c r="C322" s="21">
        <f>'A1. Bank of England B''Sheet'!C315</f>
        <v>50642</v>
      </c>
      <c r="D322" s="21">
        <f>'A1. Bank of England B''Sheet'!G315+'A1. Bank of England B''Sheet'!H315</f>
        <v>16824</v>
      </c>
      <c r="E322" s="21">
        <f>'A1. Bank of England B''Sheet'!J315</f>
        <v>33818</v>
      </c>
      <c r="F322" s="54">
        <f>'A1. Bank of England B''Sheet'!O315+'A1. Bank of England B''Sheet'!Q315</f>
        <v>4</v>
      </c>
      <c r="G322" s="54">
        <f>'A1. Bank of England B''Sheet'!O315</f>
        <v>0</v>
      </c>
      <c r="H322" s="54">
        <f>'A1. Bank of England B''Sheet'!S315</f>
        <v>33866</v>
      </c>
      <c r="I322" s="54"/>
      <c r="J322" s="21">
        <v>1251847</v>
      </c>
      <c r="K322" s="21">
        <v>1251847</v>
      </c>
      <c r="L322" s="104"/>
      <c r="M322" s="21">
        <f t="shared" si="58"/>
        <v>4.2853664886944234</v>
      </c>
      <c r="N322" s="21">
        <f t="shared" si="59"/>
        <v>4.2809707208044934</v>
      </c>
      <c r="O322" s="21">
        <f t="shared" si="60"/>
        <v>1.4221999803881125</v>
      </c>
      <c r="P322" s="21">
        <f t="shared" si="61"/>
        <v>2.8587707404163805</v>
      </c>
      <c r="Q322" s="21">
        <f t="shared" si="62"/>
        <v>0</v>
      </c>
      <c r="R322" s="21">
        <f t="shared" si="63"/>
        <v>0</v>
      </c>
      <c r="S322" s="21">
        <f t="shared" si="56"/>
        <v>0</v>
      </c>
      <c r="T322" s="21">
        <f t="shared" si="57"/>
        <v>4.2809707208044934</v>
      </c>
      <c r="U322" s="21">
        <f t="shared" si="55"/>
        <v>4.4408920985006262E-16</v>
      </c>
      <c r="V322" s="25"/>
    </row>
    <row r="323" spans="1:22">
      <c r="A323" s="15">
        <v>2004</v>
      </c>
      <c r="B323" s="21">
        <f>'A1. Bank of England B''Sheet'!B316</f>
        <v>51533</v>
      </c>
      <c r="C323" s="21">
        <f>'A1. Bank of England B''Sheet'!C316</f>
        <v>51475</v>
      </c>
      <c r="D323" s="21">
        <f>'A1. Bank of England B''Sheet'!G316+'A1. Bank of England B''Sheet'!H316</f>
        <v>16599</v>
      </c>
      <c r="E323" s="21">
        <f>'A1. Bank of England B''Sheet'!J316</f>
        <v>34876</v>
      </c>
      <c r="F323" s="54">
        <f>'A1. Bank of England B''Sheet'!O316+'A1. Bank of England B''Sheet'!Q316</f>
        <v>5</v>
      </c>
      <c r="G323" s="54">
        <f>'A1. Bank of England B''Sheet'!O316</f>
        <v>0</v>
      </c>
      <c r="H323" s="54">
        <f>'A1. Bank of England B''Sheet'!S316</f>
        <v>36015</v>
      </c>
      <c r="I323" s="54"/>
      <c r="J323" s="21">
        <v>1312854</v>
      </c>
      <c r="K323" s="21">
        <v>1312854</v>
      </c>
      <c r="L323" s="104"/>
      <c r="M323" s="21">
        <f t="shared" si="58"/>
        <v>4.1165573748229614</v>
      </c>
      <c r="N323" s="21">
        <f t="shared" si="59"/>
        <v>4.111924220771388</v>
      </c>
      <c r="O323" s="21">
        <f t="shared" si="60"/>
        <v>1.3259607603804617</v>
      </c>
      <c r="P323" s="21">
        <f t="shared" si="61"/>
        <v>2.7859634603909265</v>
      </c>
      <c r="Q323" s="21">
        <f t="shared" si="62"/>
        <v>0</v>
      </c>
      <c r="R323" s="21">
        <f t="shared" si="63"/>
        <v>0</v>
      </c>
      <c r="S323" s="21">
        <f t="shared" si="56"/>
        <v>0</v>
      </c>
      <c r="T323" s="21">
        <f t="shared" si="57"/>
        <v>4.111924220771388</v>
      </c>
      <c r="U323" s="21">
        <f t="shared" si="55"/>
        <v>-4.4408920985006262E-16</v>
      </c>
      <c r="V323" s="25"/>
    </row>
    <row r="324" spans="1:22">
      <c r="A324" s="15">
        <v>2005</v>
      </c>
      <c r="B324" s="21">
        <f>'A1. Bank of England B''Sheet'!B317</f>
        <v>57689</v>
      </c>
      <c r="C324" s="21">
        <f>'A1. Bank of England B''Sheet'!C317</f>
        <v>57611</v>
      </c>
      <c r="D324" s="21">
        <f>'A1. Bank of England B''Sheet'!G317+'A1. Bank of England B''Sheet'!H317</f>
        <v>15898</v>
      </c>
      <c r="E324" s="21">
        <f>'A1. Bank of England B''Sheet'!J317</f>
        <v>41713</v>
      </c>
      <c r="F324" s="54">
        <f>'A1. Bank of England B''Sheet'!O317+'A1. Bank of England B''Sheet'!Q317</f>
        <v>4</v>
      </c>
      <c r="G324" s="54">
        <f>'A1. Bank of England B''Sheet'!O317</f>
        <v>0</v>
      </c>
      <c r="H324" s="54">
        <f>'A1. Bank of England B''Sheet'!S317</f>
        <v>35416</v>
      </c>
      <c r="I324" s="54"/>
      <c r="J324" s="21">
        <v>1388753</v>
      </c>
      <c r="K324" s="21">
        <v>1388753</v>
      </c>
      <c r="L324" s="104"/>
      <c r="M324" s="21">
        <f t="shared" si="58"/>
        <v>4.3941672112816814</v>
      </c>
      <c r="N324" s="21">
        <f t="shared" si="59"/>
        <v>4.3882259565800918</v>
      </c>
      <c r="O324" s="21">
        <f t="shared" si="60"/>
        <v>1.2109495800751644</v>
      </c>
      <c r="P324" s="21">
        <f t="shared" si="61"/>
        <v>3.1772763765049272</v>
      </c>
      <c r="Q324" s="21">
        <f t="shared" si="62"/>
        <v>0</v>
      </c>
      <c r="R324" s="21">
        <f t="shared" si="63"/>
        <v>0</v>
      </c>
      <c r="S324" s="21">
        <f t="shared" si="56"/>
        <v>0</v>
      </c>
      <c r="T324" s="21">
        <f t="shared" si="57"/>
        <v>4.3882259565800918</v>
      </c>
      <c r="U324" s="21">
        <f t="shared" si="55"/>
        <v>4.4408920985006262E-16</v>
      </c>
      <c r="V324" s="25"/>
    </row>
    <row r="325" spans="1:22">
      <c r="A325" s="15">
        <v>2006</v>
      </c>
      <c r="B325" s="21">
        <f>'A1. Bank of England B''Sheet'!B318</f>
        <v>61673</v>
      </c>
      <c r="C325" s="21">
        <f>'A1. Bank of England B''Sheet'!C318</f>
        <v>61614</v>
      </c>
      <c r="D325" s="21">
        <f>'A1. Bank of England B''Sheet'!G318+'A1. Bank of England B''Sheet'!H318</f>
        <v>15581</v>
      </c>
      <c r="E325" s="21">
        <f>'A1. Bank of England B''Sheet'!J318</f>
        <v>46033</v>
      </c>
      <c r="F325" s="54">
        <f>'A1. Bank of England B''Sheet'!O318+'A1. Bank of England B''Sheet'!Q318</f>
        <v>6</v>
      </c>
      <c r="G325" s="54">
        <f>'A1. Bank of England B''Sheet'!O318</f>
        <v>0</v>
      </c>
      <c r="H325" s="54">
        <f>'A1. Bank of England B''Sheet'!S318</f>
        <v>36914</v>
      </c>
      <c r="I325" s="54"/>
      <c r="J325" s="21">
        <v>1465902</v>
      </c>
      <c r="K325" s="21">
        <v>1465902</v>
      </c>
      <c r="L325" s="104"/>
      <c r="M325" s="21">
        <f t="shared" si="58"/>
        <v>4.4408904967261993</v>
      </c>
      <c r="N325" s="21">
        <f t="shared" si="59"/>
        <v>4.4366420810612111</v>
      </c>
      <c r="O325" s="21">
        <f t="shared" si="60"/>
        <v>1.1219417707828534</v>
      </c>
      <c r="P325" s="21">
        <f t="shared" si="61"/>
        <v>3.3147003102783574</v>
      </c>
      <c r="Q325" s="21">
        <f t="shared" si="62"/>
        <v>0</v>
      </c>
      <c r="R325" s="21">
        <f t="shared" si="63"/>
        <v>0</v>
      </c>
      <c r="S325" s="21">
        <f t="shared" si="56"/>
        <v>0</v>
      </c>
      <c r="T325" s="21">
        <f t="shared" si="57"/>
        <v>4.4366420810612111</v>
      </c>
      <c r="U325" s="21">
        <f t="shared" si="55"/>
        <v>4.4408920985006262E-16</v>
      </c>
      <c r="V325" s="25"/>
    </row>
    <row r="326" spans="1:22">
      <c r="A326" s="15">
        <v>2007</v>
      </c>
      <c r="B326" s="21">
        <f>'A1. Bank of England B''Sheet'!B319</f>
        <v>77812</v>
      </c>
      <c r="C326" s="21">
        <f>'A1. Bank of England B''Sheet'!C319</f>
        <v>77763</v>
      </c>
      <c r="D326" s="21">
        <f>'A1. Bank of England B''Sheet'!G319+'A1. Bank of England B''Sheet'!H319</f>
        <v>15815</v>
      </c>
      <c r="E326" s="21">
        <f>'A1. Bank of England B''Sheet'!J319</f>
        <v>61948</v>
      </c>
      <c r="F326" s="54">
        <f>'A1. Bank of England B''Sheet'!O319+'A1. Bank of England B''Sheet'!Q319</f>
        <v>0</v>
      </c>
      <c r="G326" s="54">
        <f>'A1. Bank of England B''Sheet'!O319</f>
        <v>0</v>
      </c>
      <c r="H326" s="54">
        <f>'A1. Bank of England B''Sheet'!S319</f>
        <v>38449</v>
      </c>
      <c r="I326" s="54"/>
      <c r="J326" s="21">
        <v>1541442</v>
      </c>
      <c r="K326" s="21">
        <v>1541442</v>
      </c>
      <c r="L326" s="104"/>
      <c r="M326" s="21">
        <f t="shared" si="58"/>
        <v>5.3081311028977378</v>
      </c>
      <c r="N326" s="21">
        <f t="shared" si="59"/>
        <v>5.304788451069717</v>
      </c>
      <c r="O326" s="21">
        <f t="shared" si="60"/>
        <v>1.0788579318399183</v>
      </c>
      <c r="P326" s="21">
        <f t="shared" si="61"/>
        <v>4.2259305192297987</v>
      </c>
      <c r="Q326" s="21">
        <f t="shared" si="62"/>
        <v>0</v>
      </c>
      <c r="R326" s="21">
        <f t="shared" si="63"/>
        <v>0</v>
      </c>
      <c r="S326" s="21">
        <f t="shared" si="56"/>
        <v>0</v>
      </c>
      <c r="T326" s="21">
        <f t="shared" si="57"/>
        <v>5.304788451069717</v>
      </c>
      <c r="U326" s="21">
        <f t="shared" si="55"/>
        <v>0</v>
      </c>
      <c r="V326" s="25"/>
    </row>
    <row r="327" spans="1:22">
      <c r="A327" s="15">
        <v>2008</v>
      </c>
      <c r="B327" s="21">
        <f>'A1. Bank of England B''Sheet'!B320</f>
        <v>117869</v>
      </c>
      <c r="C327" s="21">
        <f>'A1. Bank of England B''Sheet'!C320</f>
        <v>98658</v>
      </c>
      <c r="D327" s="93">
        <f>'A1. Bank of England B''Sheet'!G320+'A1. Bank of England B''Sheet'!H320</f>
        <v>10688</v>
      </c>
      <c r="E327" s="93">
        <f>'A1. Bank of England B''Sheet'!J320</f>
        <v>87970</v>
      </c>
      <c r="F327" s="54">
        <f>'A1. Bank of England B''Sheet'!O320+'A1. Bank of England B''Sheet'!Q320</f>
        <v>0</v>
      </c>
      <c r="G327" s="54">
        <f>'A1. Bank of England B''Sheet'!O320</f>
        <v>0</v>
      </c>
      <c r="H327" s="54">
        <f>'A1. Bank of England B''Sheet'!S320</f>
        <v>44978</v>
      </c>
      <c r="I327" s="54"/>
      <c r="J327" s="21">
        <v>1579796</v>
      </c>
      <c r="K327" s="21">
        <v>1579796</v>
      </c>
      <c r="L327" s="104"/>
      <c r="M327" s="21">
        <f t="shared" si="58"/>
        <v>7.6466711040700854</v>
      </c>
      <c r="N327" s="21">
        <f t="shared" si="59"/>
        <v>6.400370562110024</v>
      </c>
      <c r="O327" s="21">
        <f t="shared" si="60"/>
        <v>0.69337672127786842</v>
      </c>
      <c r="P327" s="21">
        <f t="shared" si="61"/>
        <v>5.7069938408321557</v>
      </c>
      <c r="Q327" s="21">
        <f t="shared" si="62"/>
        <v>0</v>
      </c>
      <c r="R327" s="21">
        <f t="shared" si="63"/>
        <v>0</v>
      </c>
      <c r="S327" s="21">
        <f t="shared" si="56"/>
        <v>0</v>
      </c>
      <c r="T327" s="21">
        <f t="shared" si="57"/>
        <v>6.400370562110024</v>
      </c>
      <c r="U327" s="21">
        <f t="shared" si="55"/>
        <v>0</v>
      </c>
      <c r="V327" s="25"/>
    </row>
    <row r="328" spans="1:22">
      <c r="A328" s="15">
        <v>2009</v>
      </c>
      <c r="B328" s="21">
        <f>'A1. Bank of England B''Sheet'!B321</f>
        <v>196536</v>
      </c>
      <c r="C328" s="21">
        <f>'A1. Bank of England B''Sheet'!C321</f>
        <v>167311</v>
      </c>
      <c r="D328" s="21">
        <f>'A1. Bank of England B''Sheet'!G321+'A1. Bank of England B''Sheet'!H321+'A3. APF and QE'!R5</f>
        <v>12213</v>
      </c>
      <c r="E328" s="21">
        <f>'A1. Bank of England B''Sheet'!J321-('A3. APF and QE'!R5)</f>
        <v>155098</v>
      </c>
      <c r="F328" s="54">
        <f>'A1. Bank of England B''Sheet'!O321+'A1. Bank of England B''Sheet'!Q321</f>
        <v>0</v>
      </c>
      <c r="G328" s="54">
        <f>'A1. Bank of England B''Sheet'!O321</f>
        <v>0</v>
      </c>
      <c r="H328" s="54">
        <f>'A1. Bank of England B''Sheet'!S321</f>
        <v>48608</v>
      </c>
      <c r="I328" s="54"/>
      <c r="J328" s="21">
        <v>1537213</v>
      </c>
      <c r="K328" s="21">
        <v>1537213</v>
      </c>
      <c r="L328" s="104"/>
      <c r="M328" s="21">
        <f t="shared" si="58"/>
        <v>12.440593595628803</v>
      </c>
      <c r="N328" s="21">
        <f t="shared" si="59"/>
        <v>10.590671200585392</v>
      </c>
      <c r="O328" s="21">
        <f t="shared" si="60"/>
        <v>0.77307449822635332</v>
      </c>
      <c r="P328" s="21">
        <f t="shared" si="61"/>
        <v>9.8175967023590385</v>
      </c>
      <c r="Q328" s="21">
        <f t="shared" si="62"/>
        <v>0</v>
      </c>
      <c r="R328" s="21">
        <f t="shared" si="63"/>
        <v>0</v>
      </c>
      <c r="S328" s="21">
        <f t="shared" si="56"/>
        <v>0</v>
      </c>
      <c r="T328" s="21">
        <f t="shared" si="57"/>
        <v>10.590671200585392</v>
      </c>
      <c r="U328" s="21">
        <f t="shared" si="55"/>
        <v>0</v>
      </c>
      <c r="V328" s="25"/>
    </row>
    <row r="329" spans="1:22">
      <c r="A329" s="15">
        <v>2010</v>
      </c>
      <c r="B329" s="21">
        <f>'A1. Bank of England B''Sheet'!B322</f>
        <v>273324</v>
      </c>
      <c r="C329" s="21">
        <f>'A1. Bank of England B''Sheet'!C322</f>
        <v>246669</v>
      </c>
      <c r="D329" s="21">
        <f>'A1. Bank of England B''Sheet'!G322+'A1. Bank of England B''Sheet'!H322+'A3. APF and QE'!R6</f>
        <v>207275</v>
      </c>
      <c r="E329" s="21">
        <f>'A1. Bank of England B''Sheet'!J322-('A3. APF and QE'!R6)</f>
        <v>39394</v>
      </c>
      <c r="F329" s="54">
        <f>'A1. Bank of England B''Sheet'!O322+'A1. Bank of England B''Sheet'!Q322</f>
        <v>0</v>
      </c>
      <c r="G329" s="54">
        <f>'A1. Bank of England B''Sheet'!O322</f>
        <v>0</v>
      </c>
      <c r="H329" s="54">
        <f>'A1. Bank of England B''Sheet'!S322</f>
        <v>50220</v>
      </c>
      <c r="I329" s="54"/>
      <c r="J329" s="21">
        <v>1587466</v>
      </c>
      <c r="K329" s="21">
        <v>1587466</v>
      </c>
      <c r="L329" s="104"/>
      <c r="M329" s="21">
        <f t="shared" si="58"/>
        <v>17.780489756461858</v>
      </c>
      <c r="N329" s="21">
        <f t="shared" si="59"/>
        <v>16.046507543196682</v>
      </c>
      <c r="O329" s="21">
        <f t="shared" si="60"/>
        <v>13.483817792329365</v>
      </c>
      <c r="P329" s="21">
        <f t="shared" si="61"/>
        <v>2.5626897508673165</v>
      </c>
      <c r="Q329" s="21">
        <f t="shared" si="62"/>
        <v>0</v>
      </c>
      <c r="R329" s="21">
        <f t="shared" si="63"/>
        <v>0</v>
      </c>
      <c r="S329" s="21">
        <f t="shared" si="56"/>
        <v>0</v>
      </c>
      <c r="T329" s="21">
        <f t="shared" si="57"/>
        <v>16.046507543196682</v>
      </c>
      <c r="U329" s="21">
        <f t="shared" si="55"/>
        <v>8.8817841970012523E-16</v>
      </c>
      <c r="V329" s="25"/>
    </row>
    <row r="330" spans="1:22">
      <c r="A330" s="15">
        <v>2011</v>
      </c>
      <c r="B330" s="21">
        <f>'A1. Bank of England B''Sheet'!B323</f>
        <v>281793</v>
      </c>
      <c r="C330" s="21">
        <f>'A1. Bank of England B''Sheet'!C323</f>
        <v>245509</v>
      </c>
      <c r="D330" s="21">
        <f>'A1. Bank of England B''Sheet'!G323+'A1. Bank of England B''Sheet'!H323+'A3. APF and QE'!R7</f>
        <v>207929</v>
      </c>
      <c r="E330" s="21">
        <f>'A1. Bank of England B''Sheet'!J323-('A3. APF and QE'!R7)</f>
        <v>37580</v>
      </c>
      <c r="F330" s="54">
        <f>'A1. Bank of England B''Sheet'!O323+'A1. Bank of England B''Sheet'!Q323</f>
        <v>0</v>
      </c>
      <c r="G330" s="54">
        <f>'A1. Bank of England B''Sheet'!O323</f>
        <v>0</v>
      </c>
      <c r="H330" s="54">
        <f>'A1. Bank of England B''Sheet'!S323</f>
        <v>52194</v>
      </c>
      <c r="I330" s="54"/>
      <c r="J330" s="21">
        <v>1644546</v>
      </c>
      <c r="K330" s="21">
        <v>1644546</v>
      </c>
      <c r="L330" s="104"/>
      <c r="M330" s="21">
        <f t="shared" si="58"/>
        <v>17.751120338955293</v>
      </c>
      <c r="N330" s="21">
        <f t="shared" si="59"/>
        <v>15.465465087126276</v>
      </c>
      <c r="O330" s="21">
        <f t="shared" si="60"/>
        <v>13.098170291521205</v>
      </c>
      <c r="P330" s="21">
        <f t="shared" si="61"/>
        <v>2.3672947956050714</v>
      </c>
      <c r="Q330" s="21">
        <f t="shared" si="62"/>
        <v>0</v>
      </c>
      <c r="R330" s="21">
        <f t="shared" si="63"/>
        <v>0</v>
      </c>
      <c r="S330" s="21">
        <f t="shared" si="56"/>
        <v>0</v>
      </c>
      <c r="T330" s="21">
        <f t="shared" si="57"/>
        <v>15.465465087126276</v>
      </c>
      <c r="U330" s="21">
        <f t="shared" si="55"/>
        <v>-4.4408920985006262E-16</v>
      </c>
      <c r="V330" s="25"/>
    </row>
    <row r="331" spans="1:22">
      <c r="A331" s="15">
        <v>2012</v>
      </c>
      <c r="B331" s="21">
        <f>'A1. Bank of England B''Sheet'!B324</f>
        <v>370393</v>
      </c>
      <c r="C331" s="21">
        <f>'A1. Bank of England B''Sheet'!C324</f>
        <v>322831</v>
      </c>
      <c r="D331" s="21">
        <f>'A1. Bank of England B''Sheet'!G324+'A1. Bank of England B''Sheet'!H324+'A3. APF and QE'!R8</f>
        <v>297255</v>
      </c>
      <c r="E331" s="21">
        <f>'A1. Bank of England B''Sheet'!J324-('A3. APF and QE'!R8)</f>
        <v>25576</v>
      </c>
      <c r="F331" s="54">
        <f>'A1. Bank of England B''Sheet'!O324+'A1. Bank of England B''Sheet'!Q324</f>
        <v>0</v>
      </c>
      <c r="G331" s="54">
        <f>'A1. Bank of England B''Sheet'!O324</f>
        <v>0</v>
      </c>
      <c r="H331" s="54">
        <f>'A1. Bank of England B''Sheet'!S324</f>
        <v>54921</v>
      </c>
      <c r="I331" s="54"/>
      <c r="J331" s="21">
        <v>1694417</v>
      </c>
      <c r="K331" s="21">
        <v>1694417</v>
      </c>
      <c r="L331" s="104"/>
      <c r="M331" s="21">
        <f t="shared" si="58"/>
        <v>22.522507731617115</v>
      </c>
      <c r="N331" s="21">
        <f t="shared" si="59"/>
        <v>19.630402554869246</v>
      </c>
      <c r="O331" s="21">
        <f t="shared" si="60"/>
        <v>18.075201301757446</v>
      </c>
      <c r="P331" s="21">
        <f t="shared" si="61"/>
        <v>1.5552012531118011</v>
      </c>
      <c r="Q331" s="21">
        <f t="shared" si="62"/>
        <v>0</v>
      </c>
      <c r="R331" s="21">
        <f t="shared" si="63"/>
        <v>0</v>
      </c>
      <c r="S331" s="21">
        <f t="shared" si="56"/>
        <v>0</v>
      </c>
      <c r="T331" s="21">
        <f t="shared" si="57"/>
        <v>19.630402554869246</v>
      </c>
      <c r="U331" s="21">
        <f t="shared" si="55"/>
        <v>-8.8817841970012523E-16</v>
      </c>
      <c r="V331" s="25"/>
    </row>
    <row r="332" spans="1:22">
      <c r="A332" s="15">
        <v>2013</v>
      </c>
      <c r="B332" s="21">
        <f>'A1. Bank of England B''Sheet'!B325</f>
        <v>455747</v>
      </c>
      <c r="C332" s="21">
        <f>'A1. Bank of England B''Sheet'!C325</f>
        <v>403003</v>
      </c>
      <c r="D332" s="21">
        <f>'A1. Bank of England B''Sheet'!G325+'A1. Bank of England B''Sheet'!H325+'A3. APF and QE'!R9</f>
        <v>384528</v>
      </c>
      <c r="E332" s="21">
        <f>'A1. Bank of England B''Sheet'!J325-('A3. APF and QE'!R9)</f>
        <v>18475</v>
      </c>
      <c r="F332" s="54">
        <f>'A1. Bank of England B''Sheet'!O325+'A1. Bank of England B''Sheet'!Q325</f>
        <v>0</v>
      </c>
      <c r="G332" s="54">
        <f>'A1. Bank of England B''Sheet'!O325</f>
        <v>0</v>
      </c>
      <c r="H332" s="54">
        <f>'A1. Bank of England B''Sheet'!S325</f>
        <v>58022</v>
      </c>
      <c r="I332" s="54"/>
      <c r="J332" s="21">
        <v>1761347</v>
      </c>
      <c r="K332" s="21">
        <v>1761347</v>
      </c>
      <c r="L332" s="104"/>
      <c r="M332" s="21">
        <f t="shared" si="58"/>
        <v>26.896979905182725</v>
      </c>
      <c r="N332" s="21">
        <f t="shared" si="59"/>
        <v>23.784168832111575</v>
      </c>
      <c r="O332" s="21">
        <f t="shared" si="60"/>
        <v>22.693823303236453</v>
      </c>
      <c r="P332" s="21">
        <f t="shared" si="61"/>
        <v>1.0903455288751234</v>
      </c>
      <c r="Q332" s="21">
        <f t="shared" si="62"/>
        <v>0</v>
      </c>
      <c r="R332" s="21">
        <f t="shared" si="63"/>
        <v>0</v>
      </c>
      <c r="S332" s="21">
        <f t="shared" si="56"/>
        <v>0</v>
      </c>
      <c r="T332" s="21">
        <f t="shared" si="57"/>
        <v>23.784168832111575</v>
      </c>
      <c r="U332" s="21">
        <f t="shared" si="55"/>
        <v>-8.8817841970012523E-16</v>
      </c>
      <c r="V332" s="25"/>
    </row>
    <row r="333" spans="1:22">
      <c r="A333" s="15">
        <v>2014</v>
      </c>
      <c r="B333" s="21">
        <f>'A1. Bank of England B''Sheet'!B326</f>
        <v>459539</v>
      </c>
      <c r="C333" s="21">
        <f>'A1. Bank of England B''Sheet'!C326</f>
        <v>404430</v>
      </c>
      <c r="D333" s="21">
        <f>'A1. Bank of England B''Sheet'!G326+'A1. Bank of England B''Sheet'!H326+'A3. APF and QE'!R10</f>
        <v>385137</v>
      </c>
      <c r="E333" s="21">
        <f>'A1. Bank of England B''Sheet'!J326-('A3. APF and QE'!R10)</f>
        <v>19293</v>
      </c>
      <c r="F333" s="54">
        <f>'A1. Bank of England B''Sheet'!O326+'A1. Bank of England B''Sheet'!Q326</f>
        <v>0</v>
      </c>
      <c r="G333" s="54">
        <f>'A1. Bank of England B''Sheet'!O326</f>
        <v>0</v>
      </c>
      <c r="H333" s="54">
        <f>'A1. Bank of England B''Sheet'!S326</f>
        <v>60198</v>
      </c>
      <c r="I333" s="54"/>
      <c r="J333" s="21">
        <v>1844295</v>
      </c>
      <c r="K333" s="21">
        <v>1844295</v>
      </c>
      <c r="L333" s="104"/>
      <c r="M333" s="21">
        <f t="shared" si="58"/>
        <v>26.09020255520349</v>
      </c>
      <c r="N333" s="21">
        <f t="shared" si="59"/>
        <v>22.96140397093815</v>
      </c>
      <c r="O333" s="21">
        <f t="shared" si="60"/>
        <v>21.866049109005779</v>
      </c>
      <c r="P333" s="21">
        <f t="shared" si="61"/>
        <v>1.0953548619323734</v>
      </c>
      <c r="Q333" s="21">
        <f t="shared" si="62"/>
        <v>0</v>
      </c>
      <c r="R333" s="21">
        <f t="shared" si="63"/>
        <v>0</v>
      </c>
      <c r="S333" s="21">
        <f t="shared" si="56"/>
        <v>0</v>
      </c>
      <c r="T333" s="21">
        <f t="shared" si="57"/>
        <v>22.96140397093815</v>
      </c>
      <c r="U333" s="21">
        <f t="shared" si="55"/>
        <v>-2.2204460492503131E-15</v>
      </c>
      <c r="V333" s="25"/>
    </row>
    <row r="334" spans="1:22">
      <c r="A334" s="15">
        <f>A333+1</f>
        <v>2015</v>
      </c>
      <c r="B334" s="21">
        <f>'A1. Bank of England B''Sheet'!B327</f>
        <v>466362</v>
      </c>
      <c r="C334" s="21">
        <f>'A1. Bank of England B''Sheet'!C327</f>
        <v>408489</v>
      </c>
      <c r="D334" s="21">
        <f>'A1. Bank of England B''Sheet'!G327+'A1. Bank of England B''Sheet'!H327+'A3. APF and QE'!R11</f>
        <v>385874</v>
      </c>
      <c r="E334" s="21">
        <f>'A1. Bank of England B''Sheet'!J327-('A3. APF and QE'!R11)</f>
        <v>22615</v>
      </c>
      <c r="F334" s="54">
        <f>'A1. Bank of England B''Sheet'!O327+'A1. Bank of England B''Sheet'!Q327</f>
        <v>0</v>
      </c>
      <c r="G334" s="54">
        <f>'A1. Bank of England B''Sheet'!O327</f>
        <v>0</v>
      </c>
      <c r="H334" s="54">
        <f>'A1. Bank of England B''Sheet'!S327</f>
        <v>63789</v>
      </c>
      <c r="I334" s="54"/>
      <c r="J334" s="21">
        <v>1895839</v>
      </c>
      <c r="K334" s="21">
        <v>1895839</v>
      </c>
      <c r="L334" s="104"/>
      <c r="M334" s="21">
        <f t="shared" si="58"/>
        <v>25.286735581889015</v>
      </c>
      <c r="N334" s="21">
        <f t="shared" ref="N334:N338" si="64">100*C334/J333</f>
        <v>22.148788561482842</v>
      </c>
      <c r="O334" s="21">
        <f t="shared" ref="O334:O338" si="65">100*D334/$J333</f>
        <v>20.922574750785529</v>
      </c>
      <c r="P334" s="21">
        <f t="shared" ref="P334:P338" si="66">100*E334/$J333</f>
        <v>1.2262138106973126</v>
      </c>
      <c r="Q334" s="21">
        <f t="shared" ref="Q334:Q338" si="67">100*G334/$J333</f>
        <v>0</v>
      </c>
      <c r="R334" s="21">
        <f t="shared" ref="R334:R338" si="68">100*G334/$J333</f>
        <v>0</v>
      </c>
      <c r="S334" s="21">
        <f t="shared" ref="S334:S338" si="69">Q334-R334</f>
        <v>0</v>
      </c>
      <c r="T334" s="21">
        <f t="shared" si="57"/>
        <v>22.148788561482842</v>
      </c>
      <c r="U334" s="21">
        <f t="shared" si="55"/>
        <v>6.6613381477509392E-16</v>
      </c>
    </row>
    <row r="335" spans="1:22">
      <c r="A335" s="15">
        <f t="shared" ref="A335:A338" si="70">A334+1</f>
        <v>2016</v>
      </c>
      <c r="B335" s="21">
        <f>'A1. Bank of England B''Sheet'!B328</f>
        <v>473576</v>
      </c>
      <c r="C335" s="21">
        <f>'A1. Bank of England B''Sheet'!C328</f>
        <v>422706</v>
      </c>
      <c r="D335" s="21">
        <f>'A1. Bank of England B''Sheet'!G328+'A1. Bank of England B''Sheet'!H328+'A3. APF and QE'!R12</f>
        <v>385307</v>
      </c>
      <c r="E335" s="21">
        <f>'A1. Bank of England B''Sheet'!J328-('A3. APF and QE'!R12)</f>
        <v>37399</v>
      </c>
      <c r="F335" s="54">
        <f>'A1. Bank of England B''Sheet'!O328+'A1. Bank of England B''Sheet'!Q328</f>
        <v>0</v>
      </c>
      <c r="G335" s="54">
        <f>'A1. Bank of England B''Sheet'!O328</f>
        <v>0</v>
      </c>
      <c r="H335" s="54">
        <f>'A1. Bank of England B''Sheet'!S328</f>
        <v>67818</v>
      </c>
      <c r="I335" s="54"/>
      <c r="J335" s="21">
        <v>1969524</v>
      </c>
      <c r="K335" s="21">
        <v>1969524</v>
      </c>
      <c r="L335" s="104"/>
      <c r="M335" s="21">
        <f t="shared" si="58"/>
        <v>24.979758302260898</v>
      </c>
      <c r="N335" s="21">
        <f t="shared" si="64"/>
        <v>22.296513575256128</v>
      </c>
      <c r="O335" s="21">
        <f t="shared" si="65"/>
        <v>20.323824966149552</v>
      </c>
      <c r="P335" s="21">
        <f t="shared" si="66"/>
        <v>1.972688609106575</v>
      </c>
      <c r="Q335" s="21">
        <f t="shared" si="67"/>
        <v>0</v>
      </c>
      <c r="R335" s="21">
        <f t="shared" si="68"/>
        <v>0</v>
      </c>
      <c r="S335" s="21">
        <f t="shared" si="69"/>
        <v>0</v>
      </c>
      <c r="T335" s="21">
        <f t="shared" si="57"/>
        <v>22.296513575256128</v>
      </c>
      <c r="U335" s="21">
        <f t="shared" si="55"/>
        <v>1.5543122344752192E-15</v>
      </c>
    </row>
    <row r="336" spans="1:22">
      <c r="A336" s="15">
        <f t="shared" si="70"/>
        <v>2017</v>
      </c>
      <c r="B336" s="21">
        <f>'A1. Bank of England B''Sheet'!B329</f>
        <v>590877</v>
      </c>
      <c r="C336" s="21">
        <f>'A1. Bank of England B''Sheet'!C329</f>
        <v>527828</v>
      </c>
      <c r="D336" s="21">
        <f>'A1. Bank of England B''Sheet'!G329+'A1. Bank of England B''Sheet'!H329+'A3. APF and QE'!R13</f>
        <v>442126</v>
      </c>
      <c r="E336" s="21">
        <f>'A1. Bank of England B''Sheet'!J329-('A3. APF and QE'!R13)</f>
        <v>85702</v>
      </c>
      <c r="F336" s="54">
        <f>'A1. Bank of England B''Sheet'!O329+'A1. Bank of England B''Sheet'!Q329</f>
        <v>0</v>
      </c>
      <c r="G336" s="54">
        <f>'A1. Bank of England B''Sheet'!O329</f>
        <v>0</v>
      </c>
      <c r="H336" s="54">
        <f>'A1. Bank of England B''Sheet'!S329</f>
        <v>73198</v>
      </c>
      <c r="I336" s="54"/>
      <c r="J336" s="21">
        <v>2049629</v>
      </c>
      <c r="K336" s="21">
        <v>2049629</v>
      </c>
      <c r="L336" s="21"/>
      <c r="M336" s="21">
        <f t="shared" si="58"/>
        <v>30.001005319051711</v>
      </c>
      <c r="N336" s="21">
        <f t="shared" si="64"/>
        <v>26.799774971008222</v>
      </c>
      <c r="O336" s="21">
        <f t="shared" si="65"/>
        <v>22.448368235167482</v>
      </c>
      <c r="P336" s="21">
        <f t="shared" si="66"/>
        <v>4.3514067358407411</v>
      </c>
      <c r="Q336" s="21">
        <f t="shared" si="67"/>
        <v>0</v>
      </c>
      <c r="R336" s="21">
        <f t="shared" si="68"/>
        <v>0</v>
      </c>
      <c r="S336" s="21">
        <f t="shared" si="69"/>
        <v>0</v>
      </c>
      <c r="T336" s="21">
        <f t="shared" si="57"/>
        <v>26.799774971008222</v>
      </c>
      <c r="U336" s="21">
        <f t="shared" si="55"/>
        <v>-8.8817841970012523E-16</v>
      </c>
    </row>
    <row r="337" spans="1:21">
      <c r="A337" s="15">
        <f t="shared" si="70"/>
        <v>2018</v>
      </c>
      <c r="B337" s="21">
        <f>'A1. Bank of England B''Sheet'!B330</f>
        <v>680063</v>
      </c>
      <c r="C337" s="21">
        <f>'A1. Bank of England B''Sheet'!C330</f>
        <v>610984</v>
      </c>
      <c r="D337" s="21">
        <f>'A1. Bank of England B''Sheet'!G330+'A1. Bank of England B''Sheet'!H330+'A3. APF and QE'!R14</f>
        <v>445211</v>
      </c>
      <c r="E337" s="21">
        <f>'A1. Bank of England B''Sheet'!J330-('A3. APF and QE'!R14)</f>
        <v>165773</v>
      </c>
      <c r="F337" s="54">
        <f>'A1. Bank of England B''Sheet'!O330+'A1. Bank of England B''Sheet'!Q330</f>
        <v>0</v>
      </c>
      <c r="G337" s="54">
        <f>'A1. Bank of England B''Sheet'!O330</f>
        <v>0</v>
      </c>
      <c r="H337" s="54">
        <f>'A1. Bank of England B''Sheet'!S330</f>
        <v>73250</v>
      </c>
      <c r="I337" s="54"/>
      <c r="J337" s="21">
        <v>2117724</v>
      </c>
      <c r="K337" s="21">
        <v>2117724</v>
      </c>
      <c r="L337" s="21"/>
      <c r="M337" s="21">
        <f t="shared" si="58"/>
        <v>33.179809614325322</v>
      </c>
      <c r="N337" s="21">
        <f t="shared" si="64"/>
        <v>29.809492352030539</v>
      </c>
      <c r="O337" s="21">
        <f t="shared" si="65"/>
        <v>21.721540825193241</v>
      </c>
      <c r="P337" s="21">
        <f t="shared" si="66"/>
        <v>8.0879515268372959</v>
      </c>
      <c r="Q337" s="21">
        <f t="shared" si="67"/>
        <v>0</v>
      </c>
      <c r="R337" s="21">
        <f t="shared" si="68"/>
        <v>0</v>
      </c>
      <c r="S337" s="21">
        <f t="shared" si="69"/>
        <v>0</v>
      </c>
      <c r="T337" s="21">
        <f t="shared" si="57"/>
        <v>29.809492352030539</v>
      </c>
      <c r="U337" s="21">
        <f t="shared" ref="U337:U338" si="71">N337-O337-P337-R337</f>
        <v>1.7763568394002505E-15</v>
      </c>
    </row>
    <row r="338" spans="1:21">
      <c r="A338" s="15">
        <f t="shared" si="70"/>
        <v>2019</v>
      </c>
      <c r="B338" s="21">
        <f>'A1. Bank of England B''Sheet'!B331</f>
        <v>675754</v>
      </c>
      <c r="C338" s="21">
        <f>'A1. Bank of England B''Sheet'!C331</f>
        <v>607054</v>
      </c>
      <c r="D338" s="21">
        <f>'A1. Bank of England B''Sheet'!G331+'A1. Bank of England B''Sheet'!H331+'A3. APF and QE'!R15</f>
        <v>437732</v>
      </c>
      <c r="E338" s="21">
        <f>'A1. Bank of England B''Sheet'!J331-('A3. APF and QE'!R15)</f>
        <v>169322</v>
      </c>
      <c r="F338" s="54">
        <f>'A1. Bank of England B''Sheet'!O331+'A1. Bank of England B''Sheet'!Q331</f>
        <v>0</v>
      </c>
      <c r="G338" s="54">
        <f>'A1. Bank of England B''Sheet'!O331</f>
        <v>0</v>
      </c>
      <c r="H338" s="54">
        <f>'A1. Bank of England B''Sheet'!S331</f>
        <v>74171</v>
      </c>
      <c r="I338" s="54"/>
      <c r="J338" s="21"/>
      <c r="K338" s="21"/>
      <c r="L338" s="21"/>
      <c r="M338" s="21">
        <f t="shared" si="58"/>
        <v>31.909446179011052</v>
      </c>
      <c r="N338" s="21">
        <f t="shared" si="64"/>
        <v>28.66539737945077</v>
      </c>
      <c r="O338" s="21">
        <f t="shared" si="65"/>
        <v>20.669926770438451</v>
      </c>
      <c r="P338" s="21">
        <f t="shared" si="66"/>
        <v>7.9954706090123171</v>
      </c>
      <c r="Q338" s="21">
        <f t="shared" si="67"/>
        <v>0</v>
      </c>
      <c r="R338" s="21">
        <f t="shared" si="68"/>
        <v>0</v>
      </c>
      <c r="S338" s="21">
        <f t="shared" si="69"/>
        <v>0</v>
      </c>
      <c r="T338" s="21">
        <f t="shared" si="57"/>
        <v>28.66539737945077</v>
      </c>
      <c r="U338" s="21">
        <f t="shared" si="71"/>
        <v>1.7763568394002505E-15</v>
      </c>
    </row>
  </sheetData>
  <mergeCells count="3">
    <mergeCell ref="J4:K4"/>
    <mergeCell ref="M4:R4"/>
    <mergeCell ref="B4:H4"/>
  </mergeCells>
  <hyperlinks>
    <hyperlink ref="A1" location="'Front Page'!D38" display="Back to front page"/>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Q18"/>
  <sheetViews>
    <sheetView zoomScale="80" zoomScaleNormal="80" workbookViewId="0">
      <pane xSplit="1" ySplit="4" topLeftCell="B5" activePane="bottomRight" state="frozen"/>
      <selection activeCell="G7" sqref="G7"/>
      <selection pane="topRight" activeCell="G7" sqref="G7"/>
      <selection pane="bottomLeft" activeCell="G7" sqref="G7"/>
      <selection pane="bottomRight"/>
    </sheetView>
  </sheetViews>
  <sheetFormatPr defaultRowHeight="15"/>
  <cols>
    <col min="1" max="1" width="36.140625" style="15" customWidth="1"/>
    <col min="2" max="3" width="16" style="15" customWidth="1"/>
    <col min="4" max="4" width="33.5703125" style="15" customWidth="1"/>
    <col min="5" max="5" width="23.7109375" style="15" customWidth="1"/>
    <col min="6" max="6" width="19.85546875" style="15" customWidth="1"/>
    <col min="7" max="7" width="22" style="15" customWidth="1"/>
    <col min="8" max="9" width="19.85546875" style="15" customWidth="1"/>
    <col min="10" max="10" width="23.140625" style="15" customWidth="1"/>
    <col min="11" max="11" width="42.42578125" style="70" customWidth="1"/>
    <col min="12" max="12" width="31.5703125" style="15" customWidth="1"/>
    <col min="13" max="13" width="25.42578125" style="15" customWidth="1"/>
    <col min="14" max="14" width="23.5703125" style="15" customWidth="1"/>
    <col min="15" max="15" width="25.42578125" style="15" customWidth="1"/>
    <col min="16" max="16" width="20.7109375" style="11" customWidth="1"/>
    <col min="17" max="17" width="8.85546875" style="11" customWidth="1"/>
    <col min="18" max="18" width="31.85546875" style="11" customWidth="1"/>
    <col min="19" max="19" width="9.5703125" style="11" customWidth="1"/>
    <col min="20" max="20" width="17.42578125" style="15" customWidth="1"/>
    <col min="21" max="21" width="18.140625" style="11" customWidth="1"/>
    <col min="22" max="22" width="17" style="11" customWidth="1"/>
    <col min="23" max="23" width="20.28515625" style="11" customWidth="1"/>
    <col min="24" max="24" width="7.28515625" style="15" customWidth="1"/>
    <col min="25" max="25" width="20.28515625" style="15" customWidth="1"/>
    <col min="26" max="26" width="6.7109375" style="15" customWidth="1"/>
    <col min="27" max="28" width="22.140625" style="15" customWidth="1"/>
    <col min="29" max="29" width="22.85546875" style="15" customWidth="1"/>
    <col min="30" max="30" width="7.42578125" style="15" customWidth="1"/>
    <col min="31" max="31" width="21" style="15" customWidth="1"/>
    <col min="32" max="32" width="18.7109375" style="15" customWidth="1"/>
    <col min="33" max="33" width="24" style="15" customWidth="1"/>
    <col min="34" max="35" width="23" style="1" customWidth="1"/>
    <col min="36" max="36" width="26.85546875" style="15" customWidth="1"/>
    <col min="37" max="37" width="22.42578125" style="15" customWidth="1"/>
    <col min="38" max="38" width="22.28515625" style="15" customWidth="1"/>
    <col min="39" max="39" width="17.42578125" style="15" customWidth="1"/>
    <col min="40" max="40" width="7.5703125" style="15" customWidth="1"/>
    <col min="41" max="41" width="26.85546875" style="15" customWidth="1"/>
    <col min="42" max="42" width="22.140625" style="15" customWidth="1"/>
    <col min="43" max="16384" width="9.140625" style="15"/>
  </cols>
  <sheetData>
    <row r="1" spans="1:43" ht="18.75">
      <c r="A1" s="100" t="s">
        <v>158</v>
      </c>
      <c r="B1" s="73" t="s">
        <v>147</v>
      </c>
    </row>
    <row r="2" spans="1:43" ht="19.5" thickBot="1">
      <c r="B2" s="189" t="s">
        <v>38</v>
      </c>
      <c r="C2" s="189"/>
      <c r="D2" s="189"/>
      <c r="E2" s="189"/>
      <c r="F2" s="189"/>
      <c r="G2" s="189"/>
      <c r="H2" s="189"/>
      <c r="I2" s="189"/>
      <c r="J2" s="190"/>
      <c r="K2" s="191" t="s">
        <v>39</v>
      </c>
      <c r="L2" s="189"/>
      <c r="M2" s="189"/>
      <c r="N2" s="189"/>
      <c r="O2" s="189"/>
      <c r="P2" s="189"/>
    </row>
    <row r="3" spans="1:43" ht="45.75" thickTop="1">
      <c r="A3" s="20" t="s">
        <v>8</v>
      </c>
      <c r="B3" s="18" t="s">
        <v>5</v>
      </c>
      <c r="C3" s="65" t="s">
        <v>40</v>
      </c>
      <c r="D3" s="65" t="s">
        <v>41</v>
      </c>
      <c r="E3" s="192" t="s">
        <v>42</v>
      </c>
      <c r="F3" s="192"/>
      <c r="G3" s="192"/>
      <c r="H3" s="192"/>
      <c r="I3" s="65" t="s">
        <v>43</v>
      </c>
      <c r="J3" s="65" t="s">
        <v>44</v>
      </c>
      <c r="K3" s="66" t="s">
        <v>45</v>
      </c>
      <c r="L3" s="65" t="s">
        <v>46</v>
      </c>
      <c r="M3" s="65" t="s">
        <v>7</v>
      </c>
      <c r="N3" s="192" t="s">
        <v>47</v>
      </c>
      <c r="O3" s="192"/>
      <c r="P3" s="67" t="s">
        <v>5</v>
      </c>
      <c r="R3" s="110" t="s">
        <v>85</v>
      </c>
    </row>
    <row r="4" spans="1:43" ht="30">
      <c r="A4" s="15" t="s">
        <v>48</v>
      </c>
      <c r="E4" s="68" t="s">
        <v>49</v>
      </c>
      <c r="F4" s="68" t="s">
        <v>50</v>
      </c>
      <c r="G4" s="68" t="s">
        <v>51</v>
      </c>
      <c r="H4" s="68" t="s">
        <v>52</v>
      </c>
      <c r="K4" s="69"/>
      <c r="N4" s="18" t="s">
        <v>53</v>
      </c>
      <c r="O4" s="18" t="s">
        <v>54</v>
      </c>
    </row>
    <row r="5" spans="1:43">
      <c r="A5" s="15">
        <v>2009</v>
      </c>
      <c r="B5" s="15">
        <v>820</v>
      </c>
      <c r="C5" s="15">
        <v>0</v>
      </c>
      <c r="D5" s="15">
        <v>0</v>
      </c>
      <c r="E5" s="15">
        <v>0</v>
      </c>
      <c r="F5" s="15">
        <v>0</v>
      </c>
      <c r="G5" s="15">
        <v>0</v>
      </c>
      <c r="H5" s="15">
        <f>340+480</f>
        <v>820</v>
      </c>
      <c r="I5" s="15">
        <v>0</v>
      </c>
      <c r="J5" s="15">
        <v>0</v>
      </c>
      <c r="K5" s="70">
        <v>820</v>
      </c>
      <c r="L5" s="10">
        <v>0</v>
      </c>
      <c r="M5" s="10">
        <v>0</v>
      </c>
      <c r="N5" s="10">
        <v>0</v>
      </c>
      <c r="O5" s="10">
        <v>0</v>
      </c>
      <c r="P5" s="10">
        <v>820</v>
      </c>
      <c r="R5" s="10">
        <v>0</v>
      </c>
    </row>
    <row r="6" spans="1:43">
      <c r="A6" s="61">
        <v>2010</v>
      </c>
      <c r="B6" s="71">
        <f>SUM(C6:J6)</f>
        <v>200001</v>
      </c>
      <c r="C6" s="25">
        <v>3761</v>
      </c>
      <c r="D6" s="25">
        <v>1752</v>
      </c>
      <c r="E6" s="25">
        <v>192768</v>
      </c>
      <c r="F6" s="25">
        <v>1533</v>
      </c>
      <c r="G6" s="25">
        <v>0</v>
      </c>
      <c r="H6" s="25">
        <v>180</v>
      </c>
      <c r="I6" s="25">
        <v>7</v>
      </c>
      <c r="J6" s="7">
        <v>0</v>
      </c>
      <c r="K6" s="72">
        <v>200000</v>
      </c>
      <c r="L6" s="25">
        <v>0</v>
      </c>
      <c r="M6" s="25">
        <v>0</v>
      </c>
      <c r="N6" s="25">
        <v>0</v>
      </c>
      <c r="O6" s="7">
        <v>0</v>
      </c>
      <c r="P6" s="63">
        <v>200001</v>
      </c>
      <c r="Q6" s="63">
        <f t="shared" ref="Q6:Q15" si="0">P6-B6</f>
        <v>0</v>
      </c>
      <c r="R6" s="11">
        <v>198275</v>
      </c>
      <c r="S6" s="63"/>
      <c r="T6" s="12"/>
      <c r="U6" s="55"/>
      <c r="V6" s="55"/>
      <c r="W6" s="55"/>
      <c r="X6" s="55"/>
      <c r="Y6" s="55"/>
      <c r="Z6" s="55"/>
      <c r="AA6" s="21"/>
      <c r="AB6" s="21"/>
      <c r="AC6" s="25"/>
      <c r="AD6" s="25"/>
      <c r="AE6" s="7"/>
      <c r="AF6" s="25"/>
      <c r="AG6" s="25"/>
      <c r="AH6" s="25"/>
      <c r="AI6" s="25"/>
      <c r="AJ6" s="25"/>
      <c r="AK6" s="25"/>
      <c r="AL6" s="25"/>
      <c r="AM6" s="25"/>
      <c r="AN6" s="25"/>
      <c r="AO6" s="25"/>
      <c r="AP6" s="26"/>
      <c r="AQ6" s="7"/>
    </row>
    <row r="7" spans="1:43">
      <c r="A7" s="61">
        <f t="shared" ref="A7:A14" si="1">A6+1</f>
        <v>2011</v>
      </c>
      <c r="B7" s="71">
        <f t="shared" ref="B7:B15" si="2">SUM(C7:J7)</f>
        <v>209689</v>
      </c>
      <c r="C7" s="25">
        <v>11784</v>
      </c>
      <c r="D7" s="25">
        <v>0</v>
      </c>
      <c r="E7" s="25">
        <v>196522</v>
      </c>
      <c r="F7" s="25">
        <v>1355</v>
      </c>
      <c r="G7" s="25">
        <v>25</v>
      </c>
      <c r="H7" s="25">
        <v>0</v>
      </c>
      <c r="I7" s="25">
        <v>3</v>
      </c>
      <c r="J7" s="7">
        <v>0</v>
      </c>
      <c r="K7" s="72">
        <v>199856</v>
      </c>
      <c r="L7" s="25">
        <v>9832</v>
      </c>
      <c r="M7" s="25">
        <v>0</v>
      </c>
      <c r="N7" s="25">
        <v>0</v>
      </c>
      <c r="O7" s="7">
        <v>0</v>
      </c>
      <c r="P7" s="63">
        <v>209689</v>
      </c>
      <c r="Q7" s="63">
        <f t="shared" si="0"/>
        <v>0</v>
      </c>
      <c r="R7" s="63">
        <v>198275</v>
      </c>
      <c r="S7" s="63"/>
      <c r="T7" s="12"/>
      <c r="U7" s="55"/>
      <c r="V7" s="55"/>
      <c r="W7" s="55"/>
      <c r="X7" s="55"/>
      <c r="Y7" s="55"/>
      <c r="Z7" s="55"/>
      <c r="AA7" s="21"/>
      <c r="AB7" s="21"/>
      <c r="AC7" s="25"/>
      <c r="AD7" s="25"/>
      <c r="AE7" s="7"/>
      <c r="AF7" s="25"/>
      <c r="AG7" s="25"/>
      <c r="AH7" s="25"/>
      <c r="AI7" s="25"/>
      <c r="AJ7" s="25"/>
      <c r="AK7" s="25"/>
      <c r="AL7" s="25"/>
      <c r="AM7" s="25"/>
      <c r="AN7" s="25"/>
      <c r="AO7" s="25"/>
      <c r="AP7" s="26"/>
      <c r="AQ7" s="7"/>
    </row>
    <row r="8" spans="1:43">
      <c r="A8" s="61">
        <f t="shared" si="1"/>
        <v>2012</v>
      </c>
      <c r="B8" s="71">
        <f t="shared" si="2"/>
        <v>329267</v>
      </c>
      <c r="C8" s="25">
        <v>20714</v>
      </c>
      <c r="D8" s="25">
        <v>0</v>
      </c>
      <c r="E8" s="25">
        <v>308062</v>
      </c>
      <c r="F8" s="25">
        <v>485</v>
      </c>
      <c r="G8" s="25">
        <v>0</v>
      </c>
      <c r="H8" s="25">
        <v>0</v>
      </c>
      <c r="I8" s="25">
        <v>6</v>
      </c>
      <c r="J8" s="7">
        <v>0</v>
      </c>
      <c r="K8" s="72">
        <v>286659</v>
      </c>
      <c r="L8" s="25">
        <v>41105</v>
      </c>
      <c r="M8" s="25">
        <v>0</v>
      </c>
      <c r="N8" s="25">
        <v>0</v>
      </c>
      <c r="O8" s="7">
        <v>0</v>
      </c>
      <c r="P8" s="53">
        <v>329267</v>
      </c>
      <c r="Q8" s="63">
        <f t="shared" si="0"/>
        <v>0</v>
      </c>
      <c r="R8" s="63">
        <v>287100</v>
      </c>
      <c r="S8" s="53"/>
      <c r="T8" s="12"/>
      <c r="U8" s="58"/>
      <c r="V8" s="55"/>
      <c r="W8" s="55"/>
      <c r="X8" s="55"/>
      <c r="Y8" s="55"/>
      <c r="Z8" s="55"/>
      <c r="AA8" s="21"/>
      <c r="AB8" s="21"/>
      <c r="AC8" s="25"/>
      <c r="AD8" s="25"/>
      <c r="AE8" s="7"/>
      <c r="AF8" s="25"/>
      <c r="AG8" s="25"/>
      <c r="AH8" s="25"/>
      <c r="AI8" s="25"/>
      <c r="AJ8" s="25"/>
      <c r="AK8" s="25"/>
      <c r="AL8" s="25"/>
      <c r="AM8" s="25"/>
      <c r="AN8" s="25"/>
      <c r="AO8" s="25"/>
      <c r="AP8" s="26"/>
      <c r="AQ8" s="7"/>
    </row>
    <row r="9" spans="1:43">
      <c r="A9" s="61">
        <f t="shared" si="1"/>
        <v>2013</v>
      </c>
      <c r="B9" s="71">
        <f t="shared" si="2"/>
        <v>416571</v>
      </c>
      <c r="C9" s="25">
        <v>24052</v>
      </c>
      <c r="D9" s="25">
        <v>0</v>
      </c>
      <c r="E9" s="25">
        <v>392485</v>
      </c>
      <c r="F9" s="25">
        <v>27</v>
      </c>
      <c r="G9" s="25">
        <v>0</v>
      </c>
      <c r="H9" s="25">
        <v>0</v>
      </c>
      <c r="I9" s="25">
        <v>7</v>
      </c>
      <c r="J9" s="7">
        <v>0</v>
      </c>
      <c r="K9" s="72">
        <v>375306</v>
      </c>
      <c r="L9" s="25">
        <v>41265</v>
      </c>
      <c r="M9" s="25">
        <v>0</v>
      </c>
      <c r="N9" s="25">
        <v>0</v>
      </c>
      <c r="O9" s="7">
        <v>0</v>
      </c>
      <c r="P9" s="53">
        <v>416571</v>
      </c>
      <c r="Q9" s="63">
        <f t="shared" si="0"/>
        <v>0</v>
      </c>
      <c r="R9" s="63">
        <v>375000</v>
      </c>
      <c r="S9" s="53"/>
      <c r="T9" s="12"/>
      <c r="U9" s="58"/>
      <c r="V9" s="55"/>
      <c r="W9" s="55"/>
      <c r="X9" s="55"/>
      <c r="Y9" s="55"/>
      <c r="Z9" s="55"/>
      <c r="AA9" s="21"/>
      <c r="AB9" s="21"/>
      <c r="AC9" s="25"/>
      <c r="AD9" s="25"/>
      <c r="AE9" s="7"/>
      <c r="AF9" s="25"/>
      <c r="AG9" s="25"/>
      <c r="AH9" s="25"/>
      <c r="AI9" s="25"/>
      <c r="AJ9" s="25"/>
      <c r="AK9" s="25"/>
      <c r="AL9" s="25"/>
      <c r="AM9" s="25"/>
      <c r="AN9" s="25"/>
      <c r="AO9" s="25"/>
      <c r="AP9" s="26"/>
    </row>
    <row r="10" spans="1:43">
      <c r="A10" s="61">
        <f t="shared" si="1"/>
        <v>2014</v>
      </c>
      <c r="B10" s="71">
        <f t="shared" si="2"/>
        <v>375589</v>
      </c>
      <c r="C10" s="25">
        <v>1040</v>
      </c>
      <c r="D10" s="25">
        <v>0</v>
      </c>
      <c r="E10" s="25">
        <v>374549</v>
      </c>
      <c r="F10" s="25">
        <v>0</v>
      </c>
      <c r="G10" s="25">
        <v>0</v>
      </c>
      <c r="H10" s="25">
        <v>0</v>
      </c>
      <c r="I10" s="25">
        <v>0</v>
      </c>
      <c r="J10" s="7">
        <v>0</v>
      </c>
      <c r="K10" s="72">
        <v>375311</v>
      </c>
      <c r="L10" s="25">
        <v>277</v>
      </c>
      <c r="M10" s="25">
        <v>0</v>
      </c>
      <c r="N10" s="25">
        <v>0</v>
      </c>
      <c r="O10" s="7">
        <v>0</v>
      </c>
      <c r="P10" s="53">
        <v>375589</v>
      </c>
      <c r="Q10" s="63">
        <f t="shared" si="0"/>
        <v>0</v>
      </c>
      <c r="R10" s="63">
        <v>375000</v>
      </c>
      <c r="S10" s="53"/>
      <c r="T10" s="12"/>
      <c r="U10" s="58"/>
      <c r="V10" s="55"/>
      <c r="W10" s="55"/>
      <c r="X10" s="55"/>
      <c r="Y10" s="55"/>
      <c r="Z10" s="55"/>
      <c r="AA10" s="21"/>
      <c r="AB10" s="21"/>
      <c r="AC10" s="25"/>
      <c r="AD10" s="25"/>
      <c r="AE10" s="7"/>
      <c r="AF10" s="25"/>
      <c r="AG10" s="25"/>
      <c r="AH10" s="25"/>
      <c r="AI10" s="25"/>
      <c r="AJ10" s="25"/>
      <c r="AK10" s="25"/>
      <c r="AL10" s="25"/>
      <c r="AM10" s="25"/>
      <c r="AN10" s="25"/>
      <c r="AO10" s="25"/>
      <c r="AP10" s="26"/>
    </row>
    <row r="11" spans="1:43">
      <c r="A11" s="61">
        <f t="shared" si="1"/>
        <v>2015</v>
      </c>
      <c r="B11" s="71">
        <f t="shared" si="2"/>
        <v>404367</v>
      </c>
      <c r="C11" s="25">
        <v>1185</v>
      </c>
      <c r="D11" s="25">
        <v>0</v>
      </c>
      <c r="E11" s="25">
        <v>403182</v>
      </c>
      <c r="F11" s="25">
        <v>0</v>
      </c>
      <c r="G11" s="25">
        <v>0</v>
      </c>
      <c r="H11" s="25">
        <v>0</v>
      </c>
      <c r="I11" s="25">
        <v>0</v>
      </c>
      <c r="J11" s="7">
        <v>0</v>
      </c>
      <c r="K11" s="72">
        <v>375316</v>
      </c>
      <c r="L11" s="25">
        <v>29051</v>
      </c>
      <c r="M11" s="25">
        <v>0</v>
      </c>
      <c r="N11" s="25">
        <v>0</v>
      </c>
      <c r="O11" s="7">
        <v>0</v>
      </c>
      <c r="P11" s="53">
        <v>404367</v>
      </c>
      <c r="Q11" s="63">
        <f t="shared" si="0"/>
        <v>0</v>
      </c>
      <c r="R11" s="63">
        <v>375000</v>
      </c>
      <c r="S11" s="53"/>
      <c r="T11" s="12"/>
      <c r="U11" s="58"/>
      <c r="V11" s="55"/>
      <c r="W11" s="55"/>
      <c r="X11" s="55"/>
      <c r="Y11" s="55"/>
      <c r="Z11" s="55"/>
      <c r="AA11" s="21"/>
      <c r="AB11" s="21"/>
      <c r="AC11" s="25"/>
      <c r="AD11" s="25"/>
      <c r="AE11" s="7"/>
      <c r="AF11" s="25"/>
      <c r="AG11" s="25"/>
      <c r="AH11" s="25"/>
      <c r="AI11" s="25"/>
      <c r="AJ11" s="25"/>
      <c r="AK11" s="25"/>
      <c r="AL11" s="25"/>
      <c r="AM11" s="25"/>
      <c r="AN11" s="25"/>
      <c r="AO11" s="25"/>
      <c r="AP11" s="26"/>
    </row>
    <row r="12" spans="1:43">
      <c r="A12" s="61">
        <f t="shared" si="1"/>
        <v>2016</v>
      </c>
      <c r="B12" s="71">
        <f t="shared" si="2"/>
        <v>414668</v>
      </c>
      <c r="C12" s="25">
        <v>1322</v>
      </c>
      <c r="D12" s="25">
        <v>0</v>
      </c>
      <c r="E12" s="25">
        <v>413346</v>
      </c>
      <c r="F12" s="25">
        <v>0</v>
      </c>
      <c r="G12" s="25">
        <v>0</v>
      </c>
      <c r="H12" s="25">
        <v>0</v>
      </c>
      <c r="I12" s="25">
        <v>0</v>
      </c>
      <c r="J12" s="7">
        <v>0</v>
      </c>
      <c r="K12" s="72">
        <v>375326</v>
      </c>
      <c r="L12" s="25">
        <v>39342</v>
      </c>
      <c r="M12" s="25">
        <v>0</v>
      </c>
      <c r="N12" s="25">
        <v>0</v>
      </c>
      <c r="O12" s="7">
        <v>0</v>
      </c>
      <c r="P12" s="53">
        <v>414668</v>
      </c>
      <c r="Q12" s="63">
        <f t="shared" si="0"/>
        <v>0</v>
      </c>
      <c r="R12" s="63">
        <v>375000</v>
      </c>
      <c r="S12" s="53"/>
      <c r="T12" s="12"/>
      <c r="U12" s="58"/>
      <c r="V12" s="55"/>
      <c r="W12" s="55"/>
      <c r="X12" s="55"/>
      <c r="Y12" s="55"/>
      <c r="Z12" s="55"/>
      <c r="AA12" s="21"/>
      <c r="AB12" s="21"/>
      <c r="AC12" s="25"/>
      <c r="AD12" s="25"/>
      <c r="AE12" s="7"/>
      <c r="AF12" s="25"/>
      <c r="AG12" s="25"/>
      <c r="AH12" s="25"/>
      <c r="AI12" s="25"/>
      <c r="AJ12" s="25"/>
      <c r="AK12" s="25"/>
      <c r="AL12" s="25"/>
      <c r="AM12" s="25"/>
      <c r="AN12" s="25"/>
      <c r="AO12" s="25"/>
      <c r="AP12" s="26"/>
    </row>
    <row r="13" spans="1:43">
      <c r="A13" s="61">
        <f t="shared" si="1"/>
        <v>2017</v>
      </c>
      <c r="B13" s="71">
        <f t="shared" si="2"/>
        <v>536451</v>
      </c>
      <c r="C13" s="25">
        <v>6217</v>
      </c>
      <c r="D13" s="25">
        <v>0</v>
      </c>
      <c r="E13" s="25">
        <v>480161</v>
      </c>
      <c r="F13" s="25">
        <v>7804</v>
      </c>
      <c r="G13" s="25">
        <v>0</v>
      </c>
      <c r="H13" s="25">
        <v>0</v>
      </c>
      <c r="I13" s="25">
        <v>2</v>
      </c>
      <c r="J13" s="7">
        <v>42267</v>
      </c>
      <c r="K13" s="72">
        <v>485238</v>
      </c>
      <c r="L13" s="25">
        <v>50325</v>
      </c>
      <c r="M13" s="25">
        <v>888</v>
      </c>
      <c r="N13" s="25">
        <v>0</v>
      </c>
      <c r="O13" s="7">
        <v>0</v>
      </c>
      <c r="P13" s="25">
        <v>536451</v>
      </c>
      <c r="Q13" s="63">
        <f t="shared" si="0"/>
        <v>0</v>
      </c>
      <c r="R13" s="63">
        <v>431900</v>
      </c>
      <c r="S13" s="25"/>
      <c r="T13" s="12"/>
      <c r="U13" s="58"/>
      <c r="V13" s="55"/>
      <c r="W13" s="55"/>
      <c r="X13" s="55"/>
      <c r="Y13" s="55"/>
      <c r="Z13" s="55"/>
      <c r="AA13" s="21"/>
      <c r="AB13" s="21"/>
      <c r="AC13" s="25"/>
      <c r="AD13" s="25"/>
      <c r="AE13" s="7"/>
      <c r="AF13" s="25"/>
      <c r="AG13" s="25"/>
      <c r="AH13" s="25"/>
      <c r="AI13" s="25"/>
      <c r="AJ13" s="25"/>
      <c r="AK13" s="25"/>
      <c r="AL13" s="25"/>
      <c r="AM13" s="25"/>
      <c r="AN13" s="25"/>
      <c r="AO13" s="25"/>
      <c r="AP13" s="26"/>
    </row>
    <row r="14" spans="1:43">
      <c r="A14" s="61">
        <f t="shared" si="1"/>
        <v>2018</v>
      </c>
      <c r="B14" s="71">
        <f t="shared" si="2"/>
        <v>605167</v>
      </c>
      <c r="C14" s="25">
        <v>4260</v>
      </c>
      <c r="D14" s="25">
        <v>0</v>
      </c>
      <c r="E14" s="25">
        <v>464315</v>
      </c>
      <c r="F14" s="25">
        <v>9473</v>
      </c>
      <c r="G14" s="25">
        <v>0</v>
      </c>
      <c r="H14" s="25">
        <v>0</v>
      </c>
      <c r="I14" s="25">
        <v>1</v>
      </c>
      <c r="J14" s="7">
        <v>127118</v>
      </c>
      <c r="K14" s="72">
        <v>572174</v>
      </c>
      <c r="L14" s="25">
        <v>32992</v>
      </c>
      <c r="M14" s="25">
        <v>1</v>
      </c>
      <c r="N14" s="25">
        <v>0</v>
      </c>
      <c r="O14" s="7">
        <v>0</v>
      </c>
      <c r="P14" s="55">
        <v>605167</v>
      </c>
      <c r="Q14" s="63">
        <f t="shared" si="0"/>
        <v>0</v>
      </c>
      <c r="R14" s="63">
        <v>435000</v>
      </c>
      <c r="S14" s="55"/>
      <c r="T14" s="64"/>
      <c r="U14" s="58"/>
      <c r="V14" s="55"/>
      <c r="W14" s="55"/>
      <c r="X14" s="55"/>
      <c r="Y14" s="55"/>
      <c r="Z14" s="55"/>
      <c r="AA14" s="21"/>
      <c r="AB14" s="21"/>
      <c r="AC14" s="25"/>
      <c r="AD14" s="25"/>
      <c r="AE14" s="7"/>
      <c r="AF14" s="25"/>
      <c r="AG14" s="25"/>
      <c r="AH14" s="25"/>
      <c r="AI14" s="25"/>
      <c r="AJ14" s="25"/>
      <c r="AK14" s="25"/>
      <c r="AL14" s="25"/>
      <c r="AM14" s="25"/>
      <c r="AN14" s="25"/>
      <c r="AO14" s="25"/>
      <c r="AP14" s="26"/>
    </row>
    <row r="15" spans="1:43">
      <c r="A15" s="61">
        <v>2019</v>
      </c>
      <c r="B15" s="71">
        <f t="shared" si="2"/>
        <v>477816</v>
      </c>
      <c r="C15" s="92">
        <v>4880</v>
      </c>
      <c r="D15" s="7">
        <v>0</v>
      </c>
      <c r="E15" s="25">
        <v>463905</v>
      </c>
      <c r="F15" s="25">
        <v>8982</v>
      </c>
      <c r="G15" s="25">
        <v>0</v>
      </c>
      <c r="H15" s="25">
        <v>0</v>
      </c>
      <c r="I15" s="25">
        <v>49</v>
      </c>
      <c r="J15" s="7">
        <v>0</v>
      </c>
      <c r="K15" s="70">
        <v>445198</v>
      </c>
      <c r="L15" s="25">
        <v>32618</v>
      </c>
      <c r="M15" s="25">
        <v>0</v>
      </c>
      <c r="N15" s="25">
        <v>0</v>
      </c>
      <c r="O15" s="7">
        <v>0</v>
      </c>
      <c r="P15" s="58">
        <v>477816</v>
      </c>
      <c r="Q15" s="63">
        <f t="shared" si="0"/>
        <v>0</v>
      </c>
      <c r="R15" s="63">
        <v>435000</v>
      </c>
      <c r="T15" s="25"/>
      <c r="U15" s="55"/>
      <c r="V15" s="55"/>
      <c r="W15" s="55"/>
      <c r="X15" s="25"/>
      <c r="Y15" s="25"/>
      <c r="Z15" s="25"/>
      <c r="AA15" s="25"/>
      <c r="AB15" s="25"/>
      <c r="AC15" s="25"/>
      <c r="AD15" s="25"/>
      <c r="AE15" s="25"/>
      <c r="AF15" s="25"/>
      <c r="AG15" s="25"/>
      <c r="AH15" s="25"/>
      <c r="AI15" s="25"/>
      <c r="AJ15" s="25"/>
      <c r="AK15" s="25"/>
      <c r="AL15" s="25"/>
    </row>
    <row r="16" spans="1:43">
      <c r="A16" s="61"/>
      <c r="B16" s="61"/>
      <c r="C16" s="7"/>
      <c r="D16" s="7"/>
      <c r="E16" s="25"/>
      <c r="J16" s="7"/>
      <c r="W16" s="12"/>
      <c r="X16" s="7"/>
      <c r="Y16" s="7"/>
      <c r="Z16" s="7"/>
      <c r="AE16" s="7"/>
      <c r="AF16" s="7"/>
      <c r="AG16" s="7"/>
      <c r="AH16" s="7"/>
      <c r="AI16" s="7"/>
      <c r="AK16" s="21"/>
    </row>
    <row r="17" spans="5:35">
      <c r="E17" s="25"/>
      <c r="AG17" s="21"/>
      <c r="AH17" s="15"/>
      <c r="AI17" s="15"/>
    </row>
    <row r="18" spans="5:35">
      <c r="E18" s="25"/>
    </row>
  </sheetData>
  <mergeCells count="4">
    <mergeCell ref="B2:J2"/>
    <mergeCell ref="K2:P2"/>
    <mergeCell ref="E3:H3"/>
    <mergeCell ref="N3:O3"/>
  </mergeCells>
  <hyperlinks>
    <hyperlink ref="A1" location="'Front Page'!D39" display="Back to front page"/>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N119"/>
  <sheetViews>
    <sheetView zoomScale="80" zoomScaleNormal="80" workbookViewId="0">
      <pane xSplit="1" ySplit="9" topLeftCell="B10" activePane="bottomRight" state="frozen"/>
      <selection activeCell="G7" sqref="G7"/>
      <selection pane="topRight" activeCell="G7" sqref="G7"/>
      <selection pane="bottomLeft" activeCell="G7" sqref="G7"/>
      <selection pane="bottomRight"/>
    </sheetView>
  </sheetViews>
  <sheetFormatPr defaultRowHeight="15"/>
  <cols>
    <col min="1" max="1" width="20.28515625" style="15" customWidth="1"/>
    <col min="2" max="2" width="11.85546875" style="15" customWidth="1"/>
    <col min="3" max="11" width="9.140625" style="15"/>
    <col min="12" max="12" width="11.5703125" style="15" customWidth="1"/>
    <col min="13" max="16384" width="9.140625" style="15"/>
  </cols>
  <sheetData>
    <row r="1" spans="1:14" ht="18.75">
      <c r="A1" s="100" t="s">
        <v>158</v>
      </c>
      <c r="B1" s="73" t="s">
        <v>84</v>
      </c>
    </row>
    <row r="2" spans="1:14">
      <c r="B2" s="74" t="s">
        <v>55</v>
      </c>
    </row>
    <row r="3" spans="1:14">
      <c r="B3" s="174" t="s">
        <v>145</v>
      </c>
    </row>
    <row r="4" spans="1:14">
      <c r="A4" s="75"/>
      <c r="B4" s="76" t="s">
        <v>56</v>
      </c>
      <c r="C4" s="75"/>
      <c r="D4" s="75"/>
      <c r="E4" s="75"/>
      <c r="F4" s="75"/>
      <c r="G4" s="75"/>
      <c r="H4" s="75"/>
      <c r="I4" s="75"/>
      <c r="J4" s="75"/>
      <c r="K4" s="75"/>
      <c r="L4" s="75"/>
      <c r="M4" s="75"/>
      <c r="N4" s="75"/>
    </row>
    <row r="5" spans="1:14">
      <c r="A5" s="75"/>
      <c r="B5" s="76" t="s">
        <v>167</v>
      </c>
      <c r="C5" s="75"/>
      <c r="D5" s="75"/>
      <c r="E5" s="75"/>
      <c r="F5" s="75"/>
      <c r="G5" s="75"/>
      <c r="H5" s="75"/>
      <c r="I5" s="75"/>
      <c r="J5" s="75"/>
      <c r="K5" s="75"/>
      <c r="L5" s="75"/>
      <c r="M5" s="75"/>
      <c r="N5" s="75"/>
    </row>
    <row r="6" spans="1:14">
      <c r="A6" s="75"/>
      <c r="B6" s="77" t="s">
        <v>57</v>
      </c>
      <c r="C6" s="75"/>
      <c r="D6" s="75"/>
      <c r="E6" s="75"/>
      <c r="F6" s="75"/>
      <c r="G6" s="75"/>
      <c r="H6" s="75"/>
      <c r="I6" s="75"/>
      <c r="J6" s="75"/>
      <c r="K6" s="75"/>
      <c r="L6" s="75"/>
      <c r="M6" s="75"/>
      <c r="N6" s="75"/>
    </row>
    <row r="7" spans="1:14">
      <c r="B7" s="77"/>
      <c r="C7" s="75"/>
      <c r="D7" s="75"/>
      <c r="E7" s="75"/>
      <c r="F7" s="75"/>
      <c r="G7" s="75"/>
      <c r="H7" s="75"/>
      <c r="I7" s="75"/>
      <c r="J7" s="75"/>
      <c r="K7" s="75"/>
      <c r="L7" s="75"/>
      <c r="M7" s="75"/>
      <c r="N7" s="75"/>
    </row>
    <row r="8" spans="1:14" ht="15.75" thickBot="1">
      <c r="A8" s="75"/>
      <c r="B8" s="78" t="s">
        <v>58</v>
      </c>
      <c r="C8" s="78" t="s">
        <v>59</v>
      </c>
      <c r="D8" s="79">
        <v>5</v>
      </c>
      <c r="E8" s="79">
        <v>10</v>
      </c>
      <c r="F8" s="79">
        <v>20</v>
      </c>
      <c r="G8" s="79">
        <v>50</v>
      </c>
      <c r="H8" s="79">
        <v>100</v>
      </c>
      <c r="I8" s="200" t="s">
        <v>60</v>
      </c>
      <c r="J8" s="200"/>
      <c r="K8" s="200"/>
      <c r="L8" s="200"/>
      <c r="M8" s="75"/>
      <c r="N8" s="75"/>
    </row>
    <row r="9" spans="1:14" ht="15.75" thickTop="1">
      <c r="I9" s="79">
        <v>200</v>
      </c>
      <c r="J9" s="79">
        <v>500</v>
      </c>
      <c r="K9" s="79">
        <v>1000</v>
      </c>
      <c r="L9" s="78" t="s">
        <v>61</v>
      </c>
      <c r="M9" s="80" t="s">
        <v>5</v>
      </c>
      <c r="N9" s="75" t="s">
        <v>62</v>
      </c>
    </row>
    <row r="10" spans="1:14">
      <c r="B10" s="81" t="s">
        <v>63</v>
      </c>
      <c r="C10" s="80"/>
      <c r="D10" s="82"/>
      <c r="E10" s="82"/>
      <c r="F10" s="82"/>
      <c r="G10" s="82"/>
      <c r="H10" s="82"/>
      <c r="I10" s="82"/>
      <c r="J10" s="82"/>
      <c r="K10" s="82"/>
      <c r="L10" s="80"/>
      <c r="M10" s="80"/>
      <c r="N10" s="75"/>
    </row>
    <row r="11" spans="1:14">
      <c r="A11" s="80"/>
      <c r="B11" s="81"/>
      <c r="C11" s="80"/>
      <c r="D11" s="82"/>
      <c r="E11" s="82"/>
      <c r="F11" s="82"/>
      <c r="G11" s="82"/>
      <c r="H11" s="82"/>
      <c r="I11" s="82"/>
      <c r="J11" s="82"/>
      <c r="K11" s="82"/>
      <c r="L11" s="80"/>
      <c r="M11" s="80"/>
      <c r="N11" s="75"/>
    </row>
    <row r="12" spans="1:14">
      <c r="A12" s="80">
        <v>1921</v>
      </c>
      <c r="B12" s="83">
        <v>41.6</v>
      </c>
      <c r="C12" s="83">
        <v>258.8</v>
      </c>
      <c r="D12" s="83">
        <v>52.5</v>
      </c>
      <c r="E12" s="83">
        <v>18</v>
      </c>
      <c r="F12" s="83">
        <v>6</v>
      </c>
      <c r="G12" s="83">
        <v>9.9</v>
      </c>
      <c r="H12" s="83">
        <v>14.6</v>
      </c>
      <c r="I12" s="201">
        <v>33.200000000000003</v>
      </c>
      <c r="J12" s="201"/>
      <c r="K12" s="201"/>
      <c r="L12" s="201"/>
      <c r="M12" s="83">
        <v>434.5</v>
      </c>
      <c r="N12" s="84">
        <f t="shared" ref="N12:N28" si="0">M12-SUM(B12:L12)</f>
        <v>-0.10000000000002274</v>
      </c>
    </row>
    <row r="13" spans="1:14">
      <c r="A13" s="80">
        <v>1922</v>
      </c>
      <c r="B13" s="83">
        <v>40.4</v>
      </c>
      <c r="C13" s="83">
        <v>233.4</v>
      </c>
      <c r="D13" s="83">
        <v>48.4</v>
      </c>
      <c r="E13" s="83">
        <v>17.600000000000001</v>
      </c>
      <c r="F13" s="83">
        <v>5.7</v>
      </c>
      <c r="G13" s="83">
        <v>9.5</v>
      </c>
      <c r="H13" s="83">
        <v>14.2</v>
      </c>
      <c r="I13" s="199">
        <v>29.7</v>
      </c>
      <c r="J13" s="199"/>
      <c r="K13" s="199"/>
      <c r="L13" s="199"/>
      <c r="M13" s="83">
        <v>398.8</v>
      </c>
      <c r="N13" s="84">
        <f t="shared" si="0"/>
        <v>-9.9999999999965894E-2</v>
      </c>
    </row>
    <row r="14" spans="1:14">
      <c r="A14" s="80">
        <v>1923</v>
      </c>
      <c r="B14" s="83">
        <v>39.9</v>
      </c>
      <c r="C14" s="83">
        <v>222.9</v>
      </c>
      <c r="D14" s="83">
        <v>46.7</v>
      </c>
      <c r="E14" s="83">
        <v>17.7</v>
      </c>
      <c r="F14" s="83">
        <v>5.7</v>
      </c>
      <c r="G14" s="83">
        <v>9.8000000000000007</v>
      </c>
      <c r="H14" s="83">
        <v>14.4</v>
      </c>
      <c r="I14" s="199">
        <v>29</v>
      </c>
      <c r="J14" s="199"/>
      <c r="K14" s="199"/>
      <c r="L14" s="199"/>
      <c r="M14" s="83">
        <v>386.2</v>
      </c>
      <c r="N14" s="84">
        <f t="shared" si="0"/>
        <v>0.10000000000002274</v>
      </c>
    </row>
    <row r="15" spans="1:14">
      <c r="A15" s="80">
        <v>1924</v>
      </c>
      <c r="B15" s="83">
        <v>40.799999999999997</v>
      </c>
      <c r="C15" s="83">
        <v>225.1</v>
      </c>
      <c r="D15" s="83">
        <v>46.7</v>
      </c>
      <c r="E15" s="83">
        <v>17.600000000000001</v>
      </c>
      <c r="F15" s="83">
        <v>4.9000000000000004</v>
      </c>
      <c r="G15" s="83">
        <v>9.9</v>
      </c>
      <c r="H15" s="83">
        <v>14.2</v>
      </c>
      <c r="I15" s="199">
        <v>30.1</v>
      </c>
      <c r="J15" s="199"/>
      <c r="K15" s="199"/>
      <c r="L15" s="199"/>
      <c r="M15" s="83">
        <v>389.4</v>
      </c>
      <c r="N15" s="84">
        <f t="shared" si="0"/>
        <v>0.10000000000002274</v>
      </c>
    </row>
    <row r="16" spans="1:14">
      <c r="A16" s="80">
        <f>A15+1</f>
        <v>1925</v>
      </c>
      <c r="B16" s="83">
        <v>41</v>
      </c>
      <c r="C16" s="83">
        <v>230.1</v>
      </c>
      <c r="D16" s="83">
        <v>44</v>
      </c>
      <c r="E16" s="83">
        <v>15.5</v>
      </c>
      <c r="F16" s="83">
        <v>4.3</v>
      </c>
      <c r="G16" s="83">
        <v>7.4</v>
      </c>
      <c r="H16" s="83">
        <v>12.3</v>
      </c>
      <c r="I16" s="199">
        <v>27.9</v>
      </c>
      <c r="J16" s="199"/>
      <c r="K16" s="199"/>
      <c r="L16" s="199"/>
      <c r="M16" s="83">
        <v>382.5</v>
      </c>
      <c r="N16" s="84">
        <f t="shared" si="0"/>
        <v>0</v>
      </c>
    </row>
    <row r="17" spans="1:14">
      <c r="A17" s="80">
        <f t="shared" ref="A17:A34" si="1">A16+1</f>
        <v>1926</v>
      </c>
      <c r="B17" s="83">
        <v>41.4</v>
      </c>
      <c r="C17" s="83">
        <v>231.7</v>
      </c>
      <c r="D17" s="83">
        <v>42.1</v>
      </c>
      <c r="E17" s="83">
        <v>13.8</v>
      </c>
      <c r="F17" s="83">
        <v>3.8</v>
      </c>
      <c r="G17" s="83">
        <v>6.8</v>
      </c>
      <c r="H17" s="83">
        <v>11.8</v>
      </c>
      <c r="I17" s="199">
        <v>23.7</v>
      </c>
      <c r="J17" s="199"/>
      <c r="K17" s="199"/>
      <c r="L17" s="199"/>
      <c r="M17" s="83">
        <v>375</v>
      </c>
      <c r="N17" s="84">
        <f t="shared" si="0"/>
        <v>-0.10000000000002274</v>
      </c>
    </row>
    <row r="18" spans="1:14">
      <c r="A18" s="80">
        <f t="shared" si="1"/>
        <v>1927</v>
      </c>
      <c r="B18" s="83">
        <v>42</v>
      </c>
      <c r="C18" s="83">
        <v>231.8</v>
      </c>
      <c r="D18" s="83">
        <v>40.6</v>
      </c>
      <c r="E18" s="83">
        <v>12.8</v>
      </c>
      <c r="F18" s="83">
        <v>3.6</v>
      </c>
      <c r="G18" s="83">
        <v>6.5</v>
      </c>
      <c r="H18" s="83">
        <v>11.5</v>
      </c>
      <c r="I18" s="199">
        <v>24.4</v>
      </c>
      <c r="J18" s="199"/>
      <c r="K18" s="199"/>
      <c r="L18" s="199"/>
      <c r="M18" s="83">
        <v>373.3</v>
      </c>
      <c r="N18" s="84">
        <f t="shared" si="0"/>
        <v>9.9999999999965894E-2</v>
      </c>
    </row>
    <row r="19" spans="1:14">
      <c r="A19" s="80">
        <f t="shared" si="1"/>
        <v>1928</v>
      </c>
      <c r="B19" s="83">
        <v>42.5</v>
      </c>
      <c r="C19" s="83">
        <v>225.7</v>
      </c>
      <c r="D19" s="83">
        <v>39.5</v>
      </c>
      <c r="E19" s="83">
        <v>12.1</v>
      </c>
      <c r="F19" s="83">
        <v>3.5</v>
      </c>
      <c r="G19" s="83">
        <v>6.4</v>
      </c>
      <c r="H19" s="83">
        <v>11.5</v>
      </c>
      <c r="I19" s="199">
        <v>30.7</v>
      </c>
      <c r="J19" s="199"/>
      <c r="K19" s="199"/>
      <c r="L19" s="199"/>
      <c r="M19" s="83">
        <v>371.9</v>
      </c>
      <c r="N19" s="84">
        <f t="shared" si="0"/>
        <v>0</v>
      </c>
    </row>
    <row r="20" spans="1:14">
      <c r="A20" s="80">
        <f t="shared" si="1"/>
        <v>1929</v>
      </c>
      <c r="B20" s="83">
        <v>43.8</v>
      </c>
      <c r="C20" s="83">
        <v>218.5</v>
      </c>
      <c r="D20" s="83">
        <v>38.799999999999997</v>
      </c>
      <c r="E20" s="83">
        <v>12</v>
      </c>
      <c r="F20" s="83">
        <v>3.4</v>
      </c>
      <c r="G20" s="83">
        <v>6.2</v>
      </c>
      <c r="H20" s="83">
        <v>11.1</v>
      </c>
      <c r="I20" s="199">
        <v>28.6</v>
      </c>
      <c r="J20" s="199"/>
      <c r="K20" s="199"/>
      <c r="L20" s="199"/>
      <c r="M20" s="83">
        <v>362.3</v>
      </c>
      <c r="N20" s="84">
        <f t="shared" si="0"/>
        <v>-0.10000000000002274</v>
      </c>
    </row>
    <row r="21" spans="1:14">
      <c r="A21" s="80">
        <f t="shared" si="1"/>
        <v>1930</v>
      </c>
      <c r="B21" s="83">
        <v>44.5</v>
      </c>
      <c r="C21" s="83">
        <v>215.3</v>
      </c>
      <c r="D21" s="83">
        <v>37.799999999999997</v>
      </c>
      <c r="E21" s="83">
        <v>11.7</v>
      </c>
      <c r="F21" s="83">
        <v>3.3</v>
      </c>
      <c r="G21" s="83">
        <v>6.1</v>
      </c>
      <c r="H21" s="83">
        <v>10.9</v>
      </c>
      <c r="I21" s="199">
        <v>29</v>
      </c>
      <c r="J21" s="199"/>
      <c r="K21" s="199"/>
      <c r="L21" s="199"/>
      <c r="M21" s="83">
        <v>358.6</v>
      </c>
      <c r="N21" s="84">
        <f t="shared" si="0"/>
        <v>0</v>
      </c>
    </row>
    <row r="22" spans="1:14">
      <c r="A22" s="80">
        <f t="shared" si="1"/>
        <v>1931</v>
      </c>
      <c r="B22" s="83">
        <v>45</v>
      </c>
      <c r="C22" s="83">
        <v>216.6</v>
      </c>
      <c r="D22" s="83">
        <v>36.9</v>
      </c>
      <c r="E22" s="83">
        <v>11.3</v>
      </c>
      <c r="F22" s="83">
        <v>2.8</v>
      </c>
      <c r="G22" s="83">
        <v>6.2</v>
      </c>
      <c r="H22" s="83">
        <v>11.3</v>
      </c>
      <c r="I22" s="199">
        <v>24.7</v>
      </c>
      <c r="J22" s="199"/>
      <c r="K22" s="199"/>
      <c r="L22" s="199"/>
      <c r="M22" s="83">
        <v>354.8</v>
      </c>
      <c r="N22" s="84">
        <f t="shared" si="0"/>
        <v>0</v>
      </c>
    </row>
    <row r="23" spans="1:14">
      <c r="A23" s="80">
        <f t="shared" si="1"/>
        <v>1932</v>
      </c>
      <c r="B23" s="83">
        <v>44.4</v>
      </c>
      <c r="C23" s="83">
        <v>219.2</v>
      </c>
      <c r="D23" s="83">
        <v>36.299999999999997</v>
      </c>
      <c r="E23" s="83">
        <v>11</v>
      </c>
      <c r="F23" s="83">
        <v>2.2999999999999998</v>
      </c>
      <c r="G23" s="83">
        <v>6.4</v>
      </c>
      <c r="H23" s="83">
        <v>11.8</v>
      </c>
      <c r="I23" s="199">
        <v>28.1</v>
      </c>
      <c r="J23" s="199"/>
      <c r="K23" s="199"/>
      <c r="L23" s="199"/>
      <c r="M23" s="83">
        <v>359.5</v>
      </c>
      <c r="N23" s="84">
        <f t="shared" si="0"/>
        <v>0</v>
      </c>
    </row>
    <row r="24" spans="1:14">
      <c r="A24" s="80">
        <f t="shared" si="1"/>
        <v>1933</v>
      </c>
      <c r="B24" s="83">
        <v>44.8</v>
      </c>
      <c r="C24" s="83">
        <v>224.4</v>
      </c>
      <c r="D24" s="83">
        <v>35.1</v>
      </c>
      <c r="E24" s="83">
        <v>11</v>
      </c>
      <c r="F24" s="83">
        <v>2.2999999999999998</v>
      </c>
      <c r="G24" s="83">
        <v>6.7</v>
      </c>
      <c r="H24" s="83">
        <v>13</v>
      </c>
      <c r="I24" s="199">
        <v>34</v>
      </c>
      <c r="J24" s="199"/>
      <c r="K24" s="199"/>
      <c r="L24" s="199"/>
      <c r="M24" s="83">
        <v>371.2</v>
      </c>
      <c r="N24" s="84">
        <f t="shared" si="0"/>
        <v>-0.10000000000002274</v>
      </c>
    </row>
    <row r="25" spans="1:14">
      <c r="A25" s="80">
        <f t="shared" si="1"/>
        <v>1934</v>
      </c>
      <c r="B25" s="83">
        <v>45.8</v>
      </c>
      <c r="C25" s="83">
        <v>230.7</v>
      </c>
      <c r="D25" s="83">
        <v>35.5</v>
      </c>
      <c r="E25" s="83">
        <v>11.3</v>
      </c>
      <c r="F25" s="83">
        <v>2.2000000000000002</v>
      </c>
      <c r="G25" s="83">
        <v>6.7</v>
      </c>
      <c r="H25" s="83">
        <v>13.2</v>
      </c>
      <c r="I25" s="199">
        <v>33.299999999999997</v>
      </c>
      <c r="J25" s="199"/>
      <c r="K25" s="199"/>
      <c r="L25" s="199"/>
      <c r="M25" s="83">
        <v>378.7</v>
      </c>
      <c r="N25" s="84">
        <f t="shared" si="0"/>
        <v>0</v>
      </c>
    </row>
    <row r="26" spans="1:14">
      <c r="A26" s="80">
        <f t="shared" si="1"/>
        <v>1935</v>
      </c>
      <c r="B26" s="85">
        <v>47.6</v>
      </c>
      <c r="C26" s="85">
        <v>241.6</v>
      </c>
      <c r="D26" s="85">
        <v>36.799999999999997</v>
      </c>
      <c r="E26" s="85">
        <v>11.9</v>
      </c>
      <c r="F26" s="85">
        <v>2.5</v>
      </c>
      <c r="G26" s="85">
        <v>7.3</v>
      </c>
      <c r="H26" s="85">
        <v>14.5</v>
      </c>
      <c r="I26" s="198">
        <v>32.5</v>
      </c>
      <c r="J26" s="198"/>
      <c r="K26" s="198"/>
      <c r="L26" s="198"/>
      <c r="M26" s="85">
        <v>394.7</v>
      </c>
      <c r="N26" s="84">
        <f t="shared" si="0"/>
        <v>0</v>
      </c>
    </row>
    <row r="27" spans="1:14">
      <c r="A27" s="80">
        <f t="shared" si="1"/>
        <v>1936</v>
      </c>
      <c r="B27" s="85">
        <v>49.4</v>
      </c>
      <c r="C27" s="85">
        <v>255.3</v>
      </c>
      <c r="D27" s="85">
        <v>38.6</v>
      </c>
      <c r="E27" s="85">
        <v>13.9</v>
      </c>
      <c r="F27" s="85">
        <v>3.9</v>
      </c>
      <c r="G27" s="85">
        <v>10.4</v>
      </c>
      <c r="H27" s="85">
        <v>23</v>
      </c>
      <c r="I27" s="198">
        <v>37</v>
      </c>
      <c r="J27" s="198"/>
      <c r="K27" s="198"/>
      <c r="L27" s="198"/>
      <c r="M27" s="85">
        <v>431.4</v>
      </c>
      <c r="N27" s="84">
        <f t="shared" si="0"/>
        <v>-9.9999999999965894E-2</v>
      </c>
    </row>
    <row r="28" spans="1:14">
      <c r="A28" s="80">
        <f t="shared" si="1"/>
        <v>1937</v>
      </c>
      <c r="B28" s="85">
        <v>51.1</v>
      </c>
      <c r="C28" s="85">
        <v>270.39999999999998</v>
      </c>
      <c r="D28" s="85">
        <v>40.5</v>
      </c>
      <c r="E28" s="85">
        <v>16.399999999999999</v>
      </c>
      <c r="F28" s="85">
        <v>5.6</v>
      </c>
      <c r="G28" s="85">
        <v>15.4</v>
      </c>
      <c r="H28" s="85">
        <v>36.9</v>
      </c>
      <c r="I28" s="198">
        <v>43.3</v>
      </c>
      <c r="J28" s="198"/>
      <c r="K28" s="198"/>
      <c r="L28" s="198"/>
      <c r="M28" s="85">
        <v>479.6</v>
      </c>
      <c r="N28" s="84">
        <f t="shared" si="0"/>
        <v>0</v>
      </c>
    </row>
    <row r="29" spans="1:14">
      <c r="A29" s="80">
        <f t="shared" si="1"/>
        <v>1938</v>
      </c>
      <c r="B29" s="85">
        <v>52.7</v>
      </c>
      <c r="C29" s="85">
        <v>279.89999999999998</v>
      </c>
      <c r="D29" s="85">
        <v>40.299999999999997</v>
      </c>
      <c r="E29" s="85">
        <v>16.100000000000001</v>
      </c>
      <c r="F29" s="85">
        <v>5.3</v>
      </c>
      <c r="G29" s="85">
        <v>14.8</v>
      </c>
      <c r="H29" s="85">
        <v>34.5</v>
      </c>
      <c r="I29" s="198">
        <v>42</v>
      </c>
      <c r="J29" s="198"/>
      <c r="K29" s="198"/>
      <c r="L29" s="198"/>
      <c r="M29" s="85">
        <v>485.6</v>
      </c>
      <c r="N29" s="84">
        <f>M29-SUM(B29:L29)</f>
        <v>0</v>
      </c>
    </row>
    <row r="30" spans="1:14">
      <c r="A30" s="80">
        <f t="shared" si="1"/>
        <v>1939</v>
      </c>
      <c r="B30" s="85">
        <v>58.2</v>
      </c>
      <c r="C30" s="85">
        <v>314.5</v>
      </c>
      <c r="D30" s="85">
        <v>39.4</v>
      </c>
      <c r="E30" s="85">
        <v>15</v>
      </c>
      <c r="F30" s="85">
        <v>4.3</v>
      </c>
      <c r="G30" s="85">
        <v>12.2</v>
      </c>
      <c r="H30" s="85">
        <v>25.6</v>
      </c>
      <c r="I30" s="198">
        <v>38.200000000000003</v>
      </c>
      <c r="J30" s="198"/>
      <c r="K30" s="198"/>
      <c r="L30" s="198"/>
      <c r="M30" s="85">
        <v>507.3</v>
      </c>
      <c r="N30" s="84">
        <f t="shared" ref="N30:N36" si="2">M30-SUM(B30:L30)</f>
        <v>-9.9999999999965894E-2</v>
      </c>
    </row>
    <row r="31" spans="1:14">
      <c r="A31" s="80">
        <f t="shared" si="1"/>
        <v>1940</v>
      </c>
      <c r="B31" s="85">
        <v>66.7</v>
      </c>
      <c r="C31" s="85">
        <v>381.1</v>
      </c>
      <c r="D31" s="85">
        <v>41.2</v>
      </c>
      <c r="E31" s="85">
        <v>14.4</v>
      </c>
      <c r="F31" s="85">
        <v>3.8</v>
      </c>
      <c r="G31" s="85">
        <v>10.9</v>
      </c>
      <c r="H31" s="85">
        <v>22</v>
      </c>
      <c r="I31" s="198">
        <v>34.5</v>
      </c>
      <c r="J31" s="198"/>
      <c r="K31" s="198"/>
      <c r="L31" s="198"/>
      <c r="M31" s="85">
        <v>574.70000000000005</v>
      </c>
      <c r="N31" s="84">
        <f t="shared" si="2"/>
        <v>0.10000000000002274</v>
      </c>
    </row>
    <row r="32" spans="1:14">
      <c r="A32" s="80">
        <f t="shared" si="1"/>
        <v>1941</v>
      </c>
      <c r="B32" s="85">
        <v>75.400000000000006</v>
      </c>
      <c r="C32" s="85">
        <v>448.7</v>
      </c>
      <c r="D32" s="85">
        <v>42.5</v>
      </c>
      <c r="E32" s="85">
        <v>14.2</v>
      </c>
      <c r="F32" s="85">
        <v>3.7</v>
      </c>
      <c r="G32" s="85">
        <v>11.1</v>
      </c>
      <c r="H32" s="85">
        <v>22.4</v>
      </c>
      <c r="I32" s="198">
        <v>34</v>
      </c>
      <c r="J32" s="198"/>
      <c r="K32" s="198"/>
      <c r="L32" s="198"/>
      <c r="M32" s="85">
        <v>652.20000000000005</v>
      </c>
      <c r="N32" s="84">
        <f t="shared" si="2"/>
        <v>0.19999999999993179</v>
      </c>
    </row>
    <row r="33" spans="1:14">
      <c r="A33" s="80">
        <f t="shared" si="1"/>
        <v>1942</v>
      </c>
      <c r="B33" s="85">
        <v>83.9</v>
      </c>
      <c r="C33" s="85">
        <v>573.79999999999995</v>
      </c>
      <c r="D33" s="85">
        <v>50.1</v>
      </c>
      <c r="E33" s="85">
        <v>15.3</v>
      </c>
      <c r="F33" s="85">
        <v>3.9</v>
      </c>
      <c r="G33" s="85">
        <v>12.2</v>
      </c>
      <c r="H33" s="85">
        <v>24.3</v>
      </c>
      <c r="I33" s="198">
        <v>44.9</v>
      </c>
      <c r="J33" s="198"/>
      <c r="K33" s="198"/>
      <c r="L33" s="198"/>
      <c r="M33" s="85">
        <v>808.3</v>
      </c>
      <c r="N33" s="84">
        <f t="shared" si="2"/>
        <v>-9.9999999999909051E-2</v>
      </c>
    </row>
    <row r="34" spans="1:14">
      <c r="A34" s="80">
        <f t="shared" si="1"/>
        <v>1943</v>
      </c>
      <c r="B34" s="85">
        <v>90.9</v>
      </c>
      <c r="C34" s="85">
        <v>711.7</v>
      </c>
      <c r="D34" s="85">
        <v>64.2</v>
      </c>
      <c r="E34" s="85">
        <v>12.1</v>
      </c>
      <c r="F34" s="85">
        <v>3.2</v>
      </c>
      <c r="G34" s="85">
        <v>9.6999999999999993</v>
      </c>
      <c r="H34" s="85">
        <v>19.7</v>
      </c>
      <c r="I34" s="198">
        <v>54.6</v>
      </c>
      <c r="J34" s="198"/>
      <c r="K34" s="198"/>
      <c r="L34" s="198"/>
      <c r="M34" s="85">
        <v>966.3</v>
      </c>
      <c r="N34" s="84">
        <f t="shared" si="2"/>
        <v>0.19999999999970441</v>
      </c>
    </row>
    <row r="35" spans="1:14">
      <c r="A35" s="80">
        <v>1944</v>
      </c>
      <c r="B35" s="85">
        <v>97.1</v>
      </c>
      <c r="C35" s="85">
        <v>861.4</v>
      </c>
      <c r="D35" s="85">
        <v>84.5</v>
      </c>
      <c r="E35" s="85">
        <v>8.1</v>
      </c>
      <c r="F35" s="85">
        <v>2.6</v>
      </c>
      <c r="G35" s="85">
        <v>7.1</v>
      </c>
      <c r="H35" s="85">
        <v>15.1</v>
      </c>
      <c r="I35" s="198">
        <v>59.8</v>
      </c>
      <c r="J35" s="198"/>
      <c r="K35" s="198"/>
      <c r="L35" s="198"/>
      <c r="M35" s="85">
        <v>1135.7</v>
      </c>
      <c r="N35" s="84">
        <f t="shared" si="2"/>
        <v>0</v>
      </c>
    </row>
    <row r="36" spans="1:14">
      <c r="A36" s="80">
        <v>1945</v>
      </c>
      <c r="B36" s="85">
        <v>101.8</v>
      </c>
      <c r="C36" s="85">
        <v>1007.4</v>
      </c>
      <c r="D36" s="85">
        <v>87.2</v>
      </c>
      <c r="E36" s="85">
        <v>4.7</v>
      </c>
      <c r="F36" s="85">
        <v>1.9</v>
      </c>
      <c r="G36" s="85">
        <v>4.8</v>
      </c>
      <c r="H36" s="85">
        <v>10.8</v>
      </c>
      <c r="I36" s="198">
        <v>65.7</v>
      </c>
      <c r="J36" s="198"/>
      <c r="K36" s="198"/>
      <c r="L36" s="198"/>
      <c r="M36" s="85">
        <v>1284.2</v>
      </c>
      <c r="N36" s="84">
        <f t="shared" si="2"/>
        <v>-0.10000000000013642</v>
      </c>
    </row>
    <row r="37" spans="1:14">
      <c r="A37" s="80"/>
      <c r="K37" s="82"/>
      <c r="L37" s="80"/>
      <c r="M37" s="80"/>
      <c r="N37" s="84"/>
    </row>
    <row r="38" spans="1:14">
      <c r="A38" s="80"/>
      <c r="B38" s="81" t="s">
        <v>64</v>
      </c>
      <c r="C38" s="80"/>
      <c r="D38" s="82"/>
      <c r="E38" s="82"/>
      <c r="F38" s="82"/>
      <c r="G38" s="82"/>
      <c r="H38" s="82"/>
      <c r="I38" s="82"/>
      <c r="J38" s="82"/>
      <c r="K38" s="82"/>
      <c r="L38" s="80"/>
      <c r="M38" s="80"/>
      <c r="N38" s="84"/>
    </row>
    <row r="39" spans="1:14">
      <c r="A39" s="86">
        <v>1939</v>
      </c>
      <c r="B39" s="87">
        <v>53.338000000000001</v>
      </c>
      <c r="C39" s="87">
        <v>283.64600000000002</v>
      </c>
      <c r="D39" s="87">
        <v>38.283000000000001</v>
      </c>
      <c r="E39" s="87">
        <v>14.596</v>
      </c>
      <c r="F39" s="87">
        <v>4.4359999999999999</v>
      </c>
      <c r="G39" s="87">
        <v>12.305</v>
      </c>
      <c r="H39" s="87">
        <v>26.518000000000001</v>
      </c>
      <c r="I39" s="88">
        <v>1.9E-2</v>
      </c>
      <c r="J39" s="87">
        <v>3.6539999999999999</v>
      </c>
      <c r="K39" s="87">
        <v>23.199000000000002</v>
      </c>
      <c r="L39" s="87">
        <v>18.454999999999998</v>
      </c>
      <c r="M39" s="89">
        <v>478.44900000000001</v>
      </c>
      <c r="N39" s="84">
        <f>M39-SUM(B39:L39)</f>
        <v>0</v>
      </c>
    </row>
    <row r="40" spans="1:14">
      <c r="A40" s="86">
        <v>1940</v>
      </c>
      <c r="B40" s="87"/>
      <c r="C40" s="87"/>
      <c r="D40" s="87"/>
      <c r="E40" s="87"/>
      <c r="F40" s="87"/>
      <c r="G40" s="87"/>
      <c r="H40" s="87"/>
      <c r="I40" s="88"/>
      <c r="J40" s="87"/>
      <c r="K40" s="87"/>
      <c r="L40" s="87"/>
      <c r="M40" s="89"/>
      <c r="N40" s="84"/>
    </row>
    <row r="41" spans="1:14">
      <c r="A41" s="86">
        <v>1941</v>
      </c>
      <c r="B41" s="87"/>
      <c r="C41" s="87"/>
      <c r="D41" s="87"/>
      <c r="E41" s="87"/>
      <c r="F41" s="87"/>
      <c r="G41" s="87"/>
      <c r="H41" s="87"/>
      <c r="I41" s="88"/>
      <c r="J41" s="87"/>
      <c r="K41" s="87"/>
      <c r="L41" s="87"/>
      <c r="M41" s="89"/>
      <c r="N41" s="84"/>
    </row>
    <row r="42" spans="1:14">
      <c r="A42" s="86">
        <v>1942</v>
      </c>
      <c r="B42" s="87"/>
      <c r="C42" s="87"/>
      <c r="D42" s="87"/>
      <c r="E42" s="87"/>
      <c r="F42" s="87"/>
      <c r="G42" s="87"/>
      <c r="H42" s="87"/>
      <c r="I42" s="88"/>
      <c r="J42" s="87"/>
      <c r="K42" s="87"/>
      <c r="L42" s="87"/>
      <c r="M42" s="89"/>
      <c r="N42" s="84"/>
    </row>
    <row r="43" spans="1:14">
      <c r="A43" s="76">
        <v>1943</v>
      </c>
      <c r="B43" s="89">
        <v>88.552000000000007</v>
      </c>
      <c r="C43" s="89">
        <v>662.54100000000005</v>
      </c>
      <c r="D43" s="89">
        <v>56.487000000000002</v>
      </c>
      <c r="E43" s="87">
        <v>16.111000000000001</v>
      </c>
      <c r="F43" s="87">
        <v>3.968</v>
      </c>
      <c r="G43" s="87">
        <v>12.63</v>
      </c>
      <c r="H43" s="87">
        <v>24.91</v>
      </c>
      <c r="I43" s="88">
        <v>1.2999999999999999E-2</v>
      </c>
      <c r="J43" s="87">
        <v>2.7930000000000001</v>
      </c>
      <c r="K43" s="87">
        <v>4.4000000000000004</v>
      </c>
      <c r="L43" s="87">
        <v>46.715000000000003</v>
      </c>
      <c r="M43" s="89">
        <v>919.12</v>
      </c>
      <c r="N43" s="84">
        <f t="shared" ref="N43:N106" si="3">M43-SUM(B43:L43)</f>
        <v>0</v>
      </c>
    </row>
    <row r="44" spans="1:14">
      <c r="A44" s="76">
        <v>1944</v>
      </c>
      <c r="B44" s="89">
        <v>95.222999999999999</v>
      </c>
      <c r="C44" s="89">
        <v>820.89800000000002</v>
      </c>
      <c r="D44" s="89">
        <v>78.47</v>
      </c>
      <c r="E44" s="87">
        <v>8.5389999999999997</v>
      </c>
      <c r="F44" s="87">
        <v>2.6360000000000001</v>
      </c>
      <c r="G44" s="87">
        <v>7.298</v>
      </c>
      <c r="H44" s="87">
        <v>15.569000000000001</v>
      </c>
      <c r="I44" s="88">
        <v>1.2999999999999999E-2</v>
      </c>
      <c r="J44" s="87">
        <v>1.7609999999999999</v>
      </c>
      <c r="K44" s="87">
        <v>3.2149999999999999</v>
      </c>
      <c r="L44" s="87">
        <v>52.71</v>
      </c>
      <c r="M44" s="89">
        <v>1086.3320000000001</v>
      </c>
      <c r="N44" s="84">
        <f t="shared" si="3"/>
        <v>0</v>
      </c>
    </row>
    <row r="45" spans="1:14">
      <c r="A45" s="76">
        <v>1945</v>
      </c>
      <c r="B45" s="89">
        <v>99.971000000000004</v>
      </c>
      <c r="C45" s="89">
        <v>938.24099999999999</v>
      </c>
      <c r="D45" s="89">
        <v>90.47</v>
      </c>
      <c r="E45" s="87">
        <v>6.5869999999999997</v>
      </c>
      <c r="F45" s="87">
        <v>2.3029999999999999</v>
      </c>
      <c r="G45" s="87">
        <v>6.0209999999999999</v>
      </c>
      <c r="H45" s="87">
        <v>13.276</v>
      </c>
      <c r="I45" s="88">
        <v>1.2E-2</v>
      </c>
      <c r="J45" s="87">
        <v>1.4079999999999999</v>
      </c>
      <c r="K45" s="87">
        <v>2.9420000000000002</v>
      </c>
      <c r="L45" s="87">
        <v>55.91</v>
      </c>
      <c r="M45" s="89">
        <v>1217.1410000000001</v>
      </c>
      <c r="N45" s="84">
        <f t="shared" si="3"/>
        <v>0</v>
      </c>
    </row>
    <row r="46" spans="1:14">
      <c r="A46" s="76">
        <v>1946</v>
      </c>
      <c r="B46" s="89">
        <v>102.29</v>
      </c>
      <c r="C46" s="89">
        <v>1078.442</v>
      </c>
      <c r="D46" s="89">
        <v>61.460999999999999</v>
      </c>
      <c r="E46" s="87">
        <v>2.9689999999999999</v>
      </c>
      <c r="F46" s="87">
        <v>1.423</v>
      </c>
      <c r="G46" s="87">
        <v>3.2210000000000001</v>
      </c>
      <c r="H46" s="87">
        <v>7.4279999999999999</v>
      </c>
      <c r="I46" s="88">
        <v>8.9999999999999993E-3</v>
      </c>
      <c r="J46" s="87">
        <v>0.81200000000000006</v>
      </c>
      <c r="K46" s="87">
        <v>1.8149999999999999</v>
      </c>
      <c r="L46" s="87">
        <v>62.2</v>
      </c>
      <c r="M46" s="89">
        <v>1322.07</v>
      </c>
      <c r="N46" s="84">
        <f t="shared" si="3"/>
        <v>0</v>
      </c>
    </row>
    <row r="47" spans="1:14">
      <c r="A47" s="76">
        <v>1947</v>
      </c>
      <c r="B47" s="89">
        <v>98.995999999999995</v>
      </c>
      <c r="C47" s="89">
        <v>1113.279</v>
      </c>
      <c r="D47" s="89">
        <v>83.962000000000003</v>
      </c>
      <c r="E47" s="87">
        <v>2.0790000000000002</v>
      </c>
      <c r="F47" s="87">
        <v>0.98499999999999999</v>
      </c>
      <c r="G47" s="87">
        <v>2.1680000000000001</v>
      </c>
      <c r="H47" s="87">
        <v>4.8099999999999996</v>
      </c>
      <c r="I47" s="88">
        <v>8.9999999999999993E-3</v>
      </c>
      <c r="J47" s="87">
        <v>0.49299999999999999</v>
      </c>
      <c r="K47" s="87">
        <v>1.2090000000000001</v>
      </c>
      <c r="L47" s="87">
        <v>69.03</v>
      </c>
      <c r="M47" s="89">
        <v>1377.02</v>
      </c>
      <c r="N47" s="84">
        <f t="shared" si="3"/>
        <v>0</v>
      </c>
    </row>
    <row r="48" spans="1:14">
      <c r="A48" s="76">
        <v>1948</v>
      </c>
      <c r="B48" s="89">
        <v>91.171000000000006</v>
      </c>
      <c r="C48" s="89">
        <v>976.95500000000004</v>
      </c>
      <c r="D48" s="89">
        <v>97</v>
      </c>
      <c r="E48" s="87">
        <v>1.6339999999999999</v>
      </c>
      <c r="F48" s="87">
        <v>0.755</v>
      </c>
      <c r="G48" s="87">
        <v>1.627</v>
      </c>
      <c r="H48" s="87">
        <v>3.4140000000000001</v>
      </c>
      <c r="I48" s="88">
        <v>8.9999999999999993E-3</v>
      </c>
      <c r="J48" s="87">
        <v>0.39300000000000002</v>
      </c>
      <c r="K48" s="87">
        <v>0.83899999999999997</v>
      </c>
      <c r="L48" s="87">
        <v>59.585000000000001</v>
      </c>
      <c r="M48" s="89">
        <v>1233.3820000000001</v>
      </c>
      <c r="N48" s="84">
        <f t="shared" si="3"/>
        <v>0</v>
      </c>
    </row>
    <row r="49" spans="1:14">
      <c r="A49" s="76">
        <v>1949</v>
      </c>
      <c r="B49" s="89">
        <v>88.853999999999999</v>
      </c>
      <c r="C49" s="89">
        <v>968.71900000000005</v>
      </c>
      <c r="D49" s="89">
        <v>107.161</v>
      </c>
      <c r="E49" s="87">
        <v>1.306</v>
      </c>
      <c r="F49" s="87">
        <v>0.59499999999999997</v>
      </c>
      <c r="G49" s="87">
        <v>1.2569999999999999</v>
      </c>
      <c r="H49" s="87">
        <v>2.5579999999999998</v>
      </c>
      <c r="I49" s="88">
        <v>8.0000000000000002E-3</v>
      </c>
      <c r="J49" s="87">
        <v>0.34399999999999997</v>
      </c>
      <c r="K49" s="87">
        <v>0.52400000000000002</v>
      </c>
      <c r="L49" s="87">
        <v>60.56</v>
      </c>
      <c r="M49" s="89">
        <v>1231.886</v>
      </c>
      <c r="N49" s="84">
        <f t="shared" si="3"/>
        <v>0</v>
      </c>
    </row>
    <row r="50" spans="1:14">
      <c r="A50" s="76">
        <v>1950</v>
      </c>
      <c r="B50" s="89">
        <v>86.164000000000001</v>
      </c>
      <c r="C50" s="89">
        <v>975.76199999999994</v>
      </c>
      <c r="D50" s="89">
        <v>120.61799999999999</v>
      </c>
      <c r="E50" s="87">
        <v>1.139</v>
      </c>
      <c r="F50" s="87">
        <v>0.51</v>
      </c>
      <c r="G50" s="87">
        <v>1.069</v>
      </c>
      <c r="H50" s="87">
        <v>2.113</v>
      </c>
      <c r="I50" s="88">
        <v>8.0000000000000002E-3</v>
      </c>
      <c r="J50" s="87">
        <v>0.30399999999999999</v>
      </c>
      <c r="K50" s="87">
        <v>0.38600000000000001</v>
      </c>
      <c r="L50" s="87">
        <v>61.95</v>
      </c>
      <c r="M50" s="89">
        <v>1250.0229999999999</v>
      </c>
      <c r="N50" s="84">
        <f t="shared" si="3"/>
        <v>0</v>
      </c>
    </row>
    <row r="51" spans="1:14">
      <c r="A51" s="76">
        <v>1951</v>
      </c>
      <c r="B51" s="89">
        <v>86.361999999999995</v>
      </c>
      <c r="C51" s="89">
        <v>998.77099999999996</v>
      </c>
      <c r="D51" s="89">
        <v>135.161</v>
      </c>
      <c r="E51" s="87">
        <v>1.0049999999999999</v>
      </c>
      <c r="F51" s="87">
        <v>0.45500000000000002</v>
      </c>
      <c r="G51" s="87">
        <v>0.95199999999999996</v>
      </c>
      <c r="H51" s="87">
        <v>1.8089999999999999</v>
      </c>
      <c r="I51" s="88">
        <v>8.0000000000000002E-3</v>
      </c>
      <c r="J51" s="87">
        <v>0.28999999999999998</v>
      </c>
      <c r="K51" s="87">
        <v>0.29799999999999999</v>
      </c>
      <c r="L51" s="87">
        <v>63.87</v>
      </c>
      <c r="M51" s="89">
        <v>1288.981</v>
      </c>
      <c r="N51" s="84">
        <f t="shared" si="3"/>
        <v>0</v>
      </c>
    </row>
    <row r="52" spans="1:14">
      <c r="A52" s="76">
        <v>1952</v>
      </c>
      <c r="B52" s="89">
        <v>87.334000000000003</v>
      </c>
      <c r="C52" s="89">
        <v>1054.9269999999999</v>
      </c>
      <c r="D52" s="89">
        <v>152.185</v>
      </c>
      <c r="E52" s="87">
        <v>0.90600000000000003</v>
      </c>
      <c r="F52" s="87">
        <v>0.40799999999999997</v>
      </c>
      <c r="G52" s="87">
        <v>0.83199999999999996</v>
      </c>
      <c r="H52" s="87">
        <v>1.569</v>
      </c>
      <c r="I52" s="88">
        <v>8.0000000000000002E-3</v>
      </c>
      <c r="J52" s="87">
        <v>0.27500000000000002</v>
      </c>
      <c r="K52" s="87">
        <v>0.217</v>
      </c>
      <c r="L52" s="87">
        <v>69.930000000000007</v>
      </c>
      <c r="M52" s="89">
        <v>1368.5909999999999</v>
      </c>
      <c r="N52" s="84">
        <f t="shared" si="3"/>
        <v>0</v>
      </c>
    </row>
    <row r="53" spans="1:14">
      <c r="A53" s="76">
        <v>1953</v>
      </c>
      <c r="B53" s="89">
        <v>89.108000000000004</v>
      </c>
      <c r="C53" s="89">
        <v>1123.6959999999999</v>
      </c>
      <c r="D53" s="89">
        <v>172.95699999999999</v>
      </c>
      <c r="E53" s="87">
        <v>0.81499999999999995</v>
      </c>
      <c r="F53" s="87">
        <v>0.36299999999999999</v>
      </c>
      <c r="G53" s="87">
        <v>0.73799999999999999</v>
      </c>
      <c r="H53" s="87">
        <v>1.347</v>
      </c>
      <c r="I53" s="88">
        <v>8.0000000000000002E-3</v>
      </c>
      <c r="J53" s="87">
        <v>0.16500000000000001</v>
      </c>
      <c r="K53" s="87">
        <v>0.16800000000000001</v>
      </c>
      <c r="L53" s="87">
        <v>80.75</v>
      </c>
      <c r="M53" s="89">
        <v>1470.115</v>
      </c>
      <c r="N53" s="84">
        <f t="shared" si="3"/>
        <v>0</v>
      </c>
    </row>
    <row r="54" spans="1:14">
      <c r="A54" s="76">
        <v>1954</v>
      </c>
      <c r="B54" s="89">
        <v>90.49</v>
      </c>
      <c r="C54" s="89">
        <v>1179.96</v>
      </c>
      <c r="D54" s="89">
        <v>191.55600000000001</v>
      </c>
      <c r="E54" s="87">
        <v>0.76300000000000001</v>
      </c>
      <c r="F54" s="87">
        <v>0.34300000000000003</v>
      </c>
      <c r="G54" s="87">
        <v>0.69499999999999995</v>
      </c>
      <c r="H54" s="87">
        <v>1.254</v>
      </c>
      <c r="I54" s="88">
        <v>8.0000000000000002E-3</v>
      </c>
      <c r="J54" s="87">
        <v>0.16200000000000001</v>
      </c>
      <c r="K54" s="87">
        <v>0.151</v>
      </c>
      <c r="L54" s="87">
        <v>84.68</v>
      </c>
      <c r="M54" s="89">
        <v>1550.0619999999999</v>
      </c>
      <c r="N54" s="84">
        <f t="shared" si="3"/>
        <v>0</v>
      </c>
    </row>
    <row r="55" spans="1:14">
      <c r="A55" s="76">
        <v>1955</v>
      </c>
      <c r="B55" s="89">
        <v>93.555999999999997</v>
      </c>
      <c r="C55" s="89">
        <v>1264.5740000000001</v>
      </c>
      <c r="D55" s="89">
        <v>217.797</v>
      </c>
      <c r="E55" s="87">
        <v>0.69399999999999995</v>
      </c>
      <c r="F55" s="87">
        <v>0.315</v>
      </c>
      <c r="G55" s="87">
        <v>0.629</v>
      </c>
      <c r="H55" s="87">
        <v>1.1339999999999999</v>
      </c>
      <c r="I55" s="88">
        <v>7.0000000000000001E-3</v>
      </c>
      <c r="J55" s="87">
        <v>0.128</v>
      </c>
      <c r="K55" s="87">
        <v>0.13400000000000001</v>
      </c>
      <c r="L55" s="87">
        <v>86.53</v>
      </c>
      <c r="M55" s="89">
        <v>1665.498</v>
      </c>
      <c r="N55" s="84">
        <f t="shared" si="3"/>
        <v>0</v>
      </c>
    </row>
    <row r="56" spans="1:14">
      <c r="A56" s="76">
        <v>1956</v>
      </c>
      <c r="B56" s="89">
        <v>95.350999999999999</v>
      </c>
      <c r="C56" s="89">
        <v>1357.248</v>
      </c>
      <c r="D56" s="89">
        <v>242.09700000000001</v>
      </c>
      <c r="E56" s="87">
        <v>0.65200000000000002</v>
      </c>
      <c r="F56" s="87">
        <v>0.29899999999999999</v>
      </c>
      <c r="G56" s="87">
        <v>0.59199999999999997</v>
      </c>
      <c r="H56" s="87">
        <v>1.054</v>
      </c>
      <c r="I56" s="88">
        <v>7.0000000000000001E-3</v>
      </c>
      <c r="J56" s="87">
        <v>0.12</v>
      </c>
      <c r="K56" s="87">
        <v>0.122</v>
      </c>
      <c r="L56" s="87">
        <v>90.34</v>
      </c>
      <c r="M56" s="89">
        <v>1787.8820000000001</v>
      </c>
      <c r="N56" s="84">
        <f t="shared" si="3"/>
        <v>0</v>
      </c>
    </row>
    <row r="57" spans="1:14">
      <c r="A57" s="76">
        <v>1957</v>
      </c>
      <c r="B57" s="89">
        <v>96.236000000000004</v>
      </c>
      <c r="C57" s="89">
        <v>1404.6110000000001</v>
      </c>
      <c r="D57" s="89">
        <v>271.17</v>
      </c>
      <c r="E57" s="87">
        <v>0.60299999999999998</v>
      </c>
      <c r="F57" s="87">
        <v>0.28199999999999997</v>
      </c>
      <c r="G57" s="87">
        <v>0.55600000000000005</v>
      </c>
      <c r="H57" s="87">
        <v>0.97899999999999998</v>
      </c>
      <c r="I57" s="88">
        <v>7.0000000000000001E-3</v>
      </c>
      <c r="J57" s="87">
        <v>9.4E-2</v>
      </c>
      <c r="K57" s="87">
        <v>0.114</v>
      </c>
      <c r="L57" s="87">
        <v>99.42</v>
      </c>
      <c r="M57" s="89">
        <v>1874.0719999999999</v>
      </c>
      <c r="N57" s="84">
        <f t="shared" si="3"/>
        <v>0</v>
      </c>
    </row>
    <row r="58" spans="1:14">
      <c r="A58" s="76">
        <v>1958</v>
      </c>
      <c r="B58" s="89">
        <v>98.218999999999994</v>
      </c>
      <c r="C58" s="89">
        <v>1337.894</v>
      </c>
      <c r="D58" s="89">
        <v>421.42399999999998</v>
      </c>
      <c r="E58" s="87">
        <v>0.57299999999999995</v>
      </c>
      <c r="F58" s="87">
        <v>0.25700000000000001</v>
      </c>
      <c r="G58" s="87">
        <v>0.51700000000000002</v>
      </c>
      <c r="H58" s="87">
        <v>0.91600000000000004</v>
      </c>
      <c r="I58" s="88">
        <v>7.0000000000000001E-3</v>
      </c>
      <c r="J58" s="87">
        <v>8.3000000000000004E-2</v>
      </c>
      <c r="K58" s="87">
        <v>0.108</v>
      </c>
      <c r="L58" s="87">
        <v>105.62</v>
      </c>
      <c r="M58" s="89">
        <v>1965.6179999999999</v>
      </c>
      <c r="N58" s="84">
        <f t="shared" si="3"/>
        <v>0</v>
      </c>
    </row>
    <row r="59" spans="1:14">
      <c r="A59" s="76">
        <v>1959</v>
      </c>
      <c r="B59" s="89">
        <v>98.638999999999996</v>
      </c>
      <c r="C59" s="89">
        <v>1265.124</v>
      </c>
      <c r="D59" s="89">
        <v>537.91</v>
      </c>
      <c r="E59" s="87">
        <v>0.54</v>
      </c>
      <c r="F59" s="87">
        <v>0.24099999999999999</v>
      </c>
      <c r="G59" s="87">
        <v>0.48099999999999998</v>
      </c>
      <c r="H59" s="87">
        <v>0.85799999999999998</v>
      </c>
      <c r="I59" s="88">
        <v>7.0000000000000001E-3</v>
      </c>
      <c r="J59" s="87">
        <v>7.9000000000000001E-2</v>
      </c>
      <c r="K59" s="87">
        <v>0.1</v>
      </c>
      <c r="L59" s="87">
        <v>109.85</v>
      </c>
      <c r="M59" s="89">
        <v>2013.829</v>
      </c>
      <c r="N59" s="84">
        <f t="shared" si="3"/>
        <v>0</v>
      </c>
    </row>
    <row r="60" spans="1:14">
      <c r="A60" s="76">
        <v>1960</v>
      </c>
      <c r="B60" s="89">
        <v>100.68600000000001</v>
      </c>
      <c r="C60" s="89">
        <v>1218.636</v>
      </c>
      <c r="D60" s="89">
        <v>686.89800000000002</v>
      </c>
      <c r="E60" s="87">
        <v>0.50900000000000001</v>
      </c>
      <c r="F60" s="87">
        <v>0.22500000000000001</v>
      </c>
      <c r="G60" s="87">
        <v>0.44700000000000001</v>
      </c>
      <c r="H60" s="87">
        <v>0.79200000000000004</v>
      </c>
      <c r="I60" s="87">
        <v>0</v>
      </c>
      <c r="J60" s="87">
        <v>6.4000000000000001E-2</v>
      </c>
      <c r="K60" s="87">
        <v>8.5999999999999993E-2</v>
      </c>
      <c r="L60" s="87">
        <v>107.55</v>
      </c>
      <c r="M60" s="89">
        <v>2115.893</v>
      </c>
      <c r="N60" s="84">
        <f t="shared" si="3"/>
        <v>0</v>
      </c>
    </row>
    <row r="61" spans="1:14">
      <c r="A61" s="76">
        <v>1961</v>
      </c>
      <c r="B61" s="89">
        <v>99.468000000000004</v>
      </c>
      <c r="C61" s="89">
        <v>1153.329</v>
      </c>
      <c r="D61" s="89">
        <v>848.649</v>
      </c>
      <c r="E61" s="87">
        <v>0.47599999999999998</v>
      </c>
      <c r="F61" s="87">
        <v>0.19900000000000001</v>
      </c>
      <c r="G61" s="87">
        <v>0.39700000000000002</v>
      </c>
      <c r="H61" s="87">
        <v>0.69</v>
      </c>
      <c r="I61" s="87">
        <v>0</v>
      </c>
      <c r="J61" s="87">
        <v>6.0999999999999999E-2</v>
      </c>
      <c r="K61" s="87">
        <v>8.2000000000000003E-2</v>
      </c>
      <c r="L61" s="87">
        <v>109.15</v>
      </c>
      <c r="M61" s="89">
        <v>2212.5010000000002</v>
      </c>
      <c r="N61" s="84">
        <f t="shared" si="3"/>
        <v>0</v>
      </c>
    </row>
    <row r="62" spans="1:14">
      <c r="A62" s="76">
        <v>1962</v>
      </c>
      <c r="B62" s="89">
        <v>103.714</v>
      </c>
      <c r="C62" s="89">
        <v>1091.365</v>
      </c>
      <c r="D62" s="89">
        <v>998.49099999999999</v>
      </c>
      <c r="E62" s="87">
        <v>0.44700000000000001</v>
      </c>
      <c r="F62" s="87">
        <v>0.193</v>
      </c>
      <c r="G62" s="87">
        <v>0.38200000000000001</v>
      </c>
      <c r="H62" s="87">
        <v>0.66</v>
      </c>
      <c r="I62" s="87">
        <v>0</v>
      </c>
      <c r="J62" s="87">
        <v>5.7000000000000002E-2</v>
      </c>
      <c r="K62" s="87">
        <v>8.2000000000000003E-2</v>
      </c>
      <c r="L62" s="87">
        <v>106.75</v>
      </c>
      <c r="M62" s="89">
        <v>2302.1410000000001</v>
      </c>
      <c r="N62" s="84">
        <f t="shared" si="3"/>
        <v>0</v>
      </c>
    </row>
    <row r="63" spans="1:14">
      <c r="A63" s="76">
        <v>1963</v>
      </c>
      <c r="B63" s="89">
        <v>95.480999999999995</v>
      </c>
      <c r="C63" s="89">
        <v>982.96299999999997</v>
      </c>
      <c r="D63" s="89">
        <v>1124.1320000000001</v>
      </c>
      <c r="E63" s="87">
        <v>0.4</v>
      </c>
      <c r="F63" s="87">
        <v>0.185</v>
      </c>
      <c r="G63" s="87">
        <v>0.35699999999999998</v>
      </c>
      <c r="H63" s="87">
        <v>0.628</v>
      </c>
      <c r="I63" s="87">
        <v>0</v>
      </c>
      <c r="J63" s="87">
        <v>5.1999999999999998E-2</v>
      </c>
      <c r="K63" s="87">
        <v>7.3999999999999996E-2</v>
      </c>
      <c r="L63" s="87">
        <v>105.05</v>
      </c>
      <c r="M63" s="89">
        <v>2309.3220000000001</v>
      </c>
      <c r="N63" s="84">
        <f t="shared" si="3"/>
        <v>0</v>
      </c>
    </row>
    <row r="64" spans="1:14">
      <c r="A64" s="76">
        <v>1964</v>
      </c>
      <c r="B64" s="89">
        <v>96.984999999999999</v>
      </c>
      <c r="C64" s="89">
        <v>1024.5250000000001</v>
      </c>
      <c r="D64" s="89">
        <v>1179.277</v>
      </c>
      <c r="E64" s="87">
        <v>16.012</v>
      </c>
      <c r="F64" s="87">
        <v>0.17799999999999999</v>
      </c>
      <c r="G64" s="87">
        <v>0.33900000000000002</v>
      </c>
      <c r="H64" s="87">
        <v>0.58599999999999997</v>
      </c>
      <c r="I64" s="87">
        <v>0</v>
      </c>
      <c r="J64" s="87">
        <v>0.05</v>
      </c>
      <c r="K64" s="87">
        <v>7.2999999999999995E-2</v>
      </c>
      <c r="L64" s="87">
        <v>111.95</v>
      </c>
      <c r="M64" s="89">
        <v>2429.9749999999999</v>
      </c>
      <c r="N64" s="84">
        <f t="shared" si="3"/>
        <v>0</v>
      </c>
    </row>
    <row r="65" spans="1:14">
      <c r="A65" s="76">
        <v>1965</v>
      </c>
      <c r="B65" s="89">
        <v>99.638000000000005</v>
      </c>
      <c r="C65" s="89">
        <v>1012.485</v>
      </c>
      <c r="D65" s="89">
        <v>1274.3440000000001</v>
      </c>
      <c r="E65" s="87">
        <v>105.107</v>
      </c>
      <c r="F65" s="87">
        <v>0.17</v>
      </c>
      <c r="G65" s="87">
        <v>0.31</v>
      </c>
      <c r="H65" s="87">
        <v>0.55800000000000005</v>
      </c>
      <c r="I65" s="87">
        <v>0</v>
      </c>
      <c r="J65" s="87">
        <v>4.5999999999999999E-2</v>
      </c>
      <c r="K65" s="87">
        <v>7.0999999999999994E-2</v>
      </c>
      <c r="L65" s="87">
        <v>111.65</v>
      </c>
      <c r="M65" s="89">
        <v>2604.3789999999999</v>
      </c>
      <c r="N65" s="84">
        <f t="shared" si="3"/>
        <v>0</v>
      </c>
    </row>
    <row r="66" spans="1:14">
      <c r="A66" s="76">
        <v>1966</v>
      </c>
      <c r="B66" s="89">
        <v>104.73099999999999</v>
      </c>
      <c r="C66" s="89">
        <v>1024.27</v>
      </c>
      <c r="D66" s="89">
        <v>1397.6120000000001</v>
      </c>
      <c r="E66" s="87">
        <v>147.387</v>
      </c>
      <c r="F66" s="87">
        <v>0.16600000000000001</v>
      </c>
      <c r="G66" s="87">
        <v>0.29699999999999999</v>
      </c>
      <c r="H66" s="87">
        <v>0.53200000000000003</v>
      </c>
      <c r="I66" s="87">
        <v>0</v>
      </c>
      <c r="J66" s="87">
        <v>4.5999999999999999E-2</v>
      </c>
      <c r="K66" s="87">
        <v>7.0000000000000007E-2</v>
      </c>
      <c r="L66" s="87">
        <v>109.2</v>
      </c>
      <c r="M66" s="89">
        <v>2784.3110000000001</v>
      </c>
      <c r="N66" s="84">
        <f t="shared" si="3"/>
        <v>0</v>
      </c>
    </row>
    <row r="67" spans="1:14">
      <c r="A67" s="76">
        <v>1967</v>
      </c>
      <c r="B67" s="89">
        <v>104.47</v>
      </c>
      <c r="C67" s="89">
        <v>971.96600000000001</v>
      </c>
      <c r="D67" s="89">
        <v>1490.1469999999999</v>
      </c>
      <c r="E67" s="87">
        <v>193.40600000000001</v>
      </c>
      <c r="F67" s="87">
        <v>0.16200000000000001</v>
      </c>
      <c r="G67" s="87">
        <v>0.28599999999999998</v>
      </c>
      <c r="H67" s="87">
        <v>0.51200000000000001</v>
      </c>
      <c r="I67" s="87">
        <v>0</v>
      </c>
      <c r="J67" s="87">
        <v>4.4999999999999998E-2</v>
      </c>
      <c r="K67" s="87">
        <v>6.9000000000000006E-2</v>
      </c>
      <c r="L67" s="87">
        <v>108.55</v>
      </c>
      <c r="M67" s="89">
        <v>2869.6129999999998</v>
      </c>
      <c r="N67" s="84">
        <f t="shared" si="3"/>
        <v>0</v>
      </c>
    </row>
    <row r="68" spans="1:14">
      <c r="A68" s="76">
        <v>1968</v>
      </c>
      <c r="B68" s="89">
        <v>107.258</v>
      </c>
      <c r="C68" s="89">
        <v>972.25099999999998</v>
      </c>
      <c r="D68" s="89">
        <v>1577.5409999999999</v>
      </c>
      <c r="E68" s="87">
        <v>242.45099999999999</v>
      </c>
      <c r="F68" s="87">
        <v>0.156</v>
      </c>
      <c r="G68" s="90">
        <v>0.27700000000000002</v>
      </c>
      <c r="H68" s="90">
        <v>0.49099999999999999</v>
      </c>
      <c r="I68" s="90">
        <v>0</v>
      </c>
      <c r="J68" s="90">
        <v>3.9E-2</v>
      </c>
      <c r="K68" s="90">
        <v>6.3E-2</v>
      </c>
      <c r="L68" s="87">
        <v>115.65</v>
      </c>
      <c r="M68" s="89">
        <v>3016.1770000000001</v>
      </c>
      <c r="N68" s="84">
        <f t="shared" si="3"/>
        <v>0</v>
      </c>
    </row>
    <row r="69" spans="1:14">
      <c r="A69" s="76">
        <v>1969</v>
      </c>
      <c r="B69" s="89">
        <v>109.223</v>
      </c>
      <c r="C69" s="89">
        <v>956.88699999999994</v>
      </c>
      <c r="D69" s="89">
        <v>1677.518</v>
      </c>
      <c r="E69" s="87">
        <v>278.072</v>
      </c>
      <c r="F69" s="87">
        <v>0.15</v>
      </c>
      <c r="G69" s="195">
        <v>0.83499999999999996</v>
      </c>
      <c r="H69" s="195"/>
      <c r="I69" s="195"/>
      <c r="J69" s="195"/>
      <c r="K69" s="195"/>
      <c r="L69" s="87">
        <v>117.66500000000001</v>
      </c>
      <c r="M69" s="89">
        <v>3140.35</v>
      </c>
      <c r="N69" s="84">
        <f t="shared" si="3"/>
        <v>0</v>
      </c>
    </row>
    <row r="70" spans="1:14">
      <c r="A70" s="76">
        <v>1970</v>
      </c>
      <c r="B70" s="89">
        <v>42.35</v>
      </c>
      <c r="C70" s="89">
        <v>949.42</v>
      </c>
      <c r="D70" s="89">
        <v>1796.6679999999999</v>
      </c>
      <c r="E70" s="87">
        <v>314.48200000000003</v>
      </c>
      <c r="F70" s="87">
        <v>0.15</v>
      </c>
      <c r="G70" s="195">
        <v>0.82399999999999995</v>
      </c>
      <c r="H70" s="195"/>
      <c r="I70" s="195"/>
      <c r="J70" s="195"/>
      <c r="K70" s="195"/>
      <c r="L70" s="87">
        <v>139.79</v>
      </c>
      <c r="M70" s="89">
        <v>3243.6840000000002</v>
      </c>
      <c r="N70" s="84">
        <f t="shared" si="3"/>
        <v>0</v>
      </c>
    </row>
    <row r="71" spans="1:14">
      <c r="A71" s="76">
        <v>1971</v>
      </c>
      <c r="B71" s="89">
        <v>15.266999999999999</v>
      </c>
      <c r="C71" s="89">
        <v>977.33399999999995</v>
      </c>
      <c r="D71" s="89">
        <v>2079.7240000000002</v>
      </c>
      <c r="E71" s="87">
        <v>354.01499999999999</v>
      </c>
      <c r="F71" s="89">
        <v>76.677999999999997</v>
      </c>
      <c r="G71" s="195">
        <v>0.79600000000000004</v>
      </c>
      <c r="H71" s="195"/>
      <c r="I71" s="195"/>
      <c r="J71" s="195"/>
      <c r="K71" s="195"/>
      <c r="L71" s="87">
        <v>158.34</v>
      </c>
      <c r="M71" s="89">
        <v>3662.154</v>
      </c>
      <c r="N71" s="84">
        <f t="shared" si="3"/>
        <v>0</v>
      </c>
    </row>
    <row r="72" spans="1:14">
      <c r="A72" s="76">
        <v>1972</v>
      </c>
      <c r="B72" s="89">
        <v>13.669</v>
      </c>
      <c r="C72" s="89">
        <v>920.40800000000002</v>
      </c>
      <c r="D72" s="89">
        <v>2094.4450000000002</v>
      </c>
      <c r="E72" s="87">
        <v>385.952</v>
      </c>
      <c r="F72" s="89">
        <v>145.27099999999999</v>
      </c>
      <c r="G72" s="195">
        <v>0.75700000000000001</v>
      </c>
      <c r="H72" s="195"/>
      <c r="I72" s="195"/>
      <c r="J72" s="195"/>
      <c r="K72" s="195"/>
      <c r="L72" s="87">
        <v>137.97499999999999</v>
      </c>
      <c r="M72" s="89">
        <v>3698.4769999999999</v>
      </c>
      <c r="N72" s="84">
        <f t="shared" si="3"/>
        <v>0</v>
      </c>
    </row>
    <row r="73" spans="1:14">
      <c r="A73" s="76">
        <v>1973</v>
      </c>
      <c r="B73" s="89">
        <v>13.329000000000001</v>
      </c>
      <c r="C73" s="89">
        <v>908.38199999999995</v>
      </c>
      <c r="D73" s="89">
        <v>2400.4189999999999</v>
      </c>
      <c r="E73" s="87">
        <v>487.30700000000002</v>
      </c>
      <c r="F73" s="89">
        <v>224.27699999999999</v>
      </c>
      <c r="G73" s="195">
        <v>0.72199999999999998</v>
      </c>
      <c r="H73" s="195"/>
      <c r="I73" s="195"/>
      <c r="J73" s="195"/>
      <c r="K73" s="195"/>
      <c r="L73" s="87">
        <v>152.15</v>
      </c>
      <c r="M73" s="89">
        <v>4186.5860000000002</v>
      </c>
      <c r="N73" s="84">
        <f t="shared" si="3"/>
        <v>0</v>
      </c>
    </row>
    <row r="74" spans="1:14">
      <c r="A74" s="76">
        <v>1974</v>
      </c>
      <c r="B74" s="89">
        <v>13.085000000000001</v>
      </c>
      <c r="C74" s="89">
        <v>906.154</v>
      </c>
      <c r="D74" s="89">
        <v>2512.9789999999998</v>
      </c>
      <c r="E74" s="87">
        <v>644.39</v>
      </c>
      <c r="F74" s="89">
        <v>324.488</v>
      </c>
      <c r="G74" s="195">
        <v>0.69799999999999995</v>
      </c>
      <c r="H74" s="195"/>
      <c r="I74" s="195"/>
      <c r="J74" s="195"/>
      <c r="K74" s="195"/>
      <c r="L74" s="87">
        <v>171.65</v>
      </c>
      <c r="M74" s="89">
        <v>4573.4440000000004</v>
      </c>
      <c r="N74" s="84">
        <f t="shared" si="3"/>
        <v>0</v>
      </c>
    </row>
    <row r="75" spans="1:14">
      <c r="A75" s="76">
        <v>1975</v>
      </c>
      <c r="B75" s="89">
        <v>12.984</v>
      </c>
      <c r="C75" s="89">
        <v>883.74900000000002</v>
      </c>
      <c r="D75" s="89">
        <v>3013.7730000000001</v>
      </c>
      <c r="E75" s="87">
        <v>814.6</v>
      </c>
      <c r="F75" s="89">
        <v>397.05599999999998</v>
      </c>
      <c r="G75" s="196">
        <v>0.65600000000000003</v>
      </c>
      <c r="H75" s="196"/>
      <c r="I75" s="196"/>
      <c r="J75" s="196"/>
      <c r="K75" s="196"/>
      <c r="L75" s="90">
        <v>232.52500000000001</v>
      </c>
      <c r="M75" s="89">
        <v>5355.3429999999998</v>
      </c>
      <c r="N75" s="84">
        <f t="shared" si="3"/>
        <v>0</v>
      </c>
    </row>
    <row r="76" spans="1:14">
      <c r="A76" s="76">
        <v>1976</v>
      </c>
      <c r="B76" s="86">
        <v>13</v>
      </c>
      <c r="C76" s="91">
        <v>831</v>
      </c>
      <c r="D76" s="91">
        <v>3261</v>
      </c>
      <c r="E76" s="91">
        <v>1157</v>
      </c>
      <c r="F76" s="91">
        <v>500</v>
      </c>
      <c r="G76" s="194">
        <v>280</v>
      </c>
      <c r="H76" s="194"/>
      <c r="I76" s="194"/>
      <c r="J76" s="194"/>
      <c r="K76" s="194"/>
      <c r="L76" s="194"/>
      <c r="M76" s="86">
        <v>6042</v>
      </c>
      <c r="N76" s="84">
        <f t="shared" si="3"/>
        <v>0</v>
      </c>
    </row>
    <row r="77" spans="1:14">
      <c r="A77" s="76">
        <v>1977</v>
      </c>
      <c r="B77" s="86">
        <v>13</v>
      </c>
      <c r="C77" s="91">
        <v>805</v>
      </c>
      <c r="D77" s="91">
        <v>3431</v>
      </c>
      <c r="E77" s="91">
        <v>1596</v>
      </c>
      <c r="F77" s="91">
        <v>652</v>
      </c>
      <c r="G77" s="194">
        <v>261</v>
      </c>
      <c r="H77" s="194"/>
      <c r="I77" s="194"/>
      <c r="J77" s="194"/>
      <c r="K77" s="194"/>
      <c r="L77" s="194"/>
      <c r="M77" s="86">
        <v>6758</v>
      </c>
      <c r="N77" s="84">
        <f t="shared" si="3"/>
        <v>0</v>
      </c>
    </row>
    <row r="78" spans="1:14">
      <c r="A78" s="76">
        <v>1978</v>
      </c>
      <c r="B78" s="86">
        <v>13</v>
      </c>
      <c r="C78" s="91">
        <v>800</v>
      </c>
      <c r="D78" s="91">
        <v>3625</v>
      </c>
      <c r="E78" s="91">
        <v>2172</v>
      </c>
      <c r="F78" s="91">
        <v>852</v>
      </c>
      <c r="G78" s="194">
        <v>314</v>
      </c>
      <c r="H78" s="194"/>
      <c r="I78" s="194"/>
      <c r="J78" s="194"/>
      <c r="K78" s="194"/>
      <c r="L78" s="194"/>
      <c r="M78" s="86">
        <v>7776</v>
      </c>
      <c r="N78" s="84">
        <f t="shared" si="3"/>
        <v>0</v>
      </c>
    </row>
    <row r="79" spans="1:14">
      <c r="A79" s="76">
        <v>1979</v>
      </c>
      <c r="B79" s="86">
        <v>13</v>
      </c>
      <c r="C79" s="91">
        <v>782</v>
      </c>
      <c r="D79" s="91">
        <v>3694</v>
      </c>
      <c r="E79" s="91">
        <v>2948</v>
      </c>
      <c r="F79" s="91">
        <v>1125</v>
      </c>
      <c r="G79" s="194">
        <v>338</v>
      </c>
      <c r="H79" s="194"/>
      <c r="I79" s="194"/>
      <c r="J79" s="194"/>
      <c r="K79" s="194"/>
      <c r="L79" s="194"/>
      <c r="M79" s="86">
        <v>8900</v>
      </c>
      <c r="N79" s="84">
        <f t="shared" si="3"/>
        <v>0</v>
      </c>
    </row>
    <row r="80" spans="1:14">
      <c r="A80" s="76">
        <v>1980</v>
      </c>
      <c r="B80" s="86">
        <v>13</v>
      </c>
      <c r="C80" s="91">
        <v>704</v>
      </c>
      <c r="D80" s="91">
        <v>3540</v>
      </c>
      <c r="E80" s="91">
        <v>3610</v>
      </c>
      <c r="F80" s="91">
        <v>1419</v>
      </c>
      <c r="G80" s="194">
        <v>476</v>
      </c>
      <c r="H80" s="194"/>
      <c r="I80" s="194"/>
      <c r="J80" s="194"/>
      <c r="K80" s="194"/>
      <c r="L80" s="194"/>
      <c r="M80" s="86">
        <v>9762</v>
      </c>
      <c r="N80" s="84">
        <f t="shared" si="3"/>
        <v>0</v>
      </c>
    </row>
    <row r="81" spans="1:14">
      <c r="A81" s="76">
        <v>1981</v>
      </c>
      <c r="B81" s="86">
        <v>13</v>
      </c>
      <c r="C81" s="91">
        <v>673</v>
      </c>
      <c r="D81" s="91">
        <v>3343</v>
      </c>
      <c r="E81" s="91">
        <v>4043</v>
      </c>
      <c r="F81" s="91">
        <v>1686</v>
      </c>
      <c r="G81" s="194">
        <v>543</v>
      </c>
      <c r="H81" s="194"/>
      <c r="I81" s="194"/>
      <c r="J81" s="194"/>
      <c r="K81" s="194"/>
      <c r="L81" s="194"/>
      <c r="M81" s="86">
        <v>10301</v>
      </c>
      <c r="N81" s="84">
        <f t="shared" si="3"/>
        <v>0</v>
      </c>
    </row>
    <row r="82" spans="1:14">
      <c r="A82" s="76">
        <v>1982</v>
      </c>
      <c r="B82" s="86">
        <v>7</v>
      </c>
      <c r="C82" s="91">
        <v>657</v>
      </c>
      <c r="D82" s="91">
        <v>3097</v>
      </c>
      <c r="E82" s="91">
        <v>4298</v>
      </c>
      <c r="F82" s="91">
        <v>1833</v>
      </c>
      <c r="G82" s="91">
        <v>274</v>
      </c>
      <c r="H82" s="197">
        <v>589</v>
      </c>
      <c r="I82" s="197"/>
      <c r="J82" s="197"/>
      <c r="K82" s="197"/>
      <c r="L82" s="197"/>
      <c r="M82" s="86">
        <v>10755</v>
      </c>
      <c r="N82" s="84">
        <f t="shared" si="3"/>
        <v>0</v>
      </c>
    </row>
    <row r="83" spans="1:14">
      <c r="A83" s="76">
        <v>1983</v>
      </c>
      <c r="B83" s="86">
        <v>6</v>
      </c>
      <c r="C83" s="91">
        <v>641</v>
      </c>
      <c r="D83" s="91">
        <v>2850</v>
      </c>
      <c r="E83" s="91">
        <v>4531</v>
      </c>
      <c r="F83" s="91">
        <v>1874</v>
      </c>
      <c r="G83" s="91">
        <v>633</v>
      </c>
      <c r="H83" s="194">
        <v>473</v>
      </c>
      <c r="I83" s="194"/>
      <c r="J83" s="194"/>
      <c r="K83" s="194"/>
      <c r="L83" s="194"/>
      <c r="M83" s="86">
        <v>11008</v>
      </c>
      <c r="N83" s="84">
        <f t="shared" si="3"/>
        <v>0</v>
      </c>
    </row>
    <row r="84" spans="1:14">
      <c r="A84" s="76">
        <v>1984</v>
      </c>
      <c r="B84" s="76"/>
      <c r="C84" s="91">
        <v>583</v>
      </c>
      <c r="D84" s="91">
        <v>2554</v>
      </c>
      <c r="E84" s="91">
        <v>4846</v>
      </c>
      <c r="F84" s="91">
        <v>1979</v>
      </c>
      <c r="G84" s="91">
        <v>909</v>
      </c>
      <c r="H84" s="194">
        <v>586</v>
      </c>
      <c r="I84" s="194"/>
      <c r="J84" s="194"/>
      <c r="K84" s="194"/>
      <c r="L84" s="194"/>
      <c r="M84" s="86">
        <v>11457</v>
      </c>
      <c r="N84" s="84">
        <f t="shared" si="3"/>
        <v>0</v>
      </c>
    </row>
    <row r="85" spans="1:14">
      <c r="A85" s="76">
        <v>1985</v>
      </c>
      <c r="B85" s="76"/>
      <c r="C85" s="91">
        <v>528</v>
      </c>
      <c r="D85" s="91">
        <v>2426</v>
      </c>
      <c r="E85" s="91">
        <v>5232</v>
      </c>
      <c r="F85" s="91">
        <v>2137</v>
      </c>
      <c r="G85" s="91">
        <v>1089</v>
      </c>
      <c r="H85" s="194">
        <v>618</v>
      </c>
      <c r="I85" s="194"/>
      <c r="J85" s="194"/>
      <c r="K85" s="194"/>
      <c r="L85" s="194"/>
      <c r="M85" s="86">
        <v>12030</v>
      </c>
      <c r="N85" s="84">
        <f t="shared" si="3"/>
        <v>0</v>
      </c>
    </row>
    <row r="86" spans="1:14">
      <c r="A86" s="76">
        <v>1986</v>
      </c>
      <c r="B86" s="76"/>
      <c r="C86" s="91">
        <v>142</v>
      </c>
      <c r="D86" s="91">
        <v>2225</v>
      </c>
      <c r="E86" s="91">
        <v>5459</v>
      </c>
      <c r="F86" s="91">
        <v>2310</v>
      </c>
      <c r="G86" s="91">
        <v>1233</v>
      </c>
      <c r="H86" s="194">
        <v>941</v>
      </c>
      <c r="I86" s="194"/>
      <c r="J86" s="194"/>
      <c r="K86" s="194"/>
      <c r="L86" s="194"/>
      <c r="M86" s="86">
        <v>12310</v>
      </c>
      <c r="N86" s="84">
        <f t="shared" si="3"/>
        <v>0</v>
      </c>
    </row>
    <row r="87" spans="1:14">
      <c r="A87" s="76">
        <v>1987</v>
      </c>
      <c r="B87" s="76"/>
      <c r="C87" s="91">
        <v>117</v>
      </c>
      <c r="D87" s="91">
        <v>2029</v>
      </c>
      <c r="E87" s="91">
        <v>5633</v>
      </c>
      <c r="F87" s="91">
        <v>2608</v>
      </c>
      <c r="G87" s="91">
        <v>1475</v>
      </c>
      <c r="H87" s="194">
        <v>984</v>
      </c>
      <c r="I87" s="194"/>
      <c r="J87" s="194"/>
      <c r="K87" s="194"/>
      <c r="L87" s="194"/>
      <c r="M87" s="86">
        <v>12846</v>
      </c>
      <c r="N87" s="84">
        <f t="shared" si="3"/>
        <v>0</v>
      </c>
    </row>
    <row r="88" spans="1:14">
      <c r="A88" s="76">
        <v>1988</v>
      </c>
      <c r="B88" s="76"/>
      <c r="C88" s="91">
        <v>108</v>
      </c>
      <c r="D88" s="91">
        <v>1896</v>
      </c>
      <c r="E88" s="91">
        <v>5810</v>
      </c>
      <c r="F88" s="91">
        <v>2932</v>
      </c>
      <c r="G88" s="91">
        <v>1755</v>
      </c>
      <c r="H88" s="194">
        <v>800</v>
      </c>
      <c r="I88" s="194"/>
      <c r="J88" s="194"/>
      <c r="K88" s="194"/>
      <c r="L88" s="194"/>
      <c r="M88" s="86">
        <v>13301</v>
      </c>
      <c r="N88" s="84">
        <f t="shared" si="3"/>
        <v>0</v>
      </c>
    </row>
    <row r="89" spans="1:14">
      <c r="A89" s="76">
        <v>1989</v>
      </c>
      <c r="B89" s="76"/>
      <c r="C89" s="91">
        <v>102</v>
      </c>
      <c r="D89" s="91">
        <v>1646</v>
      </c>
      <c r="E89" s="91">
        <v>5806</v>
      </c>
      <c r="F89" s="91">
        <v>3654</v>
      </c>
      <c r="G89" s="91">
        <v>2054</v>
      </c>
      <c r="H89" s="194">
        <v>850</v>
      </c>
      <c r="I89" s="194"/>
      <c r="J89" s="194"/>
      <c r="K89" s="194"/>
      <c r="L89" s="194"/>
      <c r="M89" s="86">
        <v>14112</v>
      </c>
      <c r="N89" s="84">
        <f t="shared" si="3"/>
        <v>0</v>
      </c>
    </row>
    <row r="90" spans="1:14">
      <c r="A90" s="76">
        <v>1990</v>
      </c>
      <c r="B90" s="76"/>
      <c r="C90" s="91">
        <v>62</v>
      </c>
      <c r="D90" s="91">
        <v>1539</v>
      </c>
      <c r="E90" s="91">
        <v>5866</v>
      </c>
      <c r="F90" s="91">
        <v>4380</v>
      </c>
      <c r="G90" s="91">
        <v>2292</v>
      </c>
      <c r="H90" s="194">
        <v>882</v>
      </c>
      <c r="I90" s="194"/>
      <c r="J90" s="194"/>
      <c r="K90" s="194"/>
      <c r="L90" s="194"/>
      <c r="M90" s="86">
        <v>15021</v>
      </c>
      <c r="N90" s="84">
        <f t="shared" si="3"/>
        <v>0</v>
      </c>
    </row>
    <row r="91" spans="1:14">
      <c r="A91" s="76">
        <v>1991</v>
      </c>
      <c r="B91" s="76"/>
      <c r="C91" s="91">
        <v>61</v>
      </c>
      <c r="D91" s="91">
        <v>1373</v>
      </c>
      <c r="E91" s="91">
        <v>5810</v>
      </c>
      <c r="F91" s="91">
        <v>4847</v>
      </c>
      <c r="G91" s="91">
        <v>2375</v>
      </c>
      <c r="H91" s="194">
        <v>909</v>
      </c>
      <c r="I91" s="194"/>
      <c r="J91" s="194"/>
      <c r="K91" s="194"/>
      <c r="L91" s="194"/>
      <c r="M91" s="86">
        <v>15375</v>
      </c>
      <c r="N91" s="84">
        <f t="shared" si="3"/>
        <v>0</v>
      </c>
    </row>
    <row r="92" spans="1:14">
      <c r="A92" s="76">
        <v>1992</v>
      </c>
      <c r="B92" s="76"/>
      <c r="C92" s="91">
        <v>59</v>
      </c>
      <c r="D92" s="91">
        <v>1166</v>
      </c>
      <c r="E92" s="91">
        <v>5743</v>
      </c>
      <c r="F92" s="91">
        <v>5288</v>
      </c>
      <c r="G92" s="91">
        <v>2515</v>
      </c>
      <c r="H92" s="194">
        <v>1350</v>
      </c>
      <c r="I92" s="194"/>
      <c r="J92" s="194"/>
      <c r="K92" s="194"/>
      <c r="L92" s="194"/>
      <c r="M92" s="86">
        <v>16121</v>
      </c>
      <c r="N92" s="84">
        <f t="shared" si="3"/>
        <v>0</v>
      </c>
    </row>
    <row r="93" spans="1:14">
      <c r="A93" s="76">
        <v>1993</v>
      </c>
      <c r="B93" s="76"/>
      <c r="C93" s="91">
        <v>58.2</v>
      </c>
      <c r="D93" s="91">
        <v>1162.5</v>
      </c>
      <c r="E93" s="91">
        <v>5347.6</v>
      </c>
      <c r="F93" s="91">
        <v>6101.6</v>
      </c>
      <c r="G93" s="91">
        <v>2732</v>
      </c>
      <c r="H93" s="194">
        <v>1563</v>
      </c>
      <c r="I93" s="194"/>
      <c r="J93" s="194"/>
      <c r="K93" s="194"/>
      <c r="L93" s="194"/>
      <c r="M93" s="86">
        <v>16965.099999999999</v>
      </c>
      <c r="N93" s="84">
        <f t="shared" si="3"/>
        <v>0.19999999999708962</v>
      </c>
    </row>
    <row r="94" spans="1:14">
      <c r="A94" s="76">
        <v>1994</v>
      </c>
      <c r="B94" s="76"/>
      <c r="C94" s="91">
        <v>57.3</v>
      </c>
      <c r="D94" s="91">
        <v>1135.0999999999999</v>
      </c>
      <c r="E94" s="91">
        <v>5245.3</v>
      </c>
      <c r="F94" s="91">
        <v>6817.8</v>
      </c>
      <c r="G94" s="91">
        <v>2883.9</v>
      </c>
      <c r="H94" s="193">
        <v>1024.1000000000004</v>
      </c>
      <c r="I94" s="193"/>
      <c r="J94" s="193"/>
      <c r="K94" s="193"/>
      <c r="L94" s="193"/>
      <c r="M94" s="86">
        <v>17163.5</v>
      </c>
      <c r="N94" s="84">
        <f t="shared" si="3"/>
        <v>0</v>
      </c>
    </row>
    <row r="95" spans="1:14">
      <c r="A95" s="76">
        <v>1995</v>
      </c>
      <c r="B95" s="76"/>
      <c r="C95" s="91">
        <v>56.6</v>
      </c>
      <c r="D95" s="91">
        <v>1072.0999999999999</v>
      </c>
      <c r="E95" s="91">
        <v>5347.6</v>
      </c>
      <c r="F95" s="91">
        <v>7723.4</v>
      </c>
      <c r="G95" s="91">
        <v>2852.3</v>
      </c>
      <c r="H95" s="193">
        <v>1004.0999999999985</v>
      </c>
      <c r="I95" s="193"/>
      <c r="J95" s="193"/>
      <c r="K95" s="193"/>
      <c r="L95" s="193"/>
      <c r="M95" s="86">
        <v>18056.099999999999</v>
      </c>
      <c r="N95" s="84">
        <f t="shared" si="3"/>
        <v>0</v>
      </c>
    </row>
    <row r="96" spans="1:14">
      <c r="A96" s="76">
        <v>1996</v>
      </c>
      <c r="B96" s="76"/>
      <c r="C96" s="91">
        <v>56.071967999999998</v>
      </c>
      <c r="D96" s="91">
        <v>1058.660695</v>
      </c>
      <c r="E96" s="91">
        <v>5592.8426399999998</v>
      </c>
      <c r="F96" s="91">
        <v>8505.7290400000002</v>
      </c>
      <c r="G96" s="91">
        <v>3082.2597000000001</v>
      </c>
      <c r="H96" s="193">
        <v>1352.4359570000015</v>
      </c>
      <c r="I96" s="193"/>
      <c r="J96" s="193"/>
      <c r="K96" s="193"/>
      <c r="L96" s="193"/>
      <c r="M96" s="86">
        <v>19648</v>
      </c>
      <c r="N96" s="84">
        <f t="shared" si="3"/>
        <v>0</v>
      </c>
    </row>
    <row r="97" spans="1:14">
      <c r="A97" s="76">
        <v>1997</v>
      </c>
      <c r="B97" s="76"/>
      <c r="C97" s="91">
        <v>55.622278000000001</v>
      </c>
      <c r="D97" s="91">
        <v>1047.137285</v>
      </c>
      <c r="E97" s="91">
        <v>5915.3105599999999</v>
      </c>
      <c r="F97" s="91">
        <v>9558.4943000000003</v>
      </c>
      <c r="G97" s="91">
        <v>3273.38915</v>
      </c>
      <c r="H97" s="193">
        <v>2160.8464270000004</v>
      </c>
      <c r="I97" s="193"/>
      <c r="J97" s="193"/>
      <c r="K97" s="193"/>
      <c r="L97" s="193"/>
      <c r="M97" s="86">
        <v>22010.799999999999</v>
      </c>
      <c r="N97" s="84">
        <f t="shared" si="3"/>
        <v>0</v>
      </c>
    </row>
    <row r="98" spans="1:14">
      <c r="A98" s="76">
        <v>1998</v>
      </c>
      <c r="B98" s="76"/>
      <c r="C98" s="91">
        <v>55.250503000000002</v>
      </c>
      <c r="D98" s="91">
        <v>1034.55663</v>
      </c>
      <c r="E98" s="91">
        <v>5959.8221400000002</v>
      </c>
      <c r="F98" s="91">
        <v>10620.56524</v>
      </c>
      <c r="G98" s="91">
        <v>3635.8831</v>
      </c>
      <c r="H98" s="193">
        <v>2241.9223869999987</v>
      </c>
      <c r="I98" s="193"/>
      <c r="J98" s="193"/>
      <c r="K98" s="193"/>
      <c r="L98" s="193"/>
      <c r="M98" s="86">
        <v>23548</v>
      </c>
      <c r="N98" s="84">
        <f t="shared" si="3"/>
        <v>0</v>
      </c>
    </row>
    <row r="99" spans="1:14">
      <c r="A99" s="76">
        <v>1999</v>
      </c>
      <c r="B99" s="76"/>
      <c r="C99" s="91">
        <v>0</v>
      </c>
      <c r="D99" s="91">
        <v>1110.9692749999999</v>
      </c>
      <c r="E99" s="91">
        <v>5966.5362100000002</v>
      </c>
      <c r="F99" s="91">
        <v>11413.815119999999</v>
      </c>
      <c r="G99" s="91">
        <v>3961.8825499999998</v>
      </c>
      <c r="H99" s="193">
        <v>2338.7968450000008</v>
      </c>
      <c r="I99" s="193"/>
      <c r="J99" s="193"/>
      <c r="K99" s="193"/>
      <c r="L99" s="193"/>
      <c r="M99" s="86">
        <v>24792</v>
      </c>
      <c r="N99" s="84">
        <f t="shared" si="3"/>
        <v>0</v>
      </c>
    </row>
    <row r="100" spans="1:14">
      <c r="A100" s="76">
        <v>2000</v>
      </c>
      <c r="B100" s="76"/>
      <c r="C100" s="91">
        <v>0</v>
      </c>
      <c r="D100" s="91">
        <v>1045.14544</v>
      </c>
      <c r="E100" s="91">
        <v>5683.7956700000004</v>
      </c>
      <c r="F100" s="91">
        <v>13196.53112</v>
      </c>
      <c r="G100" s="91">
        <v>4195.2577499999998</v>
      </c>
      <c r="H100" s="193">
        <v>1014.2700199999999</v>
      </c>
      <c r="I100" s="193"/>
      <c r="J100" s="193"/>
      <c r="K100" s="193"/>
      <c r="L100" s="193"/>
      <c r="M100" s="86">
        <v>25135</v>
      </c>
      <c r="N100" s="84">
        <f t="shared" si="3"/>
        <v>0</v>
      </c>
    </row>
    <row r="101" spans="1:14">
      <c r="A101" s="76">
        <v>2001</v>
      </c>
      <c r="B101" s="76"/>
      <c r="C101" s="91">
        <v>0</v>
      </c>
      <c r="D101" s="91">
        <v>1040.59422</v>
      </c>
      <c r="E101" s="91">
        <v>6107.4510499999997</v>
      </c>
      <c r="F101" s="91">
        <v>14381.44616</v>
      </c>
      <c r="G101" s="91">
        <v>4656.8182500000003</v>
      </c>
      <c r="H101" s="193">
        <v>1008.6903200000015</v>
      </c>
      <c r="I101" s="193"/>
      <c r="J101" s="193"/>
      <c r="K101" s="193"/>
      <c r="L101" s="193"/>
      <c r="M101" s="86">
        <v>27195</v>
      </c>
      <c r="N101" s="84">
        <f t="shared" si="3"/>
        <v>0</v>
      </c>
    </row>
    <row r="102" spans="1:14">
      <c r="A102" s="76">
        <v>2002</v>
      </c>
      <c r="B102" s="76"/>
      <c r="C102" s="91">
        <v>0</v>
      </c>
      <c r="D102" s="91">
        <v>1043.6088199999999</v>
      </c>
      <c r="E102" s="91">
        <v>5922.6394700000001</v>
      </c>
      <c r="F102" s="91">
        <v>16321.386200000001</v>
      </c>
      <c r="G102" s="91">
        <v>5213.8604500000001</v>
      </c>
      <c r="H102" s="193">
        <v>882.5050599999995</v>
      </c>
      <c r="I102" s="193"/>
      <c r="J102" s="193"/>
      <c r="K102" s="193"/>
      <c r="L102" s="193"/>
      <c r="M102" s="86">
        <v>29384</v>
      </c>
      <c r="N102" s="84">
        <f t="shared" si="3"/>
        <v>0</v>
      </c>
    </row>
    <row r="103" spans="1:14">
      <c r="A103" s="76">
        <v>2003</v>
      </c>
      <c r="B103" s="76"/>
      <c r="C103" s="91">
        <v>0</v>
      </c>
      <c r="D103" s="91">
        <v>1051.228265</v>
      </c>
      <c r="E103" s="91">
        <v>5931.3857699999999</v>
      </c>
      <c r="F103" s="91">
        <v>18130.200560000001</v>
      </c>
      <c r="G103" s="91">
        <v>5446.5115999999998</v>
      </c>
      <c r="H103" s="193">
        <v>3306.6738049999985</v>
      </c>
      <c r="I103" s="193"/>
      <c r="J103" s="193"/>
      <c r="K103" s="193"/>
      <c r="L103" s="193"/>
      <c r="M103" s="86">
        <v>33866</v>
      </c>
      <c r="N103" s="84">
        <f t="shared" si="3"/>
        <v>0</v>
      </c>
    </row>
    <row r="104" spans="1:14">
      <c r="A104" s="76">
        <v>2004</v>
      </c>
      <c r="B104" s="76"/>
      <c r="C104" s="91">
        <v>0</v>
      </c>
      <c r="D104" s="91">
        <v>1027.2606949999999</v>
      </c>
      <c r="E104" s="91">
        <v>5699.1714499999998</v>
      </c>
      <c r="F104" s="91">
        <v>20034.499759999999</v>
      </c>
      <c r="G104" s="91">
        <v>5741.3209999999999</v>
      </c>
      <c r="H104" s="193">
        <v>3512.7470950000024</v>
      </c>
      <c r="I104" s="193"/>
      <c r="J104" s="193"/>
      <c r="K104" s="193"/>
      <c r="L104" s="193"/>
      <c r="M104" s="86">
        <v>36015</v>
      </c>
      <c r="N104" s="84">
        <f t="shared" si="3"/>
        <v>0</v>
      </c>
    </row>
    <row r="105" spans="1:14">
      <c r="A105" s="76">
        <v>2005</v>
      </c>
      <c r="B105" s="76"/>
      <c r="C105" s="91">
        <v>0</v>
      </c>
      <c r="D105" s="91">
        <v>1040.374225</v>
      </c>
      <c r="E105" s="91">
        <v>5668.3963000000003</v>
      </c>
      <c r="F105" s="91">
        <v>21348.011020000002</v>
      </c>
      <c r="G105" s="91">
        <v>6121.8842999999997</v>
      </c>
      <c r="H105" s="193">
        <v>1237.3341549999968</v>
      </c>
      <c r="I105" s="193"/>
      <c r="J105" s="193"/>
      <c r="K105" s="193"/>
      <c r="L105" s="193"/>
      <c r="M105" s="86">
        <v>35416</v>
      </c>
      <c r="N105" s="84">
        <f t="shared" si="3"/>
        <v>0</v>
      </c>
    </row>
    <row r="106" spans="1:14">
      <c r="A106" s="76">
        <v>2006</v>
      </c>
      <c r="B106" s="76"/>
      <c r="C106" s="91">
        <v>0</v>
      </c>
      <c r="D106" s="91">
        <v>1051.70463</v>
      </c>
      <c r="E106" s="91">
        <v>5589.9272799999999</v>
      </c>
      <c r="F106" s="91">
        <v>22683.748660000001</v>
      </c>
      <c r="G106" s="91">
        <v>6516.0963000000002</v>
      </c>
      <c r="H106" s="193">
        <v>1072.5231300000014</v>
      </c>
      <c r="I106" s="193"/>
      <c r="J106" s="193"/>
      <c r="K106" s="193"/>
      <c r="L106" s="193"/>
      <c r="M106" s="86">
        <v>36914</v>
      </c>
      <c r="N106" s="84">
        <f t="shared" si="3"/>
        <v>0</v>
      </c>
    </row>
    <row r="107" spans="1:14">
      <c r="A107" s="76">
        <v>2007</v>
      </c>
      <c r="B107" s="76"/>
      <c r="C107" s="91">
        <v>0</v>
      </c>
      <c r="D107" s="91">
        <v>1100.05528</v>
      </c>
      <c r="E107" s="91">
        <v>5885.6452300000001</v>
      </c>
      <c r="F107" s="91">
        <v>23740.108560000001</v>
      </c>
      <c r="G107" s="91">
        <v>6704.6973500000004</v>
      </c>
      <c r="H107" s="193">
        <v>1018.4935799999948</v>
      </c>
      <c r="I107" s="193"/>
      <c r="J107" s="193"/>
      <c r="K107" s="193"/>
      <c r="L107" s="193"/>
      <c r="M107" s="86">
        <v>38449</v>
      </c>
      <c r="N107" s="84">
        <f t="shared" ref="N107:N119" si="4">M107-SUM(B107:L107)</f>
        <v>0</v>
      </c>
    </row>
    <row r="108" spans="1:14">
      <c r="A108" s="76">
        <v>2008</v>
      </c>
      <c r="B108" s="76"/>
      <c r="C108" s="86">
        <v>0</v>
      </c>
      <c r="D108" s="86">
        <v>1241.8425549999999</v>
      </c>
      <c r="E108" s="86">
        <v>6114.69715</v>
      </c>
      <c r="F108" s="86">
        <v>25648.510139999999</v>
      </c>
      <c r="G108" s="86">
        <v>7526.2340999999997</v>
      </c>
      <c r="H108" s="193">
        <v>4446.7160549999971</v>
      </c>
      <c r="I108" s="193"/>
      <c r="J108" s="193"/>
      <c r="K108" s="193"/>
      <c r="L108" s="193"/>
      <c r="M108" s="86">
        <v>44978</v>
      </c>
      <c r="N108" s="84">
        <f t="shared" si="4"/>
        <v>0</v>
      </c>
    </row>
    <row r="109" spans="1:14">
      <c r="A109" s="76">
        <v>2009</v>
      </c>
      <c r="B109" s="76"/>
      <c r="C109" s="86">
        <v>0</v>
      </c>
      <c r="D109" s="86">
        <v>1301.741665</v>
      </c>
      <c r="E109" s="86">
        <v>6304.3233799999998</v>
      </c>
      <c r="F109" s="86">
        <v>28089.044839999999</v>
      </c>
      <c r="G109" s="86">
        <v>8690.8922000000002</v>
      </c>
      <c r="H109" s="193">
        <v>4221.9979149999999</v>
      </c>
      <c r="I109" s="193"/>
      <c r="J109" s="193"/>
      <c r="K109" s="193"/>
      <c r="L109" s="193"/>
      <c r="M109" s="86">
        <v>48608</v>
      </c>
      <c r="N109" s="84">
        <f t="shared" si="4"/>
        <v>0</v>
      </c>
    </row>
    <row r="110" spans="1:14">
      <c r="A110" s="76">
        <v>2010</v>
      </c>
      <c r="B110" s="76"/>
      <c r="C110" s="86">
        <v>0</v>
      </c>
      <c r="D110" s="86">
        <v>1245.189185</v>
      </c>
      <c r="E110" s="86">
        <v>6399.0234700000001</v>
      </c>
      <c r="F110" s="86">
        <v>30047.564299999998</v>
      </c>
      <c r="G110" s="86">
        <v>9247.6473499999993</v>
      </c>
      <c r="H110" s="193">
        <v>3280.5756949999995</v>
      </c>
      <c r="I110" s="193"/>
      <c r="J110" s="193"/>
      <c r="K110" s="193"/>
      <c r="L110" s="193"/>
      <c r="M110" s="86">
        <v>50220</v>
      </c>
      <c r="N110" s="84">
        <f t="shared" si="4"/>
        <v>0</v>
      </c>
    </row>
    <row r="111" spans="1:14">
      <c r="A111" s="76">
        <v>2011</v>
      </c>
      <c r="B111" s="76"/>
      <c r="C111" s="86">
        <v>0</v>
      </c>
      <c r="D111" s="86">
        <v>1354.8544549999999</v>
      </c>
      <c r="E111" s="86">
        <v>6492.8773099999999</v>
      </c>
      <c r="F111" s="86">
        <v>30973.35226</v>
      </c>
      <c r="G111" s="86">
        <v>9939.8822</v>
      </c>
      <c r="H111" s="193">
        <v>3433.0337750000035</v>
      </c>
      <c r="I111" s="193"/>
      <c r="J111" s="193"/>
      <c r="K111" s="193"/>
      <c r="L111" s="193"/>
      <c r="M111" s="86">
        <v>52194</v>
      </c>
      <c r="N111" s="84">
        <f t="shared" si="4"/>
        <v>0</v>
      </c>
    </row>
    <row r="112" spans="1:14">
      <c r="A112" s="76">
        <v>2012</v>
      </c>
      <c r="B112" s="76"/>
      <c r="C112" s="86">
        <v>0</v>
      </c>
      <c r="D112" s="86">
        <v>1477.0013550000001</v>
      </c>
      <c r="E112" s="86">
        <v>6841.1008000000002</v>
      </c>
      <c r="F112" s="86">
        <v>33129.424720000003</v>
      </c>
      <c r="G112" s="86">
        <v>9899.1536500000002</v>
      </c>
      <c r="H112" s="193">
        <v>3575</v>
      </c>
      <c r="I112" s="193"/>
      <c r="J112" s="193"/>
      <c r="K112" s="193"/>
      <c r="L112" s="193"/>
      <c r="M112" s="86">
        <v>54921</v>
      </c>
      <c r="N112" s="84">
        <f t="shared" si="4"/>
        <v>-0.68052500000339933</v>
      </c>
    </row>
    <row r="113" spans="1:14">
      <c r="A113" s="76">
        <v>2013</v>
      </c>
      <c r="B113" s="76"/>
      <c r="C113" s="86">
        <v>0</v>
      </c>
      <c r="D113" s="86">
        <v>1526.0100749999999</v>
      </c>
      <c r="E113" s="86">
        <v>7233.5426900000002</v>
      </c>
      <c r="F113" s="86">
        <v>35162.863060000003</v>
      </c>
      <c r="G113" s="86">
        <v>10322.695900000001</v>
      </c>
      <c r="H113" s="193">
        <v>3776</v>
      </c>
      <c r="I113" s="193"/>
      <c r="J113" s="193"/>
      <c r="K113" s="193"/>
      <c r="L113" s="193"/>
      <c r="M113" s="86">
        <v>58022</v>
      </c>
      <c r="N113" s="84">
        <f t="shared" si="4"/>
        <v>0.88827499999752035</v>
      </c>
    </row>
    <row r="114" spans="1:14">
      <c r="A114" s="76">
        <v>2014</v>
      </c>
      <c r="B114" s="76"/>
      <c r="C114" s="86">
        <v>0</v>
      </c>
      <c r="D114" s="86">
        <v>1540.10709</v>
      </c>
      <c r="E114" s="86">
        <v>7181.9532600000002</v>
      </c>
      <c r="F114" s="86">
        <v>36483.199820000002</v>
      </c>
      <c r="G114" s="86">
        <v>11025.237999999999</v>
      </c>
      <c r="H114" s="193">
        <v>3967</v>
      </c>
      <c r="I114" s="193"/>
      <c r="J114" s="193"/>
      <c r="K114" s="193"/>
      <c r="L114" s="193"/>
      <c r="M114" s="86">
        <v>60198</v>
      </c>
      <c r="N114" s="84">
        <f t="shared" si="4"/>
        <v>0.50183000000106404</v>
      </c>
    </row>
    <row r="115" spans="1:14">
      <c r="A115" s="76">
        <v>2015</v>
      </c>
      <c r="B115" s="76"/>
      <c r="C115" s="86">
        <v>0</v>
      </c>
      <c r="D115" s="86">
        <v>1601.07214</v>
      </c>
      <c r="E115" s="86">
        <v>7371.18181</v>
      </c>
      <c r="F115" s="86">
        <v>38911.652540000003</v>
      </c>
      <c r="G115" s="86">
        <v>11787.5671</v>
      </c>
      <c r="H115" s="193">
        <v>4118</v>
      </c>
      <c r="I115" s="193"/>
      <c r="J115" s="193"/>
      <c r="K115" s="193"/>
      <c r="L115" s="193"/>
      <c r="M115" s="86">
        <v>63789</v>
      </c>
      <c r="N115" s="84">
        <f t="shared" si="4"/>
        <v>-0.4735900000014226</v>
      </c>
    </row>
    <row r="116" spans="1:14">
      <c r="A116" s="76">
        <v>2016</v>
      </c>
      <c r="B116" s="76"/>
      <c r="C116" s="86">
        <v>0</v>
      </c>
      <c r="D116" s="86">
        <v>1645.3763349999999</v>
      </c>
      <c r="E116" s="86">
        <v>7766.8913400000001</v>
      </c>
      <c r="F116" s="86">
        <v>41037.131759999997</v>
      </c>
      <c r="G116" s="86">
        <v>13156.85915</v>
      </c>
      <c r="H116" s="193">
        <v>4212</v>
      </c>
      <c r="I116" s="193"/>
      <c r="J116" s="193"/>
      <c r="K116" s="193"/>
      <c r="L116" s="193"/>
      <c r="M116" s="86">
        <v>67818</v>
      </c>
      <c r="N116" s="84">
        <f t="shared" si="4"/>
        <v>-0.25858500000322238</v>
      </c>
    </row>
    <row r="117" spans="1:14">
      <c r="A117" s="76">
        <v>2017</v>
      </c>
      <c r="B117" s="76"/>
      <c r="C117" s="86">
        <v>0</v>
      </c>
      <c r="D117" s="86">
        <v>1912.1261999999999</v>
      </c>
      <c r="E117" s="86">
        <v>8006.10743</v>
      </c>
      <c r="F117" s="86">
        <v>43357.23012</v>
      </c>
      <c r="G117" s="86">
        <v>15600.934649999999</v>
      </c>
      <c r="H117" s="193">
        <v>4322</v>
      </c>
      <c r="I117" s="193"/>
      <c r="J117" s="193"/>
      <c r="K117" s="193"/>
      <c r="L117" s="193"/>
      <c r="M117" s="86">
        <v>73198</v>
      </c>
      <c r="N117" s="84">
        <f t="shared" si="4"/>
        <v>-0.3984000000054948</v>
      </c>
    </row>
    <row r="118" spans="1:14">
      <c r="A118" s="76">
        <v>2018</v>
      </c>
      <c r="B118" s="76"/>
      <c r="C118" s="86">
        <v>0</v>
      </c>
      <c r="D118" s="86">
        <v>1910.1308650000001</v>
      </c>
      <c r="E118" s="86">
        <v>7788.9525100000001</v>
      </c>
      <c r="F118" s="86">
        <v>42692.430959999998</v>
      </c>
      <c r="G118" s="86">
        <v>16507.853500000001</v>
      </c>
      <c r="H118" s="193">
        <v>4351</v>
      </c>
      <c r="I118" s="193"/>
      <c r="J118" s="193"/>
      <c r="K118" s="193"/>
      <c r="L118" s="193"/>
      <c r="M118" s="86">
        <v>73250</v>
      </c>
      <c r="N118" s="84">
        <f t="shared" si="4"/>
        <v>-0.36783499999728519</v>
      </c>
    </row>
    <row r="119" spans="1:14">
      <c r="A119" s="103">
        <v>2019</v>
      </c>
      <c r="C119" s="89">
        <v>0</v>
      </c>
      <c r="D119" s="89">
        <v>1979</v>
      </c>
      <c r="E119" s="89">
        <v>10524</v>
      </c>
      <c r="F119" s="89">
        <v>40128</v>
      </c>
      <c r="G119" s="89">
        <v>17210</v>
      </c>
      <c r="H119" s="193">
        <v>4330</v>
      </c>
      <c r="I119" s="193"/>
      <c r="J119" s="193"/>
      <c r="K119" s="193"/>
      <c r="L119" s="193"/>
      <c r="M119" s="89">
        <v>74171</v>
      </c>
      <c r="N119" s="84">
        <f t="shared" si="4"/>
        <v>0</v>
      </c>
    </row>
  </sheetData>
  <mergeCells count="77">
    <mergeCell ref="I16:L16"/>
    <mergeCell ref="I8:L8"/>
    <mergeCell ref="I12:L12"/>
    <mergeCell ref="I13:L13"/>
    <mergeCell ref="I14:L14"/>
    <mergeCell ref="I15:L15"/>
    <mergeCell ref="I28:L28"/>
    <mergeCell ref="I17:L17"/>
    <mergeCell ref="I18:L18"/>
    <mergeCell ref="I19:L19"/>
    <mergeCell ref="I20:L20"/>
    <mergeCell ref="I21:L21"/>
    <mergeCell ref="I22:L22"/>
    <mergeCell ref="I23:L23"/>
    <mergeCell ref="I24:L24"/>
    <mergeCell ref="I25:L25"/>
    <mergeCell ref="I26:L26"/>
    <mergeCell ref="I27:L27"/>
    <mergeCell ref="G72:K72"/>
    <mergeCell ref="I29:L29"/>
    <mergeCell ref="I30:L30"/>
    <mergeCell ref="I31:L31"/>
    <mergeCell ref="I32:L32"/>
    <mergeCell ref="I33:L33"/>
    <mergeCell ref="I34:L34"/>
    <mergeCell ref="I35:L35"/>
    <mergeCell ref="I36:L36"/>
    <mergeCell ref="G69:K69"/>
    <mergeCell ref="G70:K70"/>
    <mergeCell ref="G71:K71"/>
    <mergeCell ref="H84:L84"/>
    <mergeCell ref="G73:K73"/>
    <mergeCell ref="G74:K74"/>
    <mergeCell ref="G75:K75"/>
    <mergeCell ref="G76:L76"/>
    <mergeCell ref="G77:L77"/>
    <mergeCell ref="G78:L78"/>
    <mergeCell ref="G79:L79"/>
    <mergeCell ref="G80:L80"/>
    <mergeCell ref="G81:L81"/>
    <mergeCell ref="H82:L82"/>
    <mergeCell ref="H83:L83"/>
    <mergeCell ref="H96:L96"/>
    <mergeCell ref="H85:L85"/>
    <mergeCell ref="H86:L86"/>
    <mergeCell ref="H87:L87"/>
    <mergeCell ref="H88:L88"/>
    <mergeCell ref="H89:L89"/>
    <mergeCell ref="H90:L90"/>
    <mergeCell ref="H91:L91"/>
    <mergeCell ref="H92:L92"/>
    <mergeCell ref="H93:L93"/>
    <mergeCell ref="H94:L94"/>
    <mergeCell ref="H95:L95"/>
    <mergeCell ref="H114:L114"/>
    <mergeCell ref="H108:L108"/>
    <mergeCell ref="H97:L97"/>
    <mergeCell ref="H98:L98"/>
    <mergeCell ref="H99:L99"/>
    <mergeCell ref="H100:L100"/>
    <mergeCell ref="H101:L101"/>
    <mergeCell ref="H102:L102"/>
    <mergeCell ref="H103:L103"/>
    <mergeCell ref="H104:L104"/>
    <mergeCell ref="H105:L105"/>
    <mergeCell ref="H106:L106"/>
    <mergeCell ref="H107:L107"/>
    <mergeCell ref="H109:L109"/>
    <mergeCell ref="H110:L110"/>
    <mergeCell ref="H111:L111"/>
    <mergeCell ref="H112:L112"/>
    <mergeCell ref="H113:L113"/>
    <mergeCell ref="H119:L119"/>
    <mergeCell ref="H115:L115"/>
    <mergeCell ref="H116:L116"/>
    <mergeCell ref="H117:L117"/>
    <mergeCell ref="H118:L118"/>
  </mergeCells>
  <hyperlinks>
    <hyperlink ref="A1" location="'Front Page'!D40" display="Back to front page"/>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45"/>
  <sheetViews>
    <sheetView zoomScale="90" zoomScaleNormal="90" workbookViewId="0"/>
  </sheetViews>
  <sheetFormatPr defaultRowHeight="15"/>
  <cols>
    <col min="1" max="1" width="19.28515625" style="15" customWidth="1"/>
    <col min="2" max="2" width="11.85546875" style="113" customWidth="1"/>
    <col min="3" max="3" width="98.42578125" style="115" customWidth="1"/>
    <col min="4" max="4" width="21.28515625" style="15" customWidth="1"/>
    <col min="5" max="5" width="19.140625" style="15" customWidth="1"/>
    <col min="6" max="6" width="24.42578125" style="15" customWidth="1"/>
    <col min="7" max="7" width="18.140625" style="15" customWidth="1"/>
    <col min="8" max="16384" width="9.140625" style="15"/>
  </cols>
  <sheetData>
    <row r="1" spans="1:7" ht="15.75">
      <c r="A1" s="100" t="s">
        <v>158</v>
      </c>
      <c r="B1" s="168" t="s">
        <v>141</v>
      </c>
    </row>
    <row r="2" spans="1:7">
      <c r="B2" s="114" t="s">
        <v>90</v>
      </c>
      <c r="D2" s="113"/>
      <c r="E2" s="113"/>
      <c r="F2" s="113"/>
      <c r="G2" s="113"/>
    </row>
    <row r="3" spans="1:7">
      <c r="B3" s="169" t="s">
        <v>159</v>
      </c>
      <c r="D3" s="113"/>
      <c r="E3" s="113"/>
      <c r="F3" s="113"/>
      <c r="G3" s="113"/>
    </row>
    <row r="4" spans="1:7">
      <c r="B4" s="116" t="s">
        <v>91</v>
      </c>
      <c r="C4" s="117" t="s">
        <v>92</v>
      </c>
      <c r="D4" s="202" t="s">
        <v>93</v>
      </c>
      <c r="E4" s="202"/>
      <c r="F4" s="202" t="s">
        <v>94</v>
      </c>
      <c r="G4" s="203"/>
    </row>
    <row r="5" spans="1:7">
      <c r="B5" s="118"/>
      <c r="C5" s="119"/>
      <c r="D5" s="120" t="s">
        <v>95</v>
      </c>
      <c r="E5" s="121" t="s">
        <v>96</v>
      </c>
      <c r="F5" s="121" t="s">
        <v>95</v>
      </c>
      <c r="G5" s="122" t="s">
        <v>96</v>
      </c>
    </row>
    <row r="6" spans="1:7">
      <c r="B6" s="123"/>
      <c r="C6" s="124"/>
      <c r="D6" s="125" t="s">
        <v>97</v>
      </c>
      <c r="E6" s="126" t="s">
        <v>97</v>
      </c>
      <c r="F6" s="126" t="s">
        <v>97</v>
      </c>
      <c r="G6" s="127" t="s">
        <v>97</v>
      </c>
    </row>
    <row r="7" spans="1:7">
      <c r="B7" s="128">
        <v>1694</v>
      </c>
      <c r="C7" s="129" t="s">
        <v>98</v>
      </c>
      <c r="D7" s="130">
        <v>1200000</v>
      </c>
      <c r="E7" s="131">
        <v>1200000</v>
      </c>
      <c r="F7" s="131">
        <v>1200000</v>
      </c>
      <c r="G7" s="132">
        <v>1200000</v>
      </c>
    </row>
    <row r="8" spans="1:7">
      <c r="B8" s="123"/>
      <c r="C8" s="133" t="s">
        <v>99</v>
      </c>
      <c r="D8" s="134"/>
      <c r="E8" s="135"/>
      <c r="F8" s="135"/>
      <c r="G8" s="136"/>
    </row>
    <row r="9" spans="1:7">
      <c r="B9" s="137">
        <v>1697</v>
      </c>
      <c r="C9" s="138" t="s">
        <v>100</v>
      </c>
      <c r="D9" s="130">
        <v>1001172</v>
      </c>
      <c r="E9" s="131">
        <v>2201172</v>
      </c>
      <c r="F9" s="131">
        <v>1001172</v>
      </c>
      <c r="G9" s="132">
        <v>2201172</v>
      </c>
    </row>
    <row r="10" spans="1:7">
      <c r="B10" s="118"/>
      <c r="C10" s="129" t="s">
        <v>101</v>
      </c>
      <c r="D10" s="139"/>
      <c r="E10" s="140"/>
      <c r="F10" s="140"/>
      <c r="G10" s="141"/>
    </row>
    <row r="11" spans="1:7">
      <c r="B11" s="123"/>
      <c r="C11" s="133" t="s">
        <v>102</v>
      </c>
      <c r="D11" s="134"/>
      <c r="E11" s="135"/>
      <c r="F11" s="135"/>
      <c r="G11" s="136"/>
    </row>
    <row r="12" spans="1:7">
      <c r="B12" s="142" t="s">
        <v>103</v>
      </c>
      <c r="C12" s="143" t="s">
        <v>104</v>
      </c>
      <c r="D12" s="144">
        <v>1001172</v>
      </c>
      <c r="E12" s="145">
        <v>1200000</v>
      </c>
      <c r="F12" s="145">
        <v>1001172</v>
      </c>
      <c r="G12" s="146">
        <v>1200000</v>
      </c>
    </row>
    <row r="13" spans="1:7">
      <c r="B13" s="147" t="s">
        <v>105</v>
      </c>
      <c r="C13" s="129" t="s">
        <v>106</v>
      </c>
      <c r="D13" s="148">
        <v>1100586</v>
      </c>
      <c r="E13" s="140"/>
      <c r="F13" s="140"/>
      <c r="G13" s="141"/>
    </row>
    <row r="14" spans="1:7">
      <c r="B14" s="123"/>
      <c r="C14" s="133" t="s">
        <v>107</v>
      </c>
      <c r="D14" s="139"/>
      <c r="E14" s="140"/>
      <c r="F14" s="140"/>
      <c r="G14" s="141"/>
    </row>
    <row r="15" spans="1:7">
      <c r="B15" s="142" t="s">
        <v>105</v>
      </c>
      <c r="C15" s="143" t="s">
        <v>108</v>
      </c>
      <c r="D15" s="130">
        <v>99414</v>
      </c>
      <c r="E15" s="131">
        <v>2201172</v>
      </c>
      <c r="F15" s="149"/>
      <c r="G15" s="150"/>
    </row>
    <row r="16" spans="1:7">
      <c r="B16" s="151">
        <v>1709</v>
      </c>
      <c r="C16" s="143" t="s">
        <v>109</v>
      </c>
      <c r="D16" s="152">
        <v>2201171</v>
      </c>
      <c r="E16" s="153">
        <v>4402343</v>
      </c>
      <c r="F16" s="135"/>
      <c r="G16" s="136"/>
    </row>
    <row r="17" spans="2:7">
      <c r="B17" s="137">
        <v>1709</v>
      </c>
      <c r="C17" s="138" t="s">
        <v>110</v>
      </c>
      <c r="D17" s="130">
        <v>656204</v>
      </c>
      <c r="E17" s="131">
        <v>5058547</v>
      </c>
      <c r="F17" s="131">
        <v>400000</v>
      </c>
      <c r="G17" s="132">
        <v>1600000</v>
      </c>
    </row>
    <row r="18" spans="2:7">
      <c r="B18" s="118"/>
      <c r="C18" s="129" t="s">
        <v>111</v>
      </c>
      <c r="D18" s="139"/>
      <c r="E18" s="140"/>
      <c r="F18" s="140"/>
      <c r="G18" s="141"/>
    </row>
    <row r="19" spans="2:7">
      <c r="B19" s="123"/>
      <c r="C19" s="133" t="s">
        <v>112</v>
      </c>
      <c r="D19" s="134"/>
      <c r="E19" s="135"/>
      <c r="F19" s="135"/>
      <c r="G19" s="136"/>
    </row>
    <row r="20" spans="2:7">
      <c r="B20" s="128">
        <v>1710</v>
      </c>
      <c r="C20" s="129" t="s">
        <v>113</v>
      </c>
      <c r="D20" s="130">
        <v>501449</v>
      </c>
      <c r="E20" s="131">
        <v>5559996</v>
      </c>
      <c r="F20" s="131">
        <v>1775028</v>
      </c>
      <c r="G20" s="132">
        <v>3375028</v>
      </c>
    </row>
    <row r="21" spans="2:7">
      <c r="B21" s="118"/>
      <c r="C21" s="129" t="s">
        <v>114</v>
      </c>
      <c r="D21" s="139"/>
      <c r="E21" s="140"/>
      <c r="F21" s="140"/>
      <c r="G21" s="141"/>
    </row>
    <row r="22" spans="2:7">
      <c r="B22" s="118"/>
      <c r="C22" s="129" t="s">
        <v>115</v>
      </c>
      <c r="D22" s="134"/>
      <c r="E22" s="135"/>
      <c r="F22" s="135"/>
      <c r="G22" s="136"/>
    </row>
    <row r="23" spans="2:7">
      <c r="B23" s="154" t="s">
        <v>116</v>
      </c>
      <c r="C23" s="138" t="s">
        <v>117</v>
      </c>
      <c r="D23" s="155"/>
      <c r="E23" s="149"/>
      <c r="F23" s="131">
        <v>2000000</v>
      </c>
      <c r="G23" s="132">
        <v>5375028</v>
      </c>
    </row>
    <row r="24" spans="2:7">
      <c r="B24" s="123"/>
      <c r="C24" s="133" t="s">
        <v>118</v>
      </c>
      <c r="D24" s="134"/>
      <c r="E24" s="135"/>
      <c r="F24" s="135"/>
      <c r="G24" s="136"/>
    </row>
    <row r="25" spans="2:7">
      <c r="B25" s="137">
        <v>1722</v>
      </c>
      <c r="C25" s="138" t="s">
        <v>119</v>
      </c>
      <c r="D25" s="130">
        <v>3400000</v>
      </c>
      <c r="E25" s="131">
        <v>8959996</v>
      </c>
      <c r="F25" s="131">
        <v>4000000</v>
      </c>
      <c r="G25" s="132">
        <v>9375028</v>
      </c>
    </row>
    <row r="26" spans="2:7">
      <c r="B26" s="123"/>
      <c r="C26" s="133" t="s">
        <v>120</v>
      </c>
      <c r="D26" s="134"/>
      <c r="E26" s="135"/>
      <c r="F26" s="135"/>
      <c r="G26" s="136"/>
    </row>
    <row r="27" spans="2:7">
      <c r="B27" s="137">
        <v>1728</v>
      </c>
      <c r="C27" s="138" t="s">
        <v>121</v>
      </c>
      <c r="D27" s="155"/>
      <c r="E27" s="149"/>
      <c r="F27" s="156" t="s">
        <v>122</v>
      </c>
      <c r="G27" s="150"/>
    </row>
    <row r="28" spans="2:7">
      <c r="B28" s="123"/>
      <c r="C28" s="133" t="s">
        <v>123</v>
      </c>
      <c r="D28" s="134"/>
      <c r="E28" s="135"/>
      <c r="F28" s="126" t="s">
        <v>124</v>
      </c>
      <c r="G28" s="157">
        <v>10125028</v>
      </c>
    </row>
    <row r="29" spans="2:7">
      <c r="B29" s="137">
        <v>1729</v>
      </c>
      <c r="C29" s="138" t="s">
        <v>125</v>
      </c>
      <c r="D29" s="155"/>
      <c r="E29" s="149"/>
      <c r="F29" s="156" t="s">
        <v>126</v>
      </c>
      <c r="G29" s="150"/>
    </row>
    <row r="30" spans="2:7">
      <c r="B30" s="123"/>
      <c r="C30" s="133" t="s">
        <v>127</v>
      </c>
      <c r="D30" s="134"/>
      <c r="E30" s="135"/>
      <c r="F30" s="126" t="s">
        <v>128</v>
      </c>
      <c r="G30" s="157">
        <v>10100000</v>
      </c>
    </row>
    <row r="31" spans="2:7">
      <c r="B31" s="151">
        <v>1738</v>
      </c>
      <c r="C31" s="143" t="s">
        <v>129</v>
      </c>
      <c r="D31" s="158"/>
      <c r="E31" s="159"/>
      <c r="F31" s="145">
        <v>1000000</v>
      </c>
      <c r="G31" s="146">
        <v>9100000</v>
      </c>
    </row>
    <row r="32" spans="2:7">
      <c r="B32" s="137">
        <v>1742</v>
      </c>
      <c r="C32" s="138" t="s">
        <v>130</v>
      </c>
      <c r="D32" s="130">
        <v>840004</v>
      </c>
      <c r="E32" s="131">
        <v>9800000</v>
      </c>
      <c r="F32" s="131">
        <v>1600000</v>
      </c>
      <c r="G32" s="132">
        <v>10700000</v>
      </c>
    </row>
    <row r="33" spans="2:7">
      <c r="B33" s="123"/>
      <c r="C33" s="133" t="s">
        <v>131</v>
      </c>
      <c r="D33" s="134"/>
      <c r="E33" s="135"/>
      <c r="F33" s="135"/>
      <c r="G33" s="136"/>
    </row>
    <row r="34" spans="2:7">
      <c r="B34" s="137">
        <v>1746</v>
      </c>
      <c r="C34" s="138" t="s">
        <v>132</v>
      </c>
      <c r="D34" s="130">
        <v>980000</v>
      </c>
      <c r="E34" s="131">
        <v>10780000</v>
      </c>
      <c r="F34" s="131">
        <v>986800</v>
      </c>
      <c r="G34" s="132">
        <v>11886800</v>
      </c>
    </row>
    <row r="35" spans="2:7">
      <c r="B35" s="118"/>
      <c r="C35" s="129" t="s">
        <v>133</v>
      </c>
      <c r="D35" s="139"/>
      <c r="E35" s="140"/>
      <c r="F35" s="140"/>
      <c r="G35" s="141"/>
    </row>
    <row r="36" spans="2:7">
      <c r="B36" s="123"/>
      <c r="C36" s="133" t="s">
        <v>134</v>
      </c>
      <c r="D36" s="134"/>
      <c r="E36" s="135"/>
      <c r="F36" s="135"/>
      <c r="G36" s="136"/>
    </row>
    <row r="37" spans="2:7">
      <c r="B37" s="137">
        <v>1781</v>
      </c>
      <c r="C37" s="138" t="s">
        <v>144</v>
      </c>
      <c r="D37" s="130">
        <v>862400</v>
      </c>
      <c r="E37" s="131">
        <v>11642400</v>
      </c>
      <c r="F37" s="149"/>
      <c r="G37" s="150"/>
    </row>
    <row r="38" spans="2:7">
      <c r="B38" s="123"/>
      <c r="C38" s="133" t="s">
        <v>135</v>
      </c>
      <c r="D38" s="134"/>
      <c r="E38" s="135"/>
      <c r="F38" s="135"/>
      <c r="G38" s="136"/>
    </row>
    <row r="39" spans="2:7">
      <c r="B39" s="137">
        <v>1816</v>
      </c>
      <c r="C39" s="138" t="s">
        <v>136</v>
      </c>
      <c r="D39" s="130">
        <v>2910600</v>
      </c>
      <c r="E39" s="131">
        <v>14553000</v>
      </c>
      <c r="F39" s="131">
        <v>3000000</v>
      </c>
      <c r="G39" s="132">
        <v>14686800</v>
      </c>
    </row>
    <row r="40" spans="2:7">
      <c r="B40" s="123"/>
      <c r="C40" s="133" t="s">
        <v>137</v>
      </c>
      <c r="D40" s="134"/>
      <c r="E40" s="135"/>
      <c r="F40" s="135"/>
      <c r="G40" s="136"/>
    </row>
    <row r="41" spans="2:7">
      <c r="B41" s="137">
        <v>1834</v>
      </c>
      <c r="C41" s="138" t="s">
        <v>138</v>
      </c>
      <c r="D41" s="155"/>
      <c r="E41" s="149"/>
      <c r="F41" s="131">
        <v>3671700</v>
      </c>
      <c r="G41" s="132">
        <v>11015100</v>
      </c>
    </row>
    <row r="42" spans="2:7">
      <c r="B42" s="123"/>
      <c r="C42" s="133" t="s">
        <v>139</v>
      </c>
      <c r="D42" s="134"/>
      <c r="E42" s="135"/>
      <c r="F42" s="135"/>
      <c r="G42" s="136"/>
    </row>
    <row r="43" spans="2:7">
      <c r="B43" s="160">
        <v>1892</v>
      </c>
      <c r="C43" s="133" t="s">
        <v>143</v>
      </c>
      <c r="D43" s="134"/>
      <c r="E43" s="135"/>
      <c r="F43" s="135"/>
      <c r="G43" s="136"/>
    </row>
    <row r="44" spans="2:7" ht="33" customHeight="1">
      <c r="B44" s="165">
        <v>1994</v>
      </c>
      <c r="C44" s="166" t="s">
        <v>142</v>
      </c>
      <c r="D44" s="116"/>
      <c r="E44" s="162"/>
      <c r="F44" s="116"/>
      <c r="G44" s="167">
        <v>-11015100</v>
      </c>
    </row>
    <row r="45" spans="2:7">
      <c r="B45" s="163"/>
      <c r="C45" s="164"/>
      <c r="D45" s="161" t="s">
        <v>140</v>
      </c>
      <c r="E45" s="162">
        <v>14553001</v>
      </c>
      <c r="F45" s="116" t="s">
        <v>140</v>
      </c>
      <c r="G45" s="159">
        <v>0</v>
      </c>
    </row>
  </sheetData>
  <mergeCells count="2">
    <mergeCell ref="D4:E4"/>
    <mergeCell ref="F4:G4"/>
  </mergeCells>
  <hyperlinks>
    <hyperlink ref="B3" r:id="rId1" display="Link"/>
    <hyperlink ref="A1" location="'Front Page'!D41" display="Back to front page"/>
  </hyperlinks>
  <pageMargins left="0.7" right="0.7" top="0.75" bottom="0.75" header="0.3" footer="0.3"/>
  <pageSetup paperSize="9"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1"/>
  <sheetViews>
    <sheetView workbookViewId="0"/>
  </sheetViews>
  <sheetFormatPr defaultRowHeight="15"/>
  <sheetData>
    <row r="1" spans="1:2">
      <c r="A1" s="100" t="s">
        <v>158</v>
      </c>
      <c r="B1" s="100"/>
    </row>
  </sheetData>
  <hyperlinks>
    <hyperlink ref="A1" location="'Front Page'!D42" display="Back to front page"/>
    <hyperlink ref="A1:B1" location="'Front Page'!D38" display="Back to front pag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180E6D8696B941AACE3A12D513E0A1" ma:contentTypeVersion="364" ma:contentTypeDescription="Create a new document." ma:contentTypeScope="" ma:versionID="ebe2787d987a702954bc505634bb3bf6">
  <xsd:schema xmlns:xsd="http://www.w3.org/2001/XMLSchema" xmlns:xs="http://www.w3.org/2001/XMLSchema" xmlns:p="http://schemas.microsoft.com/office/2006/metadata/properties" xmlns:ns1="http://schemas.microsoft.com/sharepoint/v3" xmlns:ns2="b67fa5cd-9f58-4c91-ae17-33c31eed239f" xmlns:ns3="a5edd0e9-353e-4089-bcbc-d9218926e91f" xmlns:ns4="http://schemas.microsoft.com/sharepoint/v3/fields" targetNamespace="http://schemas.microsoft.com/office/2006/metadata/properties" ma:root="true" ma:fieldsID="d073f2b2c4e9230ab52d3fb6d7e3a729" ns1:_="" ns2:_="" ns3:_="" ns4:_="">
    <xsd:import namespace="http://schemas.microsoft.com/sharepoint/v3"/>
    <xsd:import namespace="b67fa5cd-9f58-4c91-ae17-33c31eed239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6" nillable="true" ma:displayName="Replicated" ma:default="1" ma:internalName="Replicated" ma:readOnly="false">
      <xsd:simpleType>
        <xsd:restriction base="dms:Text"/>
      </xsd:simpleType>
    </xsd:element>
    <xsd:element name="BOEReplicateBackwardLinksOnDeployFlag" ma:index="27" nillable="true" ma:displayName="Replicate Backward Links On Deploy" ma:default="0" ma:internalName="Replicate_x0020_Backward_x0020_Links_x0020_On_x0020_Deploy" ma:readOnly="false">
      <xsd:simpleType>
        <xsd:restriction base="dms:Boolean"/>
      </xsd:simpleType>
    </xsd:element>
    <xsd:element name="ContentReviewDate" ma:index="28"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177</AccountId>
        <AccountType/>
      </UserInfo>
    </OwnerGroup>
    <ArchivalChoice xmlns="http://schemas.microsoft.com/sharepoint/v3">3 Years</ArchivalChoice>
    <BOEReplicationFlag xmlns="http://schemas.microsoft.com/sharepoint/v3">0</BOEReplicationFlag>
    <PublishingStartDate xmlns="http://schemas.microsoft.com/sharepoint/v3">2017-04-03T09:00:00+00:00</PublishingStartDate>
    <PublishingExpirationDate xmlns="http://schemas.microsoft.com/sharepoint/v3" xsi:nil="true"/>
    <BOETaxonomyFieldTaxHTField0 xmlns="b67fa5cd-9f58-4c91-ae17-33c31eed239f">
      <Terms xmlns="http://schemas.microsoft.com/office/infopath/2007/PartnerControls">
        <TermInfo xmlns="http://schemas.microsoft.com/office/infopath/2007/PartnerControls">
          <TermName xmlns="http://schemas.microsoft.com/office/infopath/2007/PartnerControls">Research</TermName>
          <TermId xmlns="http://schemas.microsoft.com/office/infopath/2007/PartnerControls">222fb816-7894-416a-bd22-ad9560c57bb5</TermId>
        </TermInfo>
      </Terms>
    </BOETaxonomyFieldTaxHTField0>
    <IncludeContentsInIndex xmlns="http://schemas.microsoft.com/sharepoint/v3">true</IncludeContentsInIndex>
    <PublishDate xmlns="http://schemas.microsoft.com/sharepoint/v3">2015-02-25T00:00:00+00:00</PublishDat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BOETwoLevelApprovalUnapprovedUrls xmlns="b67fa5cd-9f58-4c91-ae17-33c31eed239f" xsi:nil="true"/>
    <BOESummaryText xmlns="http://schemas.microsoft.com/sharepoint/v3" xsi:nil="true"/>
    <ArchivalDate xmlns="http://schemas.microsoft.com/sharepoint/v3" xsi:nil="true"/>
    <ContentReviewDate xmlns="http://schemas.microsoft.com/sharepoint/v3">1900-01-01T00:00:00+00:00</ContentReviewDate>
    <TaxCatchAll xmlns="a5edd0e9-353e-4089-bcbc-d9218926e91f">
      <Value>48</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2CC381-7727-41E4-BB81-FA70A74DC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7fa5cd-9f58-4c91-ae17-33c31eed239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73C3DA-9C31-494B-A2F2-5FF1A927860B}">
  <ds:schemaRefs>
    <ds:schemaRef ds:uri="http://schemas.openxmlformats.org/package/2006/metadata/core-properties"/>
    <ds:schemaRef ds:uri="b67fa5cd-9f58-4c91-ae17-33c31eed239f"/>
    <ds:schemaRef ds:uri="a5edd0e9-353e-4089-bcbc-d9218926e91f"/>
    <ds:schemaRef ds:uri="http://schemas.microsoft.com/office/2006/metadata/properties"/>
    <ds:schemaRef ds:uri="http://schemas.microsoft.com/office/infopath/2007/PartnerControls"/>
    <ds:schemaRef ds:uri="http://schemas.microsoft.com/sharepoint/v3/fields"/>
    <ds:schemaRef ds:uri="http://purl.org/dc/elements/1.1/"/>
    <ds:schemaRef ds:uri="http://www.w3.org/XML/1998/namespace"/>
    <ds:schemaRef ds:uri="http://schemas.microsoft.com/office/2006/documentManagement/types"/>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8F480308-D957-41D5-851D-D6E6181587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Front Page</vt:lpstr>
      <vt:lpstr>A1. Bank of England B'Sheet</vt:lpstr>
      <vt:lpstr>A2.Components scaled by NGDP</vt:lpstr>
      <vt:lpstr>A3. APF and QE</vt:lpstr>
      <vt:lpstr>A4. Note denominations</vt:lpstr>
      <vt:lpstr>A5. Capital and Government Debt</vt:lpstr>
      <vt:lpstr>A6. Charts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dataset</dc:title>
  <dc:creator>Thomas, Ryland</dc:creator>
  <cp:lastModifiedBy>Thomas, Ryland</cp:lastModifiedBy>
  <dcterms:created xsi:type="dcterms:W3CDTF">2015-02-17T14:55:45Z</dcterms:created>
  <dcterms:modified xsi:type="dcterms:W3CDTF">2019-07-15T14:32:57Z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0x01010051180E6D8696B941AACE3A12D513E0A1</vt:lpwstr>
  </property>
  <property fmtid="{D5CDD505-2E9C-101B-9397-08002B2CF9AE}" pid="9" name="BOETaxonomyField">
    <vt:lpwstr>48;#Research|222fb816-7894-416a-bd22-ad9560c57bb5</vt:lpwstr>
  </property>
  <property fmtid="{D5CDD505-2E9C-101B-9397-08002B2CF9AE}" pid="10" name="Order">
    <vt:r8>836600</vt:r8>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