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N:\CMD\Sarah McDonnell\MSSD\"/>
    </mc:Choice>
  </mc:AlternateContent>
  <xr:revisionPtr revIDLastSave="0" documentId="8_{1B234D86-6E3C-45DC-99FB-67B697971A29}" xr6:coauthVersionLast="47" xr6:coauthVersionMax="47" xr10:uidLastSave="{00000000-0000-0000-0000-000000000000}"/>
  <bookViews>
    <workbookView xWindow="-120" yWindow="-16320" windowWidth="29040" windowHeight="15720" tabRatio="855" firstSheet="8" activeTab="8" xr2:uid="{00000000-000D-0000-FFFF-FFFF00000000}"/>
  </bookViews>
  <sheets>
    <sheet name="Pre-65 Personal Liabilities" sheetId="13" state="hidden" r:id="rId1"/>
    <sheet name="Pre 65 ICC liabs" sheetId="15" state="hidden" r:id="rId2"/>
    <sheet name="Final Pre-1965 data" sheetId="18" state="hidden" r:id="rId3"/>
    <sheet name="Pre-1987 Personal Liabilities" sheetId="24" state="hidden" r:id="rId4"/>
    <sheet name="Pre-1987 ICC Liabilities" sheetId="14" state="hidden" r:id="rId5"/>
    <sheet name="Personal accumulation Liabs" sheetId="17" state="hidden" r:id="rId6"/>
    <sheet name="ICC accumulation Liabs" sheetId="16" state="hidden" r:id="rId7"/>
    <sheet name="FAME Persistence2" sheetId="49" state="veryHidden" r:id="rId8"/>
    <sheet name="Chart" sheetId="51" r:id="rId9"/>
    <sheet name="Data" sheetId="47" r:id="rId10"/>
    <sheet name="Note" sheetId="53" r:id="rId11"/>
    <sheet name="Dali Lookups" sheetId="44" state="hidden" r:id="rId12"/>
  </sheets>
  <externalReferences>
    <externalReference r:id="rId13"/>
  </externalReferences>
  <definedNames>
    <definedName name="CIQWBGuid" hidden="1">"a5d98655-24f2-4795-aae0-5e2b46af1384"</definedName>
    <definedName name="CIQWBInfo" hidden="1">"{ ""CIQVersion"":""9.49.2423.4439"" }"</definedName>
    <definedName name="Dali_Bank_Group">'Dali Lookups'!$AU$3:$AU$42</definedName>
    <definedName name="Dali_Bank_Group_Clearable">'Dali Lookups'!$AU$2:$AU$42</definedName>
    <definedName name="Dali_Bloomberg_Date_Field_Name">'Dali Lookups'!$AW$3:$AW$9</definedName>
    <definedName name="Dali_Bloomberg_Date_Field_Name_Clearable">'Dali Lookups'!$AW$2:$AW$9</definedName>
    <definedName name="Dali_Bloomberg_Value_Field_Name">'Dali Lookups'!$BE$3:$BE$32</definedName>
    <definedName name="Dali_Bloomberg_Value_Field_Name_Clearable">'Dali Lookups'!$BE$2:$BE$32</definedName>
    <definedName name="Dali_Boolean">'Dali Lookups'!$AI$3:$AI$4</definedName>
    <definedName name="Dali_Boolean_Clearable">'Dali Lookups'!$AI$2:$AI$4</definedName>
    <definedName name="Dali_Create_Scalar_Data_Provider">'Dali Lookups'!$Q$3:$Q$5</definedName>
    <definedName name="Dali_Create_Scalar_Data_Provider_Clearable">'Dali Lookups'!$Q$2:$Q$5</definedName>
    <definedName name="Dali_Create_Scalar_Data_Provider_Data_Team">'Dali Lookups'!$Q$3</definedName>
    <definedName name="Dali_Create_Scalar_Data_Provider_Markets">'Dali Lookups'!$Q$4</definedName>
    <definedName name="Dali_Create_Scalar_Data_Provider_PRA_International_Banks_Division">'Dali Lookups'!$Q$5</definedName>
    <definedName name="Dali_Create_Series_Data_Provider">'Dali Lookups'!$G$3:$G$5</definedName>
    <definedName name="Dali_Create_Series_Data_Provider_Clearable">'Dali Lookups'!$G$2:$G$5</definedName>
    <definedName name="Dali_Create_Series_Data_Provider_Data_Team">'Dali Lookups'!$G$3</definedName>
    <definedName name="Dali_Create_Series_Data_Provider_Markets">'Dali Lookups'!$G$4</definedName>
    <definedName name="Dali_Create_Series_Data_Provider_PRA_International_Banks_Division">'Dali Lookups'!$G$5</definedName>
    <definedName name="Dali_Create_WithScalar_Data_Provider">'Dali Lookups'!$M$3:$M$5</definedName>
    <definedName name="Dali_Create_WithScalar_Data_Provider_Clearable">'Dali Lookups'!$M$2:$M$5</definedName>
    <definedName name="Dali_Create_WithScalar_Data_Provider_Data_Team">'Dali Lookups'!$M$3</definedName>
    <definedName name="Dali_Create_WithScalar_Data_Provider_Markets">'Dali Lookups'!$M$4</definedName>
    <definedName name="Dali_Create_WithScalar_Data_Provider_PRA_International_Banks_Division">'Dali Lookups'!$M$5</definedName>
    <definedName name="Dali_Currency">'Dali Lookups'!$AY$3:$AY$201</definedName>
    <definedName name="Dali_Currency_Clearable">'Dali Lookups'!$AY$2:$AY$201</definedName>
    <definedName name="Dali_Data_Source">'Dali Lookups'!$U$3:$U$105</definedName>
    <definedName name="Dali_Data_Source_Clearable">'Dali Lookups'!$U$2:$U$105</definedName>
    <definedName name="Dali_DataStream_Data_Type">'Dali Lookups'!$BA$3:$BA$48</definedName>
    <definedName name="Dali_DataStream_Data_Type_Clearable">'Dali Lookups'!$BA$2:$BA$48</definedName>
    <definedName name="Dali_Economic_Type">'Dali Lookups'!$Y$3:$Y$43</definedName>
    <definedName name="Dali_Economic_Type_Clearable">'Dali Lookups'!$Y$2:$Y$43</definedName>
    <definedName name="Dali_Entity_Region">'Dali Lookups'!$AO$3:$AO$14</definedName>
    <definedName name="Dali_Entity_Region_Clearable">'Dali Lookups'!$AO$2:$AO$14</definedName>
    <definedName name="Dali_Instrument">'Dali Lookups'!$BC$3:$BC$31</definedName>
    <definedName name="Dali_Instrument_Clearable">'Dali Lookups'!$BC$2:$BC$31</definedName>
    <definedName name="Dali_Maturity">'Dali Lookups'!$AQ$3:$AQ$13</definedName>
    <definedName name="Dali_Maturity_Clearable">'Dali Lookups'!$AQ$2:$AQ$13</definedName>
    <definedName name="Dali_Non_Excel_Future_Data_Provider">'Dali Lookups'!$AK$3:$AK$15</definedName>
    <definedName name="Dali_Non_Excel_Future_Data_Provider_Bloomberg">'Dali Lookups'!$AK$3</definedName>
    <definedName name="Dali_Non_Excel_Future_Data_Provider_Bloomberg_Corrections">'Dali Lookups'!$AK$4</definedName>
    <definedName name="Dali_Non_Excel_Future_Data_Provider_Clearable">'Dali Lookups'!$AK$2:$AK$15</definedName>
    <definedName name="Dali_Non_Excel_Future_Data_Provider_Datastream">'Dali Lookups'!$AK$5</definedName>
    <definedName name="Dali_Non_Excel_Future_Data_Provider_EUI">'Dali Lookups'!$AK$6</definedName>
    <definedName name="Dali_Non_Excel_Future_Data_Provider_IMF">'Dali Lookups'!$AK$7</definedName>
    <definedName name="Dali_Non_Excel_Future_Data_Provider_Liffe">'Dali Lookups'!$AK$8</definedName>
    <definedName name="Dali_Non_Excel_Future_Data_Provider_Markets">'Dali Lookups'!$AK$11</definedName>
    <definedName name="Dali_Non_Excel_Future_Data_Provider_MarkIT">'Dali Lookups'!$AK$10</definedName>
    <definedName name="Dali_Non_Excel_Future_Data_Provider_MFSD">'Dali Lookups'!$AK$9</definedName>
    <definedName name="Dali_Non_Excel_Future_Data_Provider_ONS">'Dali Lookups'!$AK$12</definedName>
    <definedName name="Dali_Non_Excel_Future_Data_Provider_Options_PDF">'Dali Lookups'!$AK$13</definedName>
    <definedName name="Dali_Non_Excel_Future_Data_Provider_Reuters">'Dali Lookups'!$AK$15</definedName>
    <definedName name="Dali_Non_Excel_Future_Data_Provider_RTGS">'Dali Lookups'!$AK$14</definedName>
    <definedName name="Dali_Owned_By">'Dali Lookups'!$AM$3:$AM$19</definedName>
    <definedName name="Dali_Owned_By_Clearable">'Dali Lookups'!$AM$2:$AM$19</definedName>
    <definedName name="Dali_Private_Database">'Dali Lookups'!$AG$3:$AG$60</definedName>
    <definedName name="Dali_Private_Database_Clearable">'Dali Lookups'!$AG$2:$AG$60</definedName>
    <definedName name="Dali_Public_Database">'Dali Lookups'!$AE$3:$AE$91</definedName>
    <definedName name="Dali_Public_Database_Clearable">'Dali Lookups'!$AE$2:$AE$91</definedName>
    <definedName name="Dali_Region">'Dali Lookups'!$W$3:$W$419</definedName>
    <definedName name="Dali_Region_Clearable">'Dali Lookups'!$W$2:$W$419</definedName>
    <definedName name="Dali_Reuters_Value_Field_Name">'Dali Lookups'!$BG$3:$BG$7</definedName>
    <definedName name="Dali_Reuters_Value_Field_Name_Clearable">'Dali Lookups'!$BG$2:$BG$7</definedName>
    <definedName name="Dali_Sector">'Dali Lookups'!$AS$3:$AS$11</definedName>
    <definedName name="Dali_Sector_Clearable">'Dali Lookups'!$AS$2:$AS$11</definedName>
    <definedName name="Dali_Series_Type">'Dali Lookups'!$C$3:$C$6</definedName>
    <definedName name="Dali_Series_Type_Clearable">'Dali Lookups'!$C$2:$C$6</definedName>
    <definedName name="Dali_Service_Action">'Dali Lookups'!$A$3:$A$9</definedName>
    <definedName name="Dali_Service_Action_Clearable">'Dali Lookups'!$A$2:$A$9</definedName>
    <definedName name="Dali_Service_Action_Create_Scalar">'Dali Lookups'!$A$4</definedName>
    <definedName name="Dali_Service_Action_Create_Series">'Dali Lookups'!$A$5</definedName>
    <definedName name="Dali_Service_Action_Create_WithScalar">'Dali Lookups'!$A$3</definedName>
    <definedName name="Dali_Service_Action_Update_Datapoints">'Dali Lookups'!$A$6</definedName>
    <definedName name="Dali_Service_Action_Update_Scalar">'Dali Lookups'!$A$8</definedName>
    <definedName name="Dali_Service_Action_Update_Series">'Dali Lookups'!$A$9</definedName>
    <definedName name="Dali_Service_Action_Update_WithScalar">'Dali Lookups'!$A$7</definedName>
    <definedName name="Dali_Target_Database_Type">'Dali Lookups'!$E$3:$E$5</definedName>
    <definedName name="Dali_Target_Database_Type_Clearable">'Dali Lookups'!$E$2:$E$5</definedName>
    <definedName name="Dali_Target_Database_Type_Private_Only">'Dali Lookups'!$E$5</definedName>
    <definedName name="Dali_Target_Database_Type_Public__Including_Private_">'Dali Lookups'!$E$4</definedName>
    <definedName name="Dali_Target_Database_Type_Public_Only">'Dali Lookups'!$E$3</definedName>
    <definedName name="Dali_Time_Series_Frequency">'Dali Lookups'!$AC$3:$AC$11</definedName>
    <definedName name="Dali_Time_Series_Frequency_Clearable">'Dali Lookups'!$AC$2:$AC$11</definedName>
    <definedName name="Dali_Update_Datapoint_Data_Provider">'Dali Lookups'!$K$3:$K$17</definedName>
    <definedName name="Dali_Update_Datapoint_Data_Provider_Clearable">'Dali Lookups'!$K$2:$K$17</definedName>
    <definedName name="Dali_Update_Datapoint_Data_Provider_Data_Team">'Dali Lookups'!$K$3</definedName>
    <definedName name="Dali_Update_Datapoint_Data_Provider_Division_1">'Dali Lookups'!$K$4</definedName>
    <definedName name="Dali_Update_Datapoint_Data_Provider_Division_2">'Dali Lookups'!$K$5</definedName>
    <definedName name="Dali_Update_Datapoint_Data_Provider_Division_3">'Dali Lookups'!$K$6</definedName>
    <definedName name="Dali_Update_Datapoint_Data_Provider_Division_4">'Dali Lookups'!$K$7</definedName>
    <definedName name="Dali_Update_Datapoint_Data_Provider_Division_5">'Dali Lookups'!$K$8</definedName>
    <definedName name="Dali_Update_Datapoint_Data_Provider_Division_6">'Dali Lookups'!$K$9</definedName>
    <definedName name="Dali_Update_Datapoint_Data_Provider_FS_FID">'Dali Lookups'!$K$10</definedName>
    <definedName name="Dali_Update_Datapoint_Data_Provider_FS_IFD">'Dali Lookups'!$K$11</definedName>
    <definedName name="Dali_Update_Datapoint_Data_Provider_FS_MSD">'Dali Lookups'!$K$13</definedName>
    <definedName name="Dali_Update_Datapoint_Data_Provider_FS_PID">'Dali Lookups'!$K$14</definedName>
    <definedName name="Dali_Update_Datapoint_Data_Provider_FS_PPD">'Dali Lookups'!$K$15</definedName>
    <definedName name="Dali_Update_Datapoint_Data_Provider_FS_RAD">'Dali Lookups'!$K$17</definedName>
    <definedName name="Dali_Update_Datapoint_Data_Provider_Markets">'Dali Lookups'!$K$12</definedName>
    <definedName name="Dali_Update_Datapoint_Data_Provider_PRA_International_Banks_Division">'Dali Lookups'!$K$16</definedName>
    <definedName name="Dali_Update_Scalar_Data_Provider">'Dali Lookups'!$S$3:$S$17</definedName>
    <definedName name="Dali_Update_Scalar_Data_Provider_Clearable">'Dali Lookups'!$S$2:$S$17</definedName>
    <definedName name="Dali_Update_Scalar_Data_Provider_Data_Team">'Dali Lookups'!$S$3</definedName>
    <definedName name="Dali_Update_Scalar_Data_Provider_Division_1">'Dali Lookups'!$S$4</definedName>
    <definedName name="Dali_Update_Scalar_Data_Provider_Division_2">'Dali Lookups'!$S$5</definedName>
    <definedName name="Dali_Update_Scalar_Data_Provider_Division_3">'Dali Lookups'!$S$6</definedName>
    <definedName name="Dali_Update_Scalar_Data_Provider_Division_4">'Dali Lookups'!$S$7</definedName>
    <definedName name="Dali_Update_Scalar_Data_Provider_Division_5">'Dali Lookups'!$S$8</definedName>
    <definedName name="Dali_Update_Scalar_Data_Provider_Division_6">'Dali Lookups'!$S$9</definedName>
    <definedName name="Dali_Update_Scalar_Data_Provider_FS_FID">'Dali Lookups'!$S$10</definedName>
    <definedName name="Dali_Update_Scalar_Data_Provider_FS_IFD">'Dali Lookups'!$S$11</definedName>
    <definedName name="Dali_Update_Scalar_Data_Provider_FS_MSD">'Dali Lookups'!$S$13</definedName>
    <definedName name="Dali_Update_Scalar_Data_Provider_FS_PID">'Dali Lookups'!$S$14</definedName>
    <definedName name="Dali_Update_Scalar_Data_Provider_FS_PPD">'Dali Lookups'!$S$15</definedName>
    <definedName name="Dali_Update_Scalar_Data_Provider_FS_RAD">'Dali Lookups'!$S$17</definedName>
    <definedName name="Dali_Update_Scalar_Data_Provider_Markets">'Dali Lookups'!$S$12</definedName>
    <definedName name="Dali_Update_Scalar_Data_Provider_PRA_International_Banks_Division">'Dali Lookups'!$S$16</definedName>
    <definedName name="Dali_Update_Series_Data_Provider">'Dali Lookups'!$I$3:$I$17</definedName>
    <definedName name="Dali_Update_Series_Data_Provider_Clearable">'Dali Lookups'!$I$2:$I$17</definedName>
    <definedName name="Dali_Update_Series_Data_Provider_Data_Team">'Dali Lookups'!$I$3</definedName>
    <definedName name="Dali_Update_Series_Data_Provider_Division_1">'Dali Lookups'!$I$4</definedName>
    <definedName name="Dali_Update_Series_Data_Provider_Division_2">'Dali Lookups'!$I$5</definedName>
    <definedName name="Dali_Update_Series_Data_Provider_Division_3">'Dali Lookups'!$I$6</definedName>
    <definedName name="Dali_Update_Series_Data_Provider_Division_4">'Dali Lookups'!$I$7</definedName>
    <definedName name="Dali_Update_Series_Data_Provider_Division_5">'Dali Lookups'!$I$8</definedName>
    <definedName name="Dali_Update_Series_Data_Provider_Division_6">'Dali Lookups'!$I$9</definedName>
    <definedName name="Dali_Update_Series_Data_Provider_FS_FID">'Dali Lookups'!$I$10</definedName>
    <definedName name="Dali_Update_Series_Data_Provider_FS_IFD">'Dali Lookups'!$I$11</definedName>
    <definedName name="Dali_Update_Series_Data_Provider_FS_MSD">'Dali Lookups'!$I$13</definedName>
    <definedName name="Dali_Update_Series_Data_Provider_FS_PID">'Dali Lookups'!$I$14</definedName>
    <definedName name="Dali_Update_Series_Data_Provider_FS_PPD">'Dali Lookups'!$I$15</definedName>
    <definedName name="Dali_Update_Series_Data_Provider_FS_RAD">'Dali Lookups'!$I$17</definedName>
    <definedName name="Dali_Update_Series_Data_Provider_Markets">'Dali Lookups'!$I$12</definedName>
    <definedName name="Dali_Update_Series_Data_Provider_PRA_International_Banks_Division">'Dali Lookups'!$I$16</definedName>
    <definedName name="Dali_Update_WithScalar_Data_Provider">'Dali Lookups'!$O$3:$O$17</definedName>
    <definedName name="Dali_Update_WithScalar_Data_Provider_Clearable">'Dali Lookups'!$O$2:$O$17</definedName>
    <definedName name="Dali_Update_WithScalar_Data_Provider_Data_Team">'Dali Lookups'!$O$3</definedName>
    <definedName name="Dali_Update_WithScalar_Data_Provider_Division_1">'Dali Lookups'!$O$4</definedName>
    <definedName name="Dali_Update_WithScalar_Data_Provider_Division_2">'Dali Lookups'!$O$5</definedName>
    <definedName name="Dali_Update_WithScalar_Data_Provider_Division_3">'Dali Lookups'!$O$6</definedName>
    <definedName name="Dali_Update_WithScalar_Data_Provider_Division_4">'Dali Lookups'!$O$7</definedName>
    <definedName name="Dali_Update_WithScalar_Data_Provider_Division_5">'Dali Lookups'!$O$8</definedName>
    <definedName name="Dali_Update_WithScalar_Data_Provider_Division_6">'Dali Lookups'!$O$9</definedName>
    <definedName name="Dali_Update_WithScalar_Data_Provider_FS_FID">'Dali Lookups'!$O$10</definedName>
    <definedName name="Dali_Update_WithScalar_Data_Provider_FS_IFD">'Dali Lookups'!$O$11</definedName>
    <definedName name="Dali_Update_WithScalar_Data_Provider_FS_MSD">'Dali Lookups'!$O$13</definedName>
    <definedName name="Dali_Update_WithScalar_Data_Provider_FS_PID">'Dali Lookups'!$O$14</definedName>
    <definedName name="Dali_Update_WithScalar_Data_Provider_FS_PPD">'Dali Lookups'!$O$15</definedName>
    <definedName name="Dali_Update_WithScalar_Data_Provider_FS_RAD">'Dali Lookups'!$O$17</definedName>
    <definedName name="Dali_Update_WithScalar_Data_Provider_Markets">'Dali Lookups'!$O$12</definedName>
    <definedName name="Dali_Update_WithScalar_Data_Provider_PRA_International_Banks_Division">'Dali Lookups'!$O$16</definedName>
    <definedName name="Dali_WithScalar_Frequency">'Dali Lookups'!$AA$3:$AA$12</definedName>
    <definedName name="Dali_WithScalar_Frequency_Clearable">'Dali Lookups'!$AA$2:$AA$12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0" hidden="1">"06/28/2016 14:32:49"</definedName>
    <definedName name="IQ_NAMES_REVISION_DATE_" hidden="1">"10/23/2018 09:39:19"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LE_LINK1" localSheetId="10">Note!$B$2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17" l="1"/>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G4" i="14"/>
  <c r="K4" i="14"/>
  <c r="AF5" i="14"/>
  <c r="M4" i="14"/>
  <c r="C4" i="14"/>
  <c r="A5" i="24"/>
  <c r="F4" i="14"/>
  <c r="E4" i="14"/>
  <c r="B4" i="14"/>
  <c r="B5" i="24"/>
  <c r="AE5" i="14"/>
  <c r="I4" i="14"/>
  <c r="N4" i="14"/>
  <c r="AD5" i="14"/>
  <c r="A4" i="14"/>
  <c r="D4" i="14"/>
  <c r="H4" i="14"/>
  <c r="L4" i="14"/>
  <c r="J4" i="14"/>
  <c r="AE6" i="15" l="1"/>
  <c r="AE7" i="15"/>
  <c r="AE8" i="15"/>
  <c r="AE9" i="15"/>
  <c r="AE10" i="15"/>
  <c r="AE11" i="15"/>
  <c r="AE12" i="15"/>
  <c r="AE13" i="15"/>
  <c r="AE14" i="15"/>
  <c r="AE15" i="15"/>
  <c r="AE16" i="15"/>
  <c r="AE17" i="15"/>
  <c r="AE18" i="15"/>
  <c r="AE5" i="15"/>
  <c r="W1" i="14" l="1"/>
  <c r="AE1" i="14"/>
  <c r="T28" i="15" l="1"/>
  <c r="T32" i="15"/>
  <c r="T36" i="15"/>
  <c r="T31" i="15"/>
  <c r="T29" i="15"/>
  <c r="T33" i="15"/>
  <c r="T35" i="15"/>
  <c r="T30" i="15"/>
  <c r="T34" i="15"/>
  <c r="T27" i="15"/>
  <c r="A1" i="14" l="1"/>
  <c r="M128" i="16" l="1"/>
  <c r="P128" i="16" s="1"/>
  <c r="M129" i="16"/>
  <c r="P129" i="16" s="1"/>
  <c r="M130" i="16"/>
  <c r="P130" i="16" s="1"/>
  <c r="M131" i="16"/>
  <c r="P131" i="16" s="1"/>
  <c r="M132" i="16"/>
  <c r="P132" i="16" s="1"/>
  <c r="M133" i="16"/>
  <c r="P133" i="16" s="1"/>
  <c r="M134" i="16"/>
  <c r="P134" i="16" s="1"/>
  <c r="M135" i="16"/>
  <c r="P135" i="16" s="1"/>
  <c r="M136" i="16"/>
  <c r="P136" i="16" s="1"/>
  <c r="M137" i="16"/>
  <c r="P137" i="16" s="1"/>
  <c r="M138" i="16"/>
  <c r="P138" i="16" s="1"/>
  <c r="M139" i="16"/>
  <c r="P139" i="16" s="1"/>
  <c r="M140" i="16"/>
  <c r="P140" i="16" s="1"/>
  <c r="M141" i="16"/>
  <c r="P141" i="16" s="1"/>
  <c r="M142" i="16"/>
  <c r="P142" i="16" s="1"/>
  <c r="M143" i="16"/>
  <c r="P143" i="16" s="1"/>
  <c r="M144" i="16"/>
  <c r="P144" i="16" s="1"/>
  <c r="M145" i="16"/>
  <c r="P145" i="16" s="1"/>
  <c r="M146" i="16"/>
  <c r="P146" i="16" s="1"/>
  <c r="M147" i="16"/>
  <c r="P147" i="16" s="1"/>
  <c r="M148" i="16"/>
  <c r="P148" i="16" s="1"/>
  <c r="M149" i="16"/>
  <c r="P149" i="16" s="1"/>
  <c r="M150" i="16"/>
  <c r="P150" i="16" s="1"/>
  <c r="M151" i="16"/>
  <c r="P151" i="16" s="1"/>
  <c r="M152" i="16"/>
  <c r="P152" i="16" s="1"/>
  <c r="M153" i="16"/>
  <c r="P153" i="16" s="1"/>
  <c r="M154" i="16"/>
  <c r="P154" i="16" s="1"/>
  <c r="M155" i="16"/>
  <c r="P155" i="16" s="1"/>
  <c r="M156" i="16"/>
  <c r="P156" i="16" s="1"/>
  <c r="M157" i="16"/>
  <c r="P157" i="16" s="1"/>
  <c r="M158" i="16"/>
  <c r="P158" i="16" s="1"/>
  <c r="M159" i="16"/>
  <c r="P159" i="16" s="1"/>
  <c r="M160" i="16"/>
  <c r="P160" i="16" s="1"/>
  <c r="M161" i="16"/>
  <c r="P161" i="16" s="1"/>
  <c r="M162" i="16"/>
  <c r="P162" i="16" s="1"/>
  <c r="M163" i="16"/>
  <c r="P163" i="16" s="1"/>
  <c r="M164" i="16"/>
  <c r="P164" i="16" s="1"/>
  <c r="M165" i="16"/>
  <c r="P165" i="16" s="1"/>
  <c r="M166" i="16"/>
  <c r="P166" i="16" s="1"/>
  <c r="M167" i="16"/>
  <c r="P167" i="16" s="1"/>
  <c r="M168" i="16"/>
  <c r="P168" i="16" s="1"/>
  <c r="M169" i="16"/>
  <c r="P169" i="16" s="1"/>
  <c r="M170" i="16"/>
  <c r="P170" i="16" s="1"/>
  <c r="M171" i="16"/>
  <c r="P171" i="16" s="1"/>
  <c r="M172" i="16"/>
  <c r="P172" i="16" s="1"/>
  <c r="M173" i="16"/>
  <c r="P173" i="16" s="1"/>
  <c r="M174" i="16"/>
  <c r="P174" i="16" s="1"/>
  <c r="M175" i="16"/>
  <c r="P175" i="16" s="1"/>
  <c r="M176" i="16"/>
  <c r="P176" i="16" s="1"/>
  <c r="M177" i="16"/>
  <c r="P177" i="16" s="1"/>
  <c r="M178" i="16"/>
  <c r="P178" i="16" s="1"/>
  <c r="M179" i="16"/>
  <c r="P179" i="16" s="1"/>
  <c r="M180" i="16"/>
  <c r="P180" i="16" s="1"/>
  <c r="M181" i="16"/>
  <c r="P181" i="16" s="1"/>
  <c r="M182" i="16"/>
  <c r="P182" i="16" s="1"/>
  <c r="M183" i="16"/>
  <c r="P183" i="16" s="1"/>
  <c r="M184" i="16"/>
  <c r="P184" i="16" s="1"/>
  <c r="M185" i="16"/>
  <c r="P185" i="16" s="1"/>
  <c r="M186" i="16"/>
  <c r="P186" i="16" s="1"/>
  <c r="M187" i="16"/>
  <c r="P187" i="16" s="1"/>
  <c r="M188" i="16"/>
  <c r="P188" i="16" s="1"/>
  <c r="M189" i="16"/>
  <c r="P189" i="16" s="1"/>
  <c r="M190" i="16"/>
  <c r="P190" i="16" s="1"/>
  <c r="M191" i="16"/>
  <c r="P191" i="16" s="1"/>
  <c r="M192" i="16"/>
  <c r="P192" i="16" s="1"/>
  <c r="M193" i="16"/>
  <c r="P193" i="16" s="1"/>
  <c r="M194" i="16"/>
  <c r="P194" i="16" s="1"/>
  <c r="M195" i="16"/>
  <c r="P195" i="16" s="1"/>
  <c r="M196" i="16"/>
  <c r="P196" i="16" s="1"/>
  <c r="M197" i="16"/>
  <c r="P197" i="16" s="1"/>
  <c r="M198" i="16"/>
  <c r="P198" i="16" s="1"/>
  <c r="M199" i="16"/>
  <c r="P199" i="16" s="1"/>
  <c r="M200" i="16"/>
  <c r="P200" i="16" s="1"/>
  <c r="M201" i="16"/>
  <c r="P201" i="16" s="1"/>
  <c r="M202" i="16"/>
  <c r="P202" i="16" s="1"/>
  <c r="M203" i="16"/>
  <c r="P203" i="16" s="1"/>
  <c r="M204" i="16"/>
  <c r="P204" i="16" s="1"/>
  <c r="M205" i="16"/>
  <c r="P205" i="16" s="1"/>
  <c r="M206" i="16"/>
  <c r="P206" i="16" s="1"/>
  <c r="M207" i="16"/>
  <c r="P207" i="16" s="1"/>
  <c r="M208" i="16"/>
  <c r="P208" i="16" s="1"/>
  <c r="M209" i="16"/>
  <c r="P209" i="16" s="1"/>
  <c r="M210" i="16"/>
  <c r="P210" i="16" s="1"/>
  <c r="M211" i="16"/>
  <c r="P211" i="16" s="1"/>
  <c r="M212" i="16"/>
  <c r="P212" i="16" s="1"/>
  <c r="M213" i="16"/>
  <c r="P213" i="16" s="1"/>
  <c r="M214" i="16"/>
  <c r="P214" i="16" s="1"/>
  <c r="M215" i="16"/>
  <c r="P215" i="16" s="1"/>
  <c r="M216" i="16"/>
  <c r="P216" i="16" s="1"/>
  <c r="M217" i="16"/>
  <c r="P217" i="16" s="1"/>
  <c r="M218" i="16"/>
  <c r="P218" i="16" s="1"/>
  <c r="M219" i="16"/>
  <c r="P219" i="16" s="1"/>
  <c r="M220" i="16"/>
  <c r="P220" i="16" s="1"/>
  <c r="G71" i="13" l="1"/>
  <c r="C20" i="17" l="1"/>
  <c r="C32" i="17"/>
  <c r="C33" i="17"/>
  <c r="C34" i="17"/>
  <c r="C35" i="17"/>
  <c r="C36" i="17"/>
  <c r="C37" i="17"/>
  <c r="C38" i="17"/>
  <c r="C39" i="17"/>
  <c r="C40" i="17"/>
  <c r="C41" i="17"/>
  <c r="C42" i="17"/>
  <c r="C43" i="17"/>
  <c r="C44" i="17"/>
  <c r="C45" i="17"/>
  <c r="C49" i="17"/>
  <c r="C51" i="17"/>
  <c r="C59" i="17"/>
  <c r="C67"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74" i="17" l="1"/>
  <c r="C65" i="17"/>
  <c r="C57" i="17"/>
  <c r="C70" i="17"/>
  <c r="C54" i="17"/>
  <c r="C62" i="17"/>
  <c r="C72" i="17"/>
  <c r="C64" i="17"/>
  <c r="C56" i="17"/>
  <c r="C48" i="17"/>
  <c r="C69" i="17"/>
  <c r="C66" i="17"/>
  <c r="C61" i="17"/>
  <c r="C58" i="17"/>
  <c r="C53" i="17"/>
  <c r="C50" i="17"/>
  <c r="C71" i="17"/>
  <c r="C68" i="17"/>
  <c r="C63" i="17"/>
  <c r="C60" i="17"/>
  <c r="C55" i="17"/>
  <c r="C52" i="17"/>
  <c r="C47" i="17"/>
  <c r="C46" i="17"/>
  <c r="C73" i="17"/>
  <c r="AB32" i="14" l="1"/>
  <c r="AB33" i="14"/>
  <c r="AB34" i="14"/>
  <c r="AB35" i="14"/>
  <c r="AB36" i="14"/>
  <c r="AB37" i="14"/>
  <c r="AB38" i="14"/>
  <c r="AB39" i="14"/>
  <c r="AB40" i="14"/>
  <c r="AB41" i="14"/>
  <c r="AB42" i="14"/>
  <c r="AB43" i="14"/>
  <c r="AB44" i="14"/>
  <c r="AB45" i="14"/>
  <c r="AB46" i="14"/>
  <c r="AB47" i="14"/>
  <c r="AB48" i="14"/>
  <c r="AB49" i="14"/>
  <c r="AB50" i="14"/>
  <c r="AB51" i="14"/>
  <c r="AB52" i="14"/>
  <c r="AB53" i="14"/>
  <c r="AB54" i="14"/>
  <c r="AB55" i="14"/>
  <c r="AB56" i="14"/>
  <c r="AB57" i="14"/>
  <c r="AB58" i="14"/>
  <c r="AB59" i="14"/>
  <c r="AB60" i="14"/>
  <c r="AB61" i="14"/>
  <c r="AB62" i="14"/>
  <c r="AB63" i="14"/>
  <c r="AB64" i="14"/>
  <c r="AB65" i="14"/>
  <c r="AB66" i="14"/>
  <c r="AB67" i="14"/>
  <c r="AB68" i="14"/>
  <c r="AB69" i="14"/>
  <c r="AB70" i="14"/>
  <c r="AB71" i="14"/>
  <c r="AB72" i="14"/>
  <c r="AB73" i="14"/>
  <c r="AB74" i="14"/>
  <c r="AB75" i="14"/>
  <c r="AB76" i="14"/>
  <c r="AB77" i="14"/>
  <c r="AB78" i="14"/>
  <c r="AB79" i="14"/>
  <c r="AB80" i="14"/>
  <c r="AB81" i="14"/>
  <c r="AB82" i="14"/>
  <c r="AB83" i="14"/>
  <c r="AB84" i="14"/>
  <c r="AB85" i="14"/>
  <c r="AB86" i="14"/>
  <c r="AB87" i="14"/>
  <c r="AB88" i="14"/>
  <c r="AB89" i="14"/>
  <c r="AB90" i="14"/>
  <c r="AB91" i="14"/>
  <c r="AB92" i="14"/>
  <c r="AB93" i="14"/>
  <c r="AB94" i="14"/>
  <c r="AB95" i="14"/>
  <c r="AB96" i="14"/>
  <c r="AB97" i="14"/>
  <c r="AB98" i="14"/>
  <c r="AB99" i="14"/>
  <c r="AB100" i="14"/>
  <c r="AB101" i="14"/>
  <c r="AB102" i="14"/>
  <c r="AB103" i="14"/>
  <c r="AB104" i="14"/>
  <c r="AB105" i="14"/>
  <c r="AB106" i="14"/>
  <c r="AB107" i="14"/>
  <c r="AB108" i="14"/>
  <c r="AB109" i="14"/>
  <c r="AB110" i="14"/>
  <c r="AB111" i="14"/>
  <c r="AB112" i="14"/>
  <c r="AB113" i="14"/>
  <c r="AB114" i="14"/>
  <c r="AB115" i="14"/>
  <c r="AB116" i="14"/>
  <c r="AB117" i="14"/>
  <c r="AB118" i="14"/>
  <c r="AB119" i="14"/>
  <c r="AB120" i="14"/>
  <c r="AB121" i="14"/>
  <c r="AB122" i="14"/>
  <c r="AB123" i="14"/>
  <c r="AB124" i="14"/>
  <c r="AB125" i="14"/>
  <c r="AB31" i="14"/>
  <c r="O97" i="14"/>
  <c r="Q97" i="14" s="1"/>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Q125" i="14" s="1"/>
  <c r="O126" i="14"/>
  <c r="Q126" i="14" s="1"/>
  <c r="O127" i="14"/>
  <c r="Q127" i="14" s="1"/>
  <c r="O128" i="14"/>
  <c r="Q128" i="14" s="1"/>
  <c r="O129" i="14"/>
  <c r="Q129" i="14" s="1"/>
  <c r="O130" i="14"/>
  <c r="Q130" i="14" s="1"/>
  <c r="O131" i="14"/>
  <c r="Q131" i="14" s="1"/>
  <c r="O132" i="14"/>
  <c r="Q132" i="14" s="1"/>
  <c r="O133" i="14"/>
  <c r="Q133" i="14" s="1"/>
  <c r="O134" i="14"/>
  <c r="Q134" i="14" s="1"/>
  <c r="O135" i="14"/>
  <c r="Q135" i="14" s="1"/>
  <c r="O136" i="14"/>
  <c r="Q136" i="14" s="1"/>
  <c r="O137" i="14"/>
  <c r="Q137" i="14" s="1"/>
  <c r="O138" i="14"/>
  <c r="Q138" i="14" s="1"/>
  <c r="O139" i="14"/>
  <c r="Q139" i="14" s="1"/>
  <c r="O140" i="14"/>
  <c r="Q140" i="14" s="1"/>
  <c r="O141" i="14"/>
  <c r="Q141" i="14" s="1"/>
  <c r="O142" i="14"/>
  <c r="Q142" i="14" s="1"/>
  <c r="O143" i="14"/>
  <c r="Q143" i="14" s="1"/>
  <c r="O144" i="14"/>
  <c r="Q144" i="14" s="1"/>
  <c r="O145" i="14"/>
  <c r="Q145" i="14" s="1"/>
  <c r="O146" i="14"/>
  <c r="Q146" i="14" s="1"/>
  <c r="O147" i="14"/>
  <c r="Q147" i="14" s="1"/>
  <c r="O148" i="14"/>
  <c r="Q148" i="14" s="1"/>
  <c r="O149" i="14"/>
  <c r="Q149" i="14" s="1"/>
  <c r="O150" i="14"/>
  <c r="Q150" i="14" s="1"/>
  <c r="O151" i="14"/>
  <c r="Q151" i="14" s="1"/>
  <c r="O152" i="14"/>
  <c r="Q152" i="14" s="1"/>
  <c r="O153" i="14"/>
  <c r="Q153" i="14" s="1"/>
  <c r="O154" i="14"/>
  <c r="Q154" i="14" s="1"/>
  <c r="O155" i="14"/>
  <c r="Q155" i="14" s="1"/>
  <c r="O156" i="14"/>
  <c r="Q156" i="14" s="1"/>
  <c r="Q123" i="14" l="1"/>
  <c r="Q119" i="14"/>
  <c r="Q115" i="14"/>
  <c r="Q111" i="14"/>
  <c r="Q107" i="14"/>
  <c r="Q103" i="14"/>
  <c r="Q99" i="14"/>
  <c r="Q122" i="14"/>
  <c r="Q118" i="14"/>
  <c r="Q114" i="14"/>
  <c r="Q110" i="14"/>
  <c r="Q106" i="14"/>
  <c r="Q102" i="14"/>
  <c r="Q98" i="14"/>
  <c r="Q121" i="14"/>
  <c r="Q117" i="14"/>
  <c r="Q113" i="14"/>
  <c r="Q109" i="14"/>
  <c r="Q105" i="14"/>
  <c r="Q101" i="14"/>
  <c r="Q124" i="14"/>
  <c r="Q120" i="14"/>
  <c r="Q116" i="14"/>
  <c r="Q112" i="14"/>
  <c r="Q108" i="14"/>
  <c r="Q104" i="14"/>
  <c r="Q100" i="14"/>
  <c r="F5" i="18" l="1"/>
  <c r="K5" i="18"/>
  <c r="F6" i="18"/>
  <c r="K6" i="18"/>
  <c r="F7" i="18"/>
  <c r="K7" i="18"/>
  <c r="L7" i="18" s="1"/>
  <c r="F9" i="18"/>
  <c r="K9" i="18"/>
  <c r="F10" i="18"/>
  <c r="K10" i="18"/>
  <c r="F11" i="18"/>
  <c r="K11" i="18"/>
  <c r="F13" i="18"/>
  <c r="K13" i="18"/>
  <c r="F14" i="18"/>
  <c r="K14" i="18"/>
  <c r="F15" i="18"/>
  <c r="K15" i="18"/>
  <c r="F17" i="18"/>
  <c r="K17" i="18"/>
  <c r="F18" i="18"/>
  <c r="K18" i="18"/>
  <c r="F19" i="18"/>
  <c r="K19" i="18"/>
  <c r="F21" i="18"/>
  <c r="K21" i="18"/>
  <c r="F22" i="18"/>
  <c r="K22" i="18"/>
  <c r="F23" i="18"/>
  <c r="K23" i="18"/>
  <c r="F25" i="18"/>
  <c r="K25" i="18"/>
  <c r="F26" i="18"/>
  <c r="K26" i="18"/>
  <c r="F27" i="18"/>
  <c r="K27" i="18"/>
  <c r="F29" i="18"/>
  <c r="K29" i="18"/>
  <c r="F30" i="18"/>
  <c r="K30" i="18"/>
  <c r="F31" i="18"/>
  <c r="K31" i="18"/>
  <c r="F33" i="18"/>
  <c r="K33" i="18"/>
  <c r="F34" i="18"/>
  <c r="K34" i="18"/>
  <c r="F35" i="18"/>
  <c r="K35" i="18"/>
  <c r="F37" i="18"/>
  <c r="K37" i="18"/>
  <c r="F38" i="18"/>
  <c r="K38" i="18"/>
  <c r="F39" i="18"/>
  <c r="K39" i="18"/>
  <c r="F41" i="18"/>
  <c r="K41" i="18"/>
  <c r="F42" i="18"/>
  <c r="K42" i="18"/>
  <c r="F43" i="18"/>
  <c r="K43" i="18"/>
  <c r="F45" i="18"/>
  <c r="K45" i="18"/>
  <c r="F46" i="18"/>
  <c r="K46" i="18"/>
  <c r="F47" i="18"/>
  <c r="K47" i="18"/>
  <c r="F49" i="18"/>
  <c r="K49" i="18"/>
  <c r="F50" i="18"/>
  <c r="K50" i="18"/>
  <c r="F51" i="18"/>
  <c r="K51" i="18"/>
  <c r="F53" i="18"/>
  <c r="K53" i="18"/>
  <c r="F54" i="18"/>
  <c r="K54" i="18"/>
  <c r="F55" i="18"/>
  <c r="K55" i="18"/>
  <c r="F57" i="18"/>
  <c r="K57" i="18"/>
  <c r="F58" i="18"/>
  <c r="K58" i="18"/>
  <c r="F59" i="18"/>
  <c r="K59" i="18"/>
  <c r="F61" i="18"/>
  <c r="K61" i="18"/>
  <c r="F62" i="18"/>
  <c r="K62" i="18"/>
  <c r="F63" i="18"/>
  <c r="K63" i="18"/>
  <c r="F65" i="18"/>
  <c r="K65" i="18"/>
  <c r="F66" i="18"/>
  <c r="K66" i="18"/>
  <c r="F67" i="18"/>
  <c r="K67" i="18"/>
  <c r="F69" i="18"/>
  <c r="K69" i="18"/>
  <c r="F70" i="18"/>
  <c r="K70" i="18"/>
  <c r="F71" i="18"/>
  <c r="K71" i="18"/>
  <c r="F73" i="18"/>
  <c r="K73" i="18"/>
  <c r="F74" i="18"/>
  <c r="K74" i="18"/>
  <c r="F75" i="18"/>
  <c r="K75" i="18"/>
  <c r="G74" i="18" l="1"/>
  <c r="G71" i="18"/>
  <c r="G69" i="18"/>
  <c r="G66" i="18"/>
  <c r="G63" i="18"/>
  <c r="G61" i="18"/>
  <c r="G58" i="18"/>
  <c r="G55" i="18"/>
  <c r="G53" i="18"/>
  <c r="G50" i="18"/>
  <c r="G47" i="18"/>
  <c r="G45" i="18"/>
  <c r="G42" i="18"/>
  <c r="G39" i="18"/>
  <c r="G37" i="18"/>
  <c r="G34" i="18"/>
  <c r="G31" i="18"/>
  <c r="G29" i="18"/>
  <c r="G26" i="18"/>
  <c r="G23" i="18"/>
  <c r="G21" i="18"/>
  <c r="G18" i="18"/>
  <c r="G15" i="18"/>
  <c r="G13" i="18"/>
  <c r="G10" i="18"/>
  <c r="G75" i="18"/>
  <c r="G73" i="18"/>
  <c r="G70" i="18"/>
  <c r="G67" i="18"/>
  <c r="G65" i="18"/>
  <c r="G62" i="18"/>
  <c r="G59" i="18"/>
  <c r="G57" i="18"/>
  <c r="G54" i="18"/>
  <c r="G51" i="18"/>
  <c r="G49" i="18"/>
  <c r="G46" i="18"/>
  <c r="G43" i="18"/>
  <c r="G41" i="18"/>
  <c r="G38" i="18"/>
  <c r="G35" i="18"/>
  <c r="G33" i="18"/>
  <c r="G30" i="18"/>
  <c r="G27" i="18"/>
  <c r="G25" i="18"/>
  <c r="G22" i="18"/>
  <c r="G19" i="18"/>
  <c r="G17" i="18"/>
  <c r="G14" i="18"/>
  <c r="G11" i="18"/>
  <c r="G9" i="18"/>
  <c r="L74" i="18"/>
  <c r="L66" i="18"/>
  <c r="L58" i="18"/>
  <c r="L50" i="18"/>
  <c r="L47" i="18"/>
  <c r="L45" i="18"/>
  <c r="L42" i="18"/>
  <c r="L39" i="18"/>
  <c r="L37" i="18"/>
  <c r="L34" i="18"/>
  <c r="L31" i="18"/>
  <c r="L29" i="18"/>
  <c r="L30" i="18"/>
  <c r="L23" i="18"/>
  <c r="L21" i="18"/>
  <c r="L18" i="18"/>
  <c r="L15" i="18"/>
  <c r="L13" i="18"/>
  <c r="L10" i="18"/>
  <c r="L75" i="18"/>
  <c r="L73" i="18"/>
  <c r="L70" i="18"/>
  <c r="L67" i="18"/>
  <c r="L65" i="18"/>
  <c r="L62" i="18"/>
  <c r="L59" i="18"/>
  <c r="L57" i="18"/>
  <c r="L54" i="18"/>
  <c r="L38" i="18"/>
  <c r="L22" i="18"/>
  <c r="L46" i="18"/>
  <c r="L14" i="18"/>
  <c r="L71" i="18"/>
  <c r="L69" i="18"/>
  <c r="L51" i="18"/>
  <c r="L49" i="18"/>
  <c r="L43" i="18"/>
  <c r="L41" i="18"/>
  <c r="L35" i="18"/>
  <c r="L33" i="18"/>
  <c r="L27" i="18"/>
  <c r="L25" i="18"/>
  <c r="L19" i="18"/>
  <c r="L17" i="18"/>
  <c r="L11" i="18"/>
  <c r="L9" i="18"/>
  <c r="L26" i="18"/>
  <c r="L63" i="18"/>
  <c r="L61" i="18"/>
  <c r="L55" i="18"/>
  <c r="L53" i="18"/>
  <c r="H157" i="16" l="1"/>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I71" i="16" l="1"/>
  <c r="I79" i="16"/>
  <c r="I87" i="16"/>
  <c r="I95" i="16"/>
  <c r="I103" i="16"/>
  <c r="I111" i="16"/>
  <c r="I119" i="16"/>
  <c r="I127" i="16"/>
  <c r="I135" i="16"/>
  <c r="I155" i="16"/>
  <c r="I67" i="16"/>
  <c r="I75" i="16"/>
  <c r="I83" i="16"/>
  <c r="I91" i="16"/>
  <c r="I99" i="16"/>
  <c r="I107" i="16"/>
  <c r="I115" i="16"/>
  <c r="I123" i="16"/>
  <c r="I131" i="16"/>
  <c r="I139" i="16"/>
  <c r="I143" i="16"/>
  <c r="I147" i="16"/>
  <c r="I151" i="16"/>
  <c r="I69" i="16"/>
  <c r="I73" i="16"/>
  <c r="I77" i="16"/>
  <c r="I81" i="16"/>
  <c r="I85" i="16"/>
  <c r="I89" i="16"/>
  <c r="I93" i="16"/>
  <c r="I97" i="16"/>
  <c r="I101" i="16"/>
  <c r="I105" i="16"/>
  <c r="I109" i="16"/>
  <c r="I113" i="16"/>
  <c r="I117" i="16"/>
  <c r="I121" i="16"/>
  <c r="I125" i="16"/>
  <c r="I129" i="16"/>
  <c r="I133" i="16"/>
  <c r="I137" i="16"/>
  <c r="I141" i="16"/>
  <c r="I145" i="16"/>
  <c r="I149" i="16"/>
  <c r="I153" i="16"/>
  <c r="I68" i="16"/>
  <c r="I72" i="16"/>
  <c r="I76" i="16"/>
  <c r="I80" i="16"/>
  <c r="I84" i="16"/>
  <c r="I88" i="16"/>
  <c r="I92" i="16"/>
  <c r="I96" i="16"/>
  <c r="I100" i="16"/>
  <c r="I104" i="16"/>
  <c r="I108" i="16"/>
  <c r="I112" i="16"/>
  <c r="I116" i="16"/>
  <c r="I120" i="16"/>
  <c r="I124" i="16"/>
  <c r="I128" i="16"/>
  <c r="I132" i="16"/>
  <c r="I136" i="16"/>
  <c r="I140" i="16"/>
  <c r="I144" i="16"/>
  <c r="I148" i="16"/>
  <c r="I152" i="16"/>
  <c r="I156" i="16"/>
  <c r="I157" i="16"/>
  <c r="I70" i="16"/>
  <c r="I74" i="16"/>
  <c r="I78" i="16"/>
  <c r="I82" i="16"/>
  <c r="I86" i="16"/>
  <c r="I90" i="16"/>
  <c r="I94" i="16"/>
  <c r="I98" i="16"/>
  <c r="I102" i="16"/>
  <c r="I106" i="16"/>
  <c r="I110" i="16"/>
  <c r="I114" i="16"/>
  <c r="I118" i="16"/>
  <c r="I122" i="16"/>
  <c r="I126" i="16"/>
  <c r="I130" i="16"/>
  <c r="I134" i="16"/>
  <c r="I138" i="16"/>
  <c r="I142" i="16"/>
  <c r="I146" i="16"/>
  <c r="I150" i="16"/>
  <c r="I154" i="16"/>
  <c r="I66" i="16"/>
  <c r="I25" i="16"/>
  <c r="I41" i="16"/>
  <c r="I57" i="16"/>
  <c r="I33" i="16"/>
  <c r="I49" i="16"/>
  <c r="I65" i="16"/>
  <c r="I24" i="16"/>
  <c r="I30" i="16"/>
  <c r="I38" i="16"/>
  <c r="I46" i="16"/>
  <c r="I54" i="16"/>
  <c r="I62" i="16"/>
  <c r="I27" i="16"/>
  <c r="I28" i="16"/>
  <c r="I35" i="16"/>
  <c r="I36" i="16"/>
  <c r="I43" i="16"/>
  <c r="I44" i="16"/>
  <c r="I52" i="16"/>
  <c r="I51" i="16"/>
  <c r="I59" i="16"/>
  <c r="I60" i="16"/>
  <c r="I26" i="16"/>
  <c r="I34" i="16"/>
  <c r="I42" i="16"/>
  <c r="I50" i="16"/>
  <c r="I58" i="16"/>
  <c r="I29" i="16"/>
  <c r="I31" i="16"/>
  <c r="I32" i="16"/>
  <c r="I37" i="16"/>
  <c r="I39" i="16"/>
  <c r="I40" i="16"/>
  <c r="I45" i="16"/>
  <c r="I48" i="16"/>
  <c r="I47" i="16"/>
  <c r="I53" i="16"/>
  <c r="I55" i="16"/>
  <c r="I56" i="16"/>
  <c r="I61" i="16"/>
  <c r="I64" i="16"/>
  <c r="I63" i="16"/>
  <c r="N48" i="16" l="1"/>
  <c r="N58" i="16"/>
  <c r="N52" i="16"/>
  <c r="N54" i="16"/>
  <c r="N33" i="16"/>
  <c r="N122" i="16"/>
  <c r="P122" i="16" s="1"/>
  <c r="N90" i="16"/>
  <c r="P90" i="16" s="1"/>
  <c r="N74" i="16"/>
  <c r="N124" i="16"/>
  <c r="P124" i="16" s="1"/>
  <c r="N92" i="16"/>
  <c r="P92" i="16" s="1"/>
  <c r="N76" i="16"/>
  <c r="N117" i="16"/>
  <c r="P117" i="16" s="1"/>
  <c r="N75" i="16"/>
  <c r="N95" i="16"/>
  <c r="P95" i="16" s="1"/>
  <c r="N55" i="16"/>
  <c r="N45" i="16"/>
  <c r="N50" i="16"/>
  <c r="N60" i="16"/>
  <c r="N28" i="16"/>
  <c r="N46" i="16"/>
  <c r="N57" i="16"/>
  <c r="N118" i="16"/>
  <c r="P118" i="16" s="1"/>
  <c r="N86" i="16"/>
  <c r="P86" i="16" s="1"/>
  <c r="N70" i="16"/>
  <c r="N104" i="16"/>
  <c r="P104" i="16" s="1"/>
  <c r="N97" i="16"/>
  <c r="P97" i="16" s="1"/>
  <c r="N81" i="16"/>
  <c r="N99" i="16"/>
  <c r="P99" i="16" s="1"/>
  <c r="N67" i="16"/>
  <c r="N87" i="16"/>
  <c r="P87" i="16" s="1"/>
  <c r="N53" i="16"/>
  <c r="N31" i="16"/>
  <c r="N59" i="16"/>
  <c r="N43" i="16"/>
  <c r="N27" i="16"/>
  <c r="N38" i="16"/>
  <c r="N65" i="16"/>
  <c r="N41" i="16"/>
  <c r="N114" i="16"/>
  <c r="P114" i="16" s="1"/>
  <c r="N98" i="16"/>
  <c r="P98" i="16" s="1"/>
  <c r="N82" i="16"/>
  <c r="N116" i="16"/>
  <c r="P116" i="16" s="1"/>
  <c r="N100" i="16"/>
  <c r="P100" i="16" s="1"/>
  <c r="N84" i="16"/>
  <c r="N68" i="16"/>
  <c r="N125" i="16"/>
  <c r="P125" i="16" s="1"/>
  <c r="N109" i="16"/>
  <c r="P109" i="16" s="1"/>
  <c r="N93" i="16"/>
  <c r="P93" i="16" s="1"/>
  <c r="N77" i="16"/>
  <c r="N123" i="16"/>
  <c r="P123" i="16" s="1"/>
  <c r="N91" i="16"/>
  <c r="P91" i="16" s="1"/>
  <c r="N111" i="16"/>
  <c r="P111" i="16" s="1"/>
  <c r="N79" i="16"/>
  <c r="N56" i="16"/>
  <c r="N37" i="16"/>
  <c r="N26" i="16"/>
  <c r="N35" i="16"/>
  <c r="N24" i="16"/>
  <c r="P24" i="16" s="1"/>
  <c r="N66" i="16"/>
  <c r="N106" i="16"/>
  <c r="P106" i="16" s="1"/>
  <c r="N108" i="16"/>
  <c r="P108" i="16" s="1"/>
  <c r="N101" i="16"/>
  <c r="P101" i="16" s="1"/>
  <c r="N85" i="16"/>
  <c r="N69" i="16"/>
  <c r="N107" i="16"/>
  <c r="P107" i="16" s="1"/>
  <c r="N127" i="16"/>
  <c r="P127" i="16" s="1"/>
  <c r="N63" i="16"/>
  <c r="N32" i="16"/>
  <c r="N44" i="16"/>
  <c r="N102" i="16"/>
  <c r="P102" i="16" s="1"/>
  <c r="N120" i="16"/>
  <c r="P120" i="16" s="1"/>
  <c r="N88" i="16"/>
  <c r="P88" i="16" s="1"/>
  <c r="N72" i="16"/>
  <c r="N113" i="16"/>
  <c r="P113" i="16" s="1"/>
  <c r="N119" i="16"/>
  <c r="P119" i="16" s="1"/>
  <c r="N64" i="16"/>
  <c r="N40" i="16"/>
  <c r="N42" i="16"/>
  <c r="N61" i="16"/>
  <c r="N47" i="16"/>
  <c r="N39" i="16"/>
  <c r="N29" i="16"/>
  <c r="N34" i="16"/>
  <c r="N51" i="16"/>
  <c r="N36" i="16"/>
  <c r="N62" i="16"/>
  <c r="N30" i="16"/>
  <c r="N49" i="16"/>
  <c r="N25" i="16"/>
  <c r="N126" i="16"/>
  <c r="P126" i="16" s="1"/>
  <c r="N110" i="16"/>
  <c r="P110" i="16" s="1"/>
  <c r="N94" i="16"/>
  <c r="P94" i="16" s="1"/>
  <c r="N78" i="16"/>
  <c r="N128" i="16"/>
  <c r="N112" i="16"/>
  <c r="P112" i="16" s="1"/>
  <c r="N96" i="16"/>
  <c r="P96" i="16" s="1"/>
  <c r="N80" i="16"/>
  <c r="N121" i="16"/>
  <c r="P121" i="16" s="1"/>
  <c r="N105" i="16"/>
  <c r="P105" i="16" s="1"/>
  <c r="N89" i="16"/>
  <c r="P89" i="16" s="1"/>
  <c r="N73" i="16"/>
  <c r="N115" i="16"/>
  <c r="P115" i="16" s="1"/>
  <c r="N83" i="16"/>
  <c r="N103" i="16"/>
  <c r="P103" i="16" s="1"/>
  <c r="N71" i="16"/>
  <c r="C50" i="15"/>
  <c r="C49" i="15"/>
  <c r="C48" i="15"/>
  <c r="C47" i="15"/>
  <c r="C46" i="15"/>
  <c r="C45" i="15"/>
  <c r="C44" i="15"/>
  <c r="C43" i="15"/>
  <c r="C42" i="15"/>
  <c r="C41" i="15"/>
  <c r="B59" i="15"/>
  <c r="B58" i="15"/>
  <c r="B57" i="15"/>
  <c r="B56" i="15"/>
  <c r="B55" i="15"/>
  <c r="B54" i="15"/>
  <c r="B53" i="15"/>
  <c r="B52" i="15"/>
  <c r="B51" i="15"/>
  <c r="B50" i="15"/>
  <c r="P69" i="16" l="1"/>
  <c r="P84" i="16"/>
  <c r="P70" i="16"/>
  <c r="P74" i="16"/>
  <c r="P83" i="16"/>
  <c r="P85" i="16"/>
  <c r="P81" i="16"/>
  <c r="P76" i="16"/>
  <c r="P71" i="16"/>
  <c r="P73" i="16"/>
  <c r="P80" i="16"/>
  <c r="P78" i="16"/>
  <c r="P72" i="16"/>
  <c r="P79" i="16"/>
  <c r="P77" i="16"/>
  <c r="P68" i="16"/>
  <c r="P82" i="16"/>
  <c r="P75" i="16"/>
  <c r="P49" i="16"/>
  <c r="P47" i="16"/>
  <c r="P32" i="16"/>
  <c r="P38" i="16"/>
  <c r="P54" i="16"/>
  <c r="P30" i="16"/>
  <c r="P61" i="16"/>
  <c r="P56" i="16"/>
  <c r="P41" i="16"/>
  <c r="P43" i="16"/>
  <c r="P60" i="16"/>
  <c r="P58" i="16"/>
  <c r="P51" i="16"/>
  <c r="P64" i="16"/>
  <c r="P26" i="16"/>
  <c r="P31" i="16"/>
  <c r="P46" i="16"/>
  <c r="P45" i="16"/>
  <c r="P34" i="16"/>
  <c r="P63" i="16"/>
  <c r="P66" i="16"/>
  <c r="P37" i="16"/>
  <c r="P27" i="16"/>
  <c r="P53" i="16"/>
  <c r="P28" i="16"/>
  <c r="P55" i="16"/>
  <c r="P52" i="16"/>
  <c r="P62" i="16"/>
  <c r="P29" i="16"/>
  <c r="P42" i="16"/>
  <c r="P25" i="16"/>
  <c r="P36" i="16"/>
  <c r="P39" i="16"/>
  <c r="P40" i="16"/>
  <c r="P44" i="16"/>
  <c r="P35" i="16"/>
  <c r="P65" i="16"/>
  <c r="P59" i="16"/>
  <c r="P67" i="16"/>
  <c r="P57" i="16"/>
  <c r="P50" i="16"/>
  <c r="P33" i="16"/>
  <c r="P48" i="16"/>
  <c r="E54" i="15"/>
  <c r="C17" i="18" s="1"/>
  <c r="K56" i="18" s="1"/>
  <c r="E59" i="15"/>
  <c r="C22" i="18" s="1"/>
  <c r="K76" i="18" s="1"/>
  <c r="E52" i="15"/>
  <c r="C15" i="18" s="1"/>
  <c r="K48" i="18" s="1"/>
  <c r="E56" i="15"/>
  <c r="C19" i="18" s="1"/>
  <c r="K64" i="18" s="1"/>
  <c r="E42" i="15"/>
  <c r="C5" i="18" s="1"/>
  <c r="K8" i="18" s="1"/>
  <c r="E46" i="15"/>
  <c r="C9" i="18" s="1"/>
  <c r="K24" i="18" s="1"/>
  <c r="E50" i="15"/>
  <c r="C13" i="18" s="1"/>
  <c r="K40" i="18" s="1"/>
  <c r="E43" i="15"/>
  <c r="C6" i="18" s="1"/>
  <c r="K12" i="18" s="1"/>
  <c r="E47" i="15"/>
  <c r="C10" i="18" s="1"/>
  <c r="K28" i="18" s="1"/>
  <c r="E44" i="15"/>
  <c r="C7" i="18" s="1"/>
  <c r="K16" i="18" s="1"/>
  <c r="E48" i="15"/>
  <c r="C11" i="18" s="1"/>
  <c r="K32" i="18" s="1"/>
  <c r="E41" i="15"/>
  <c r="C4" i="18" s="1"/>
  <c r="K4" i="18" s="1"/>
  <c r="E45" i="15"/>
  <c r="C8" i="18" s="1"/>
  <c r="K20" i="18" s="1"/>
  <c r="E49" i="15"/>
  <c r="C12" i="18" s="1"/>
  <c r="K36" i="18" s="1"/>
  <c r="E58" i="15"/>
  <c r="C21" i="18" s="1"/>
  <c r="K72" i="18" s="1"/>
  <c r="E51" i="15"/>
  <c r="C14" i="18" s="1"/>
  <c r="K44" i="18" s="1"/>
  <c r="E55" i="15"/>
  <c r="C18" i="18" s="1"/>
  <c r="K60" i="18" s="1"/>
  <c r="E53" i="15"/>
  <c r="C16" i="18" s="1"/>
  <c r="K52" i="18" s="1"/>
  <c r="E57" i="15"/>
  <c r="C20" i="18" s="1"/>
  <c r="K68" i="18" s="1"/>
  <c r="O92" i="14"/>
  <c r="O93" i="14"/>
  <c r="O94" i="14"/>
  <c r="O95" i="14"/>
  <c r="O96" i="14"/>
  <c r="L68" i="18" l="1"/>
  <c r="M64" i="18" s="1"/>
  <c r="L48" i="18"/>
  <c r="M44" i="18" s="1"/>
  <c r="L40" i="18"/>
  <c r="M36" i="18" s="1"/>
  <c r="L60" i="18"/>
  <c r="M56" i="18" s="1"/>
  <c r="L44" i="18"/>
  <c r="M40" i="18" s="1"/>
  <c r="L52" i="18"/>
  <c r="M48" i="18" s="1"/>
  <c r="L56" i="18"/>
  <c r="M52" i="18" s="1"/>
  <c r="L76" i="18"/>
  <c r="M72" i="18" s="1"/>
  <c r="L72" i="18"/>
  <c r="M68" i="18" s="1"/>
  <c r="L64" i="18"/>
  <c r="M60" i="18" s="1"/>
  <c r="L20" i="18"/>
  <c r="M16" i="18" s="1"/>
  <c r="L32" i="18"/>
  <c r="M28" i="18" s="1"/>
  <c r="L24" i="18"/>
  <c r="M20" i="18" s="1"/>
  <c r="Q94" i="14"/>
  <c r="Q93" i="14"/>
  <c r="Q92" i="14"/>
  <c r="Q96" i="14"/>
  <c r="Q95" i="14"/>
  <c r="L8" i="18"/>
  <c r="M4" i="18" s="1"/>
  <c r="L36" i="18"/>
  <c r="M32" i="18" s="1"/>
  <c r="L12" i="18"/>
  <c r="M8" i="18" s="1"/>
  <c r="L28" i="18"/>
  <c r="L16" i="18"/>
  <c r="G70" i="13"/>
  <c r="G72" i="13"/>
  <c r="G73" i="13"/>
  <c r="G74" i="13"/>
  <c r="G75" i="13"/>
  <c r="G76" i="13"/>
  <c r="G77" i="13"/>
  <c r="G78" i="13"/>
  <c r="G79" i="13"/>
  <c r="F79" i="13"/>
  <c r="B69" i="13"/>
  <c r="B70" i="13"/>
  <c r="B71" i="13"/>
  <c r="B60" i="13"/>
  <c r="H63" i="13" s="1"/>
  <c r="B61" i="13"/>
  <c r="H64" i="13" s="1"/>
  <c r="B62" i="13"/>
  <c r="H65" i="13" s="1"/>
  <c r="B63" i="13"/>
  <c r="H66" i="13" s="1"/>
  <c r="B64" i="13"/>
  <c r="H67" i="13" s="1"/>
  <c r="B65" i="13"/>
  <c r="H68" i="13" s="1"/>
  <c r="B66" i="13"/>
  <c r="H69" i="13" s="1"/>
  <c r="B67" i="13"/>
  <c r="H70" i="13" s="1"/>
  <c r="B68" i="13"/>
  <c r="B59" i="13"/>
  <c r="H62" i="13" s="1"/>
  <c r="M69" i="18" l="1"/>
  <c r="M70" i="18" s="1"/>
  <c r="J70" i="13"/>
  <c r="J74" i="13"/>
  <c r="J78" i="13"/>
  <c r="J75" i="13"/>
  <c r="J76" i="13"/>
  <c r="J73" i="13"/>
  <c r="J71" i="13"/>
  <c r="J79" i="13"/>
  <c r="J72" i="13"/>
  <c r="J77" i="13"/>
  <c r="M41" i="18"/>
  <c r="M73" i="18"/>
  <c r="M57" i="18"/>
  <c r="M58" i="18" s="1"/>
  <c r="M53" i="18"/>
  <c r="M54" i="18" s="1"/>
  <c r="M45" i="18"/>
  <c r="M46" i="18" s="1"/>
  <c r="M9" i="18"/>
  <c r="M37" i="18"/>
  <c r="M21" i="18"/>
  <c r="M17" i="18"/>
  <c r="M65" i="18"/>
  <c r="M61" i="18"/>
  <c r="M49" i="18"/>
  <c r="M5" i="18"/>
  <c r="M33" i="18"/>
  <c r="M29" i="18"/>
  <c r="M12" i="18"/>
  <c r="M24" i="18"/>
  <c r="M42" i="18" l="1"/>
  <c r="M74" i="18"/>
  <c r="M75" i="18" s="1"/>
  <c r="J64" i="13"/>
  <c r="J67" i="13"/>
  <c r="J63" i="13"/>
  <c r="J66" i="13"/>
  <c r="J68" i="13"/>
  <c r="J65" i="13"/>
  <c r="J69" i="13"/>
  <c r="J62" i="13"/>
  <c r="M22" i="18"/>
  <c r="M34" i="18"/>
  <c r="N37" i="18"/>
  <c r="N9" i="18"/>
  <c r="M10" i="18"/>
  <c r="N33" i="18"/>
  <c r="M18" i="18"/>
  <c r="M38" i="18"/>
  <c r="N17" i="18"/>
  <c r="M25" i="18"/>
  <c r="N21" i="18"/>
  <c r="M30" i="18"/>
  <c r="M6" i="18"/>
  <c r="M55" i="18"/>
  <c r="M50" i="18"/>
  <c r="M59" i="18"/>
  <c r="M47" i="18"/>
  <c r="N29" i="18"/>
  <c r="M13" i="18"/>
  <c r="M62" i="18"/>
  <c r="M66" i="18"/>
  <c r="M71" i="18"/>
  <c r="M43" i="18" l="1"/>
  <c r="M39" i="18"/>
  <c r="N40" i="18" s="1"/>
  <c r="M26" i="18"/>
  <c r="M23" i="18"/>
  <c r="N24" i="18" s="1"/>
  <c r="N34" i="18"/>
  <c r="M35" i="18"/>
  <c r="N22" i="18"/>
  <c r="M31" i="18"/>
  <c r="N18" i="18"/>
  <c r="M19" i="18"/>
  <c r="N38" i="18"/>
  <c r="M11" i="18"/>
  <c r="N10" i="18"/>
  <c r="N25" i="18"/>
  <c r="N30" i="18"/>
  <c r="M14" i="18"/>
  <c r="M63" i="18"/>
  <c r="M76" i="18"/>
  <c r="M67" i="18"/>
  <c r="N13" i="18"/>
  <c r="M51" i="18"/>
  <c r="M7" i="18"/>
  <c r="N41" i="18"/>
  <c r="N39" i="18" l="1"/>
  <c r="N23" i="18"/>
  <c r="N36" i="18"/>
  <c r="N35" i="18"/>
  <c r="N12" i="18"/>
  <c r="M27" i="18"/>
  <c r="N11" i="18"/>
  <c r="N32" i="18"/>
  <c r="N19" i="18"/>
  <c r="N31" i="18"/>
  <c r="N20" i="18"/>
  <c r="M15" i="18"/>
  <c r="N26" i="18"/>
  <c r="N14" i="18"/>
  <c r="N42" i="18"/>
  <c r="N28" i="18" l="1"/>
  <c r="N27" i="18"/>
  <c r="N15" i="18"/>
  <c r="N16" i="18"/>
  <c r="N43" i="18"/>
  <c r="N44" i="18" l="1"/>
  <c r="N45" i="18" l="1"/>
  <c r="N46" i="18" l="1"/>
  <c r="N47" i="18" l="1"/>
  <c r="N48" i="18" l="1"/>
  <c r="N49" i="18" l="1"/>
  <c r="N50" i="18" l="1"/>
  <c r="N51" i="18" l="1"/>
  <c r="N52" i="18" l="1"/>
  <c r="N53" i="18" l="1"/>
  <c r="N54" i="18" l="1"/>
  <c r="N55" i="18" l="1"/>
  <c r="N56" i="18" l="1"/>
  <c r="N57" i="18" l="1"/>
  <c r="N58" i="18" l="1"/>
  <c r="N59" i="18" l="1"/>
  <c r="N60" i="18" l="1"/>
  <c r="N61" i="18" l="1"/>
  <c r="N62" i="18" l="1"/>
  <c r="N63" i="18" l="1"/>
  <c r="N64" i="18" l="1"/>
  <c r="N65" i="18" l="1"/>
  <c r="N66" i="18" l="1"/>
  <c r="N67" i="18" l="1"/>
  <c r="N68" i="18" l="1"/>
  <c r="N69" i="18" l="1"/>
  <c r="N70" i="18" l="1"/>
  <c r="N71" i="18" l="1"/>
  <c r="N72" i="18" l="1"/>
  <c r="N73" i="18" l="1"/>
  <c r="N74" i="18" l="1"/>
  <c r="N76" i="18" l="1"/>
  <c r="N75" i="18"/>
  <c r="B5" i="18"/>
  <c r="F8" i="18" s="1"/>
  <c r="G8" i="18" s="1"/>
  <c r="B22" i="18"/>
  <c r="F76" i="18" s="1"/>
  <c r="B20" i="18"/>
  <c r="F68" i="18" s="1"/>
  <c r="B21" i="18"/>
  <c r="F72" i="18" s="1"/>
  <c r="B8" i="18"/>
  <c r="F20" i="18" s="1"/>
  <c r="B12" i="18"/>
  <c r="F36" i="18" s="1"/>
  <c r="B17" i="18"/>
  <c r="F56" i="18" s="1"/>
  <c r="B7" i="18"/>
  <c r="F16" i="18" s="1"/>
  <c r="B18" i="18"/>
  <c r="F60" i="18" s="1"/>
  <c r="B13" i="18"/>
  <c r="F40" i="18" s="1"/>
  <c r="B10" i="18"/>
  <c r="F28" i="18" s="1"/>
  <c r="B16" i="18"/>
  <c r="F52" i="18" s="1"/>
  <c r="B19" i="18"/>
  <c r="F64" i="18" s="1"/>
  <c r="B6" i="18"/>
  <c r="F12" i="18" s="1"/>
  <c r="B9" i="18"/>
  <c r="F24" i="18" s="1"/>
  <c r="B15" i="18"/>
  <c r="F48" i="18" s="1"/>
  <c r="B11" i="18"/>
  <c r="F32" i="18" s="1"/>
  <c r="B14" i="18"/>
  <c r="F44" i="18" s="1"/>
  <c r="G64" i="18" l="1"/>
  <c r="H60" i="18" s="1"/>
  <c r="G52" i="18"/>
  <c r="H48" i="18" s="1"/>
  <c r="G76" i="18"/>
  <c r="H72" i="18" s="1"/>
  <c r="G20" i="18"/>
  <c r="H16" i="18" s="1"/>
  <c r="H17" i="18" s="1"/>
  <c r="G44" i="18"/>
  <c r="H40" i="18" s="1"/>
  <c r="G16" i="18"/>
  <c r="H12" i="18" s="1"/>
  <c r="G40" i="18"/>
  <c r="H36" i="18" s="1"/>
  <c r="G48" i="18"/>
  <c r="H44" i="18" s="1"/>
  <c r="G72" i="18"/>
  <c r="H68" i="18" s="1"/>
  <c r="H69" i="18" s="1"/>
  <c r="G28" i="18"/>
  <c r="H24" i="18" s="1"/>
  <c r="G32" i="18"/>
  <c r="H28" i="18" s="1"/>
  <c r="H29" i="18" s="1"/>
  <c r="G60" i="18"/>
  <c r="H56" i="18" s="1"/>
  <c r="H57" i="18" s="1"/>
  <c r="G56" i="18"/>
  <c r="H52" i="18" s="1"/>
  <c r="G36" i="18"/>
  <c r="H32" i="18" s="1"/>
  <c r="H33" i="18" s="1"/>
  <c r="G12" i="18"/>
  <c r="G24" i="18"/>
  <c r="G68" i="18"/>
  <c r="H49" i="18" l="1"/>
  <c r="I49" i="18" s="1"/>
  <c r="H45" i="18"/>
  <c r="H37" i="18"/>
  <c r="H53" i="18"/>
  <c r="H54" i="18" s="1"/>
  <c r="H8" i="18"/>
  <c r="I33" i="18"/>
  <c r="H34" i="18"/>
  <c r="I29" i="18"/>
  <c r="H30" i="18"/>
  <c r="I17" i="18"/>
  <c r="H18" i="18"/>
  <c r="I69" i="18"/>
  <c r="H70" i="18"/>
  <c r="H61" i="18"/>
  <c r="H58" i="18"/>
  <c r="I57" i="18"/>
  <c r="H20" i="18"/>
  <c r="H64" i="18"/>
  <c r="H65" i="18" s="1"/>
  <c r="H41" i="18"/>
  <c r="H13" i="18"/>
  <c r="H73" i="18"/>
  <c r="H25" i="18"/>
  <c r="H50" i="18" l="1"/>
  <c r="I50" i="18" s="1"/>
  <c r="I37" i="18"/>
  <c r="H38" i="18"/>
  <c r="H39" i="18" s="1"/>
  <c r="I45" i="18"/>
  <c r="H46" i="18"/>
  <c r="I46" i="18" s="1"/>
  <c r="I53" i="18"/>
  <c r="H9" i="18"/>
  <c r="I70" i="18"/>
  <c r="H71" i="18"/>
  <c r="I25" i="18"/>
  <c r="H26" i="18"/>
  <c r="H59" i="18"/>
  <c r="I58" i="18"/>
  <c r="I61" i="18"/>
  <c r="H62" i="18"/>
  <c r="H19" i="18"/>
  <c r="I18" i="18"/>
  <c r="I30" i="18"/>
  <c r="H31" i="18"/>
  <c r="I13" i="18"/>
  <c r="H14" i="18"/>
  <c r="I41" i="18"/>
  <c r="H42" i="18"/>
  <c r="H35" i="18"/>
  <c r="I34" i="18"/>
  <c r="I65" i="18"/>
  <c r="H66" i="18"/>
  <c r="I73" i="18"/>
  <c r="H74" i="18"/>
  <c r="H21" i="18"/>
  <c r="H55" i="18"/>
  <c r="I54" i="18"/>
  <c r="H51" i="18" l="1"/>
  <c r="I52" i="18" s="1"/>
  <c r="I38" i="18"/>
  <c r="I9" i="18"/>
  <c r="H47" i="18"/>
  <c r="H10" i="18"/>
  <c r="I21" i="18"/>
  <c r="H22" i="18"/>
  <c r="I35" i="18"/>
  <c r="I36" i="18"/>
  <c r="I19" i="18"/>
  <c r="I71" i="18"/>
  <c r="I72" i="18"/>
  <c r="H75" i="18"/>
  <c r="I74" i="18"/>
  <c r="H63" i="18"/>
  <c r="I62" i="18"/>
  <c r="I59" i="18"/>
  <c r="I60" i="18"/>
  <c r="I31" i="18"/>
  <c r="I32" i="18"/>
  <c r="I42" i="18"/>
  <c r="H43" i="18"/>
  <c r="I26" i="18"/>
  <c r="H27" i="18"/>
  <c r="I55" i="18"/>
  <c r="I56" i="18"/>
  <c r="H67" i="18"/>
  <c r="I66" i="18"/>
  <c r="H15" i="18"/>
  <c r="I14" i="18"/>
  <c r="I20" i="18"/>
  <c r="I39" i="18"/>
  <c r="I40" i="18"/>
  <c r="I47" i="18" l="1"/>
  <c r="I51" i="18"/>
  <c r="I48" i="18"/>
  <c r="H11" i="18"/>
  <c r="I12" i="18" s="1"/>
  <c r="I10" i="18"/>
  <c r="I15" i="18"/>
  <c r="I16" i="18"/>
  <c r="I75" i="18"/>
  <c r="H76" i="18"/>
  <c r="I43" i="18"/>
  <c r="I44" i="18"/>
  <c r="I67" i="18"/>
  <c r="I68" i="18"/>
  <c r="I63" i="18"/>
  <c r="I64" i="18"/>
  <c r="I27" i="18"/>
  <c r="I28" i="18"/>
  <c r="H23" i="18"/>
  <c r="I22" i="18"/>
  <c r="I11" i="18" l="1"/>
  <c r="I23" i="18"/>
  <c r="I24" i="18"/>
  <c r="I7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Murphy, Casey</author>
  </authors>
  <commentList>
    <comment ref="S97" authorId="0" shapeId="0" xr:uid="{00000000-0006-0000-0400-000001000000}">
      <text>
        <r>
          <rPr>
            <b/>
            <sz val="9"/>
            <color indexed="81"/>
            <rFont val="Tahoma"/>
            <family val="2"/>
          </rPr>
          <t>Murphy, Casey:</t>
        </r>
        <r>
          <rPr>
            <sz val="9"/>
            <color indexed="81"/>
            <rFont val="Tahoma"/>
            <family val="2"/>
          </rPr>
          <t xml:space="preserve">
switch from supplimentary tables to table 14.3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Murphy, Casey</author>
  </authors>
  <commentList>
    <comment ref="B73" authorId="0" shapeId="0" xr:uid="{00000000-0006-0000-0500-000001000000}">
      <text>
        <r>
          <rPr>
            <b/>
            <sz val="9"/>
            <color indexed="81"/>
            <rFont val="Tahoma"/>
            <family val="2"/>
          </rPr>
          <t>Murphy, Casey:</t>
        </r>
        <r>
          <rPr>
            <sz val="9"/>
            <color indexed="81"/>
            <rFont val="Tahoma"/>
            <family val="2"/>
          </rPr>
          <t xml:space="preserve">
Total was aggregated before this point</t>
        </r>
      </text>
    </comment>
    <comment ref="A107" authorId="0" shapeId="0" xr:uid="{00000000-0006-0000-0500-000002000000}">
      <text>
        <r>
          <rPr>
            <b/>
            <sz val="9"/>
            <color indexed="81"/>
            <rFont val="Tahoma"/>
            <family val="2"/>
          </rPr>
          <t>Murphy, Casey:</t>
        </r>
        <r>
          <rPr>
            <sz val="9"/>
            <color indexed="81"/>
            <rFont val="Tahoma"/>
            <family val="2"/>
          </rPr>
          <t xml:space="preserve">
ONS codes change at this point from codes in brackets to modern codes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Murphy, Casey</author>
  </authors>
  <commentList>
    <comment ref="E21" authorId="0" shapeId="0" xr:uid="{00000000-0006-0000-0600-000001000000}">
      <text>
        <r>
          <rPr>
            <b/>
            <sz val="9"/>
            <color indexed="81"/>
            <rFont val="Tahoma"/>
            <family val="2"/>
          </rPr>
          <t>Murphy, Casey:</t>
        </r>
        <r>
          <rPr>
            <sz val="9"/>
            <color indexed="81"/>
            <rFont val="Tahoma"/>
            <family val="2"/>
          </rPr>
          <t xml:space="preserve">
Changes at this point from capital issues by quoted companies (net)</t>
        </r>
      </text>
    </comment>
    <comment ref="E41" authorId="0" shapeId="0" xr:uid="{00000000-0006-0000-0600-000002000000}">
      <text>
        <r>
          <rPr>
            <b/>
            <sz val="9"/>
            <color indexed="81"/>
            <rFont val="Tahoma"/>
            <family val="2"/>
          </rPr>
          <t>Murphy, Casey:</t>
        </r>
        <r>
          <rPr>
            <sz val="9"/>
            <color indexed="81"/>
            <rFont val="Tahoma"/>
            <family val="2"/>
          </rPr>
          <t xml:space="preserve">
changes from capital issues abroad</t>
        </r>
      </text>
    </comment>
    <comment ref="B65" authorId="0" shapeId="0" xr:uid="{00000000-0006-0000-0600-000003000000}">
      <text>
        <r>
          <rPr>
            <b/>
            <sz val="9"/>
            <color indexed="81"/>
            <rFont val="Tahoma"/>
            <family val="2"/>
          </rPr>
          <t>Murphy, Casey:</t>
        </r>
        <r>
          <rPr>
            <sz val="9"/>
            <color indexed="81"/>
            <rFont val="Tahoma"/>
            <family val="2"/>
          </rPr>
          <t xml:space="preserve">
Total was aggregated before this point</t>
        </r>
      </text>
    </comment>
    <comment ref="F65" authorId="0" shapeId="0" xr:uid="{00000000-0006-0000-0600-000004000000}">
      <text>
        <r>
          <rPr>
            <b/>
            <sz val="9"/>
            <color indexed="81"/>
            <rFont val="Tahoma"/>
            <family val="2"/>
          </rPr>
          <t>Murphy, Casey:</t>
        </r>
        <r>
          <rPr>
            <sz val="9"/>
            <color indexed="81"/>
            <rFont val="Tahoma"/>
            <family val="2"/>
          </rPr>
          <t xml:space="preserve">
before this classed as 'intra company investment by overseas companies</t>
        </r>
      </text>
    </comment>
    <comment ref="A107" authorId="0" shapeId="0" xr:uid="{00000000-0006-0000-0600-000005000000}">
      <text>
        <r>
          <rPr>
            <b/>
            <sz val="9"/>
            <color indexed="81"/>
            <rFont val="Tahoma"/>
            <family val="2"/>
          </rPr>
          <t>Murphy, Casey:</t>
        </r>
        <r>
          <rPr>
            <sz val="9"/>
            <color indexed="81"/>
            <rFont val="Tahoma"/>
            <family val="2"/>
          </rPr>
          <t xml:space="preserve">
ONS codes change at this point from codes in brackets to modern codes</t>
        </r>
      </text>
    </comment>
    <comment ref="L107" authorId="0" shapeId="0" xr:uid="{00000000-0006-0000-0600-000006000000}">
      <text>
        <r>
          <rPr>
            <b/>
            <sz val="9"/>
            <color indexed="81"/>
            <rFont val="Tahoma"/>
            <family val="2"/>
          </rPr>
          <t>Murphy, Casey:</t>
        </r>
        <r>
          <rPr>
            <sz val="9"/>
            <color indexed="81"/>
            <rFont val="Tahoma"/>
            <family val="2"/>
          </rPr>
          <t xml:space="preserve">
ONS codes change at this point from codes in brackets to modern codes</t>
        </r>
      </text>
    </comment>
  </commentList>
</comments>
</file>

<file path=xl/sharedStrings.xml><?xml version="1.0" encoding="utf-8"?>
<sst xmlns="http://schemas.openxmlformats.org/spreadsheetml/2006/main" count="4010" uniqueCount="2469">
  <si>
    <t>FAMEDATE</t>
  </si>
  <si>
    <t>Quarterly</t>
  </si>
  <si>
    <t>ALDY.Q</t>
  </si>
  <si>
    <t>HH liabs</t>
  </si>
  <si>
    <t>Balance sheet of personal sector (£billion)</t>
  </si>
  <si>
    <t>Physical assets</t>
  </si>
  <si>
    <t>Financial assets</t>
  </si>
  <si>
    <t>Total</t>
  </si>
  <si>
    <t>Liabilities and share capital</t>
  </si>
  <si>
    <t>Net wealth</t>
  </si>
  <si>
    <t>Cash</t>
  </si>
  <si>
    <t>Bills and deposits</t>
  </si>
  <si>
    <t>Bonds</t>
  </si>
  <si>
    <t>Company securities</t>
  </si>
  <si>
    <t>Overseas  securities</t>
  </si>
  <si>
    <t>Direct investment securities</t>
  </si>
  <si>
    <t>Loans</t>
  </si>
  <si>
    <t>Debtors</t>
  </si>
  <si>
    <t>Life funds</t>
  </si>
  <si>
    <t>Creditors</t>
  </si>
  <si>
    <t>Bank advances (£million)</t>
  </si>
  <si>
    <t>Agriculture</t>
  </si>
  <si>
    <t>Fishing</t>
  </si>
  <si>
    <t>Coal mining</t>
  </si>
  <si>
    <t>Quarrying, etc.</t>
  </si>
  <si>
    <t>Chemicals</t>
  </si>
  <si>
    <t>Iron and steel and allied trades</t>
  </si>
  <si>
    <t>Non-ferrous metals</t>
  </si>
  <si>
    <t>Egineering, etc.</t>
  </si>
  <si>
    <t>Cotton</t>
  </si>
  <si>
    <t>Wool</t>
  </si>
  <si>
    <t>Other textiles</t>
  </si>
  <si>
    <t>Leather and rubber</t>
  </si>
  <si>
    <t>Food, drink and tobacco</t>
  </si>
  <si>
    <t>Builders and contractors</t>
  </si>
  <si>
    <t>Building material</t>
  </si>
  <si>
    <t>Public utilities (other than transport)</t>
  </si>
  <si>
    <t>Transport and communications</t>
  </si>
  <si>
    <t>Shipping and shipbuilding</t>
  </si>
  <si>
    <t>Retail trade</t>
  </si>
  <si>
    <t>Unclassifiable industry and trade</t>
  </si>
  <si>
    <t>Stockbrokers</t>
  </si>
  <si>
    <t>Hire purchase finance companies</t>
  </si>
  <si>
    <t>Other financial</t>
  </si>
  <si>
    <t>Local government authorities</t>
  </si>
  <si>
    <t>Churches, charities, hospitals, etc.</t>
  </si>
  <si>
    <t>Personal and professional</t>
  </si>
  <si>
    <t>Entertainment</t>
  </si>
  <si>
    <t>Buiding Societies</t>
  </si>
  <si>
    <t>Number and balance sheets</t>
  </si>
  <si>
    <t>Current transactions</t>
  </si>
  <si>
    <t>Societies on register (number)</t>
  </si>
  <si>
    <t>Share investors (thousands)</t>
  </si>
  <si>
    <t>Depositors (thousands</t>
  </si>
  <si>
    <t>Borrowers (thousands)</t>
  </si>
  <si>
    <t>Liabilities and provisions (£million)</t>
  </si>
  <si>
    <t>Balance of profit and reserves (£million)</t>
  </si>
  <si>
    <t>Assets</t>
  </si>
  <si>
    <t>Shares</t>
  </si>
  <si>
    <t>Deposits</t>
  </si>
  <si>
    <t>Advances on mortgage</t>
  </si>
  <si>
    <t>Management expenses</t>
  </si>
  <si>
    <t>Rate of interest (%)</t>
  </si>
  <si>
    <t>H.N. Government advances</t>
  </si>
  <si>
    <t>Other</t>
  </si>
  <si>
    <t>Mortgages</t>
  </si>
  <si>
    <t>Investments</t>
  </si>
  <si>
    <t>Subscribed</t>
  </si>
  <si>
    <t>Interest thereon</t>
  </si>
  <si>
    <t>Withdrawn (including interest)</t>
  </si>
  <si>
    <t>Received</t>
  </si>
  <si>
    <t>Withdraw (including interest)</t>
  </si>
  <si>
    <t>Repayments of principle</t>
  </si>
  <si>
    <t>Interest</t>
  </si>
  <si>
    <t>Paid on shares</t>
  </si>
  <si>
    <t>Paid on deposits</t>
  </si>
  <si>
    <t>Received on mortgage advances</t>
  </si>
  <si>
    <t>-</t>
  </si>
  <si>
    <t>CSO</t>
  </si>
  <si>
    <t>Final</t>
  </si>
  <si>
    <t>alcx.q</t>
  </si>
  <si>
    <t>adnf.q</t>
  </si>
  <si>
    <t>rewz.q</t>
  </si>
  <si>
    <t>rhhs.q</t>
  </si>
  <si>
    <t>amxe.q</t>
  </si>
  <si>
    <t>rdlg.q</t>
  </si>
  <si>
    <t>reyq.q</t>
  </si>
  <si>
    <t>revt.q</t>
  </si>
  <si>
    <t>amwu.q</t>
  </si>
  <si>
    <t>rmaq.q</t>
  </si>
  <si>
    <t>aqbp.q</t>
  </si>
  <si>
    <t>rewk.q</t>
  </si>
  <si>
    <t>alcw.q</t>
  </si>
  <si>
    <t>rezd.q</t>
  </si>
  <si>
    <t>Financial Liabilities (£million)</t>
  </si>
  <si>
    <t>ALCX</t>
  </si>
  <si>
    <t>AQBP (ALCV)</t>
  </si>
  <si>
    <t>AQBN (ALCP)</t>
  </si>
  <si>
    <t>AQBO (ALCQ)</t>
  </si>
  <si>
    <t>ALFD</t>
  </si>
  <si>
    <t>ALCT</t>
  </si>
  <si>
    <t>ALCW</t>
  </si>
  <si>
    <t>Total liabilities</t>
  </si>
  <si>
    <t>Overseas liabilities</t>
  </si>
  <si>
    <t>UK debenture and loan stock</t>
  </si>
  <si>
    <t>UK ordinary and preference shares</t>
  </si>
  <si>
    <t>Retail co-operatives</t>
  </si>
  <si>
    <t>Trade credit</t>
  </si>
  <si>
    <t>Accruals</t>
  </si>
  <si>
    <t>1960 Q1</t>
  </si>
  <si>
    <t>1960 Q2</t>
  </si>
  <si>
    <t>1960 Q3</t>
  </si>
  <si>
    <t>1960 Q4</t>
  </si>
  <si>
    <t>1961 Q1</t>
  </si>
  <si>
    <t>1961 Q2</t>
  </si>
  <si>
    <t>1961 Q3</t>
  </si>
  <si>
    <t>1961 Q4</t>
  </si>
  <si>
    <t>1962 Q1</t>
  </si>
  <si>
    <t>1962 Q2</t>
  </si>
  <si>
    <t>1962 Q3</t>
  </si>
  <si>
    <t>1962 Q4</t>
  </si>
  <si>
    <t>1963 Q1</t>
  </si>
  <si>
    <t>1963 Q2</t>
  </si>
  <si>
    <t>1963 Q3</t>
  </si>
  <si>
    <t>1963 Q4</t>
  </si>
  <si>
    <t>1964 Q1</t>
  </si>
  <si>
    <t>1964 Q2</t>
  </si>
  <si>
    <t>1964 Q3</t>
  </si>
  <si>
    <t>1964 Q4</t>
  </si>
  <si>
    <t>1965 Q1</t>
  </si>
  <si>
    <t>1965 Q2</t>
  </si>
  <si>
    <t>1965 Q3</t>
  </si>
  <si>
    <t>1965 Q4</t>
  </si>
  <si>
    <t>1966 Q1</t>
  </si>
  <si>
    <t>1966 Q2</t>
  </si>
  <si>
    <t>1966 Q3</t>
  </si>
  <si>
    <t>1966 Q4</t>
  </si>
  <si>
    <t>1967 Q1</t>
  </si>
  <si>
    <t>1967 Q2</t>
  </si>
  <si>
    <t>1967 Q3</t>
  </si>
  <si>
    <t>1967 Q4</t>
  </si>
  <si>
    <t>1968 Q1</t>
  </si>
  <si>
    <t>1968 Q2</t>
  </si>
  <si>
    <t>1968 Q3</t>
  </si>
  <si>
    <t>1968 Q4</t>
  </si>
  <si>
    <t>1969 Q1</t>
  </si>
  <si>
    <t>1969 Q2</t>
  </si>
  <si>
    <t>1969 Q3</t>
  </si>
  <si>
    <t>1969 Q4</t>
  </si>
  <si>
    <t>1970 Q1</t>
  </si>
  <si>
    <t>1970 Q2</t>
  </si>
  <si>
    <t>1970 Q3</t>
  </si>
  <si>
    <t>1970 Q4</t>
  </si>
  <si>
    <t>1971 Q1</t>
  </si>
  <si>
    <t>1971 Q2</t>
  </si>
  <si>
    <t>1971 Q3</t>
  </si>
  <si>
    <t>1971 Q4</t>
  </si>
  <si>
    <t>1972 Q1</t>
  </si>
  <si>
    <t>1972 Q2</t>
  </si>
  <si>
    <t>1972 Q3</t>
  </si>
  <si>
    <t>1972 Q4</t>
  </si>
  <si>
    <t>1973 Q1</t>
  </si>
  <si>
    <t>1973 Q2</t>
  </si>
  <si>
    <t>1973 Q3</t>
  </si>
  <si>
    <t>1973 Q4</t>
  </si>
  <si>
    <t>1974 Q1</t>
  </si>
  <si>
    <t>1974 Q2</t>
  </si>
  <si>
    <t>1974 Q3</t>
  </si>
  <si>
    <t>1974 Q4</t>
  </si>
  <si>
    <t>1975 Q1</t>
  </si>
  <si>
    <t>1975 Q2</t>
  </si>
  <si>
    <t>1975 Q3</t>
  </si>
  <si>
    <t>1975 Q4</t>
  </si>
  <si>
    <t>1976 Q1</t>
  </si>
  <si>
    <t>1976 Q2</t>
  </si>
  <si>
    <t>1976 Q3</t>
  </si>
  <si>
    <t>1976 Q4</t>
  </si>
  <si>
    <t>1977 Q1</t>
  </si>
  <si>
    <t>1977 Q2</t>
  </si>
  <si>
    <t>1977 Q3</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</si>
  <si>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</si>
  <si>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</si>
  <si>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</si>
  <si>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</si>
  <si>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</si>
  <si>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</si>
  <si>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</si>
  <si>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</si>
  <si>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</si>
  <si>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</si>
  <si>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</si>
  <si>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</si>
  <si>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</si>
  <si>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</si>
  <si>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</si>
  <si>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</si>
  <si>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</si>
  <si>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</si>
  <si>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</si>
  <si>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</si>
  <si>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</si>
  <si>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</si>
  <si>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</si>
  <si>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</si>
  <si>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</si>
  <si>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</si>
  <si>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</si>
  <si>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</si>
  <si>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</si>
  <si>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</si>
  <si>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</si>
  <si>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</si>
  <si>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</si>
  <si>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</si>
  <si>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</si>
  <si>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</si>
  <si>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</si>
  <si>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</si>
  <si>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</si>
  <si>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</si>
  <si>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</si>
  <si>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</si>
  <si>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</si>
  <si>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</si>
  <si>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</si>
  <si>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</si>
  <si>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</si>
  <si>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</si>
  <si>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</si>
  <si>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</si>
  <si>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</si>
  <si>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</si>
  <si>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</si>
  <si>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</si>
  <si>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</si>
  <si>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</si>
  <si>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</si>
  <si>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</si>
  <si>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</si>
  <si>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</si>
  <si>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</si>
  <si>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</si>
  <si>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</si>
  <si>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</si>
  <si>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</si>
  <si>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</si>
  <si>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</si>
  <si>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</si>
  <si>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</si>
  <si>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</si>
  <si>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</si>
  <si>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</si>
  <si>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</si>
  <si>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</si>
  <si>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</si>
  <si>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</si>
  <si>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</si>
  <si>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</si>
  <si>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Balance sheet of industrial and commercial companies (£billion)</t>
  </si>
  <si>
    <t>Direct investment outward</t>
  </si>
  <si>
    <t>Direct investment inward</t>
  </si>
  <si>
    <t>BBA</t>
  </si>
  <si>
    <t>Financial accounts: flow data (£million)</t>
  </si>
  <si>
    <t>ICC sector</t>
  </si>
  <si>
    <t>AIBT</t>
  </si>
  <si>
    <t>AQNV (AIBW)</t>
  </si>
  <si>
    <t>AQNW (AIBX)</t>
  </si>
  <si>
    <t>AQNZ (AIBY)</t>
  </si>
  <si>
    <t>AICA</t>
  </si>
  <si>
    <t>Total (other external borrowings)</t>
  </si>
  <si>
    <t>Ordinary shares (other external borrowings</t>
  </si>
  <si>
    <t>Debentures &amp; preference shares (other external borrowings</t>
  </si>
  <si>
    <t>Other capital issues (other external borrowing)</t>
  </si>
  <si>
    <t>Other overseas investment (other external borrowings)</t>
  </si>
  <si>
    <t>1997 Q2</t>
  </si>
  <si>
    <t>1997 Q3</t>
  </si>
  <si>
    <t>1997 Q4</t>
  </si>
  <si>
    <t>1998 Q1</t>
  </si>
  <si>
    <t>R &amp; R</t>
  </si>
  <si>
    <t>BoE</t>
  </si>
  <si>
    <t>Splice</t>
  </si>
  <si>
    <t>Personal</t>
  </si>
  <si>
    <t>ICC</t>
  </si>
  <si>
    <t>Interpolate</t>
  </si>
  <si>
    <t>Changes</t>
  </si>
  <si>
    <t>Check</t>
  </si>
  <si>
    <t>ONS</t>
  </si>
  <si>
    <t>famedate</t>
  </si>
  <si>
    <t>Proxy 2</t>
  </si>
  <si>
    <t>Mov sum</t>
  </si>
  <si>
    <t>Personal sector</t>
  </si>
  <si>
    <t>AIJP</t>
  </si>
  <si>
    <t>Total borrowing</t>
  </si>
  <si>
    <t>sum</t>
  </si>
  <si>
    <t>Revell &amp; Roe</t>
  </si>
  <si>
    <t>Spliced</t>
  </si>
  <si>
    <t>R&amp;R</t>
  </si>
  <si>
    <t>final*</t>
  </si>
  <si>
    <t>2013 Q4</t>
  </si>
  <si>
    <t>2013 Q3</t>
  </si>
  <si>
    <t>2013 Q2</t>
  </si>
  <si>
    <t>2013 Q1</t>
  </si>
  <si>
    <t>2012 Q4</t>
  </si>
  <si>
    <t>2012 Q3</t>
  </si>
  <si>
    <t>2012 Q2</t>
  </si>
  <si>
    <t>2012 Q1</t>
  </si>
  <si>
    <t>2011 Q4</t>
  </si>
  <si>
    <t>2011 Q3</t>
  </si>
  <si>
    <t>2011 Q2</t>
  </si>
  <si>
    <t>2011 Q1</t>
  </si>
  <si>
    <t>2010 Q4</t>
  </si>
  <si>
    <t>2010 Q3</t>
  </si>
  <si>
    <t>2010 Q2</t>
  </si>
  <si>
    <t>2010 Q1</t>
  </si>
  <si>
    <t>2009 Q4</t>
  </si>
  <si>
    <t>2009 Q3</t>
  </si>
  <si>
    <t>2009 Q2</t>
  </si>
  <si>
    <t>2009 Q1</t>
  </si>
  <si>
    <t>2008 Q4</t>
  </si>
  <si>
    <t>2008 Q3</t>
  </si>
  <si>
    <t>2008 Q2</t>
  </si>
  <si>
    <t>2008 Q1</t>
  </si>
  <si>
    <t>2007 Q4</t>
  </si>
  <si>
    <t>2007 Q3</t>
  </si>
  <si>
    <t>2007 Q2</t>
  </si>
  <si>
    <t>2007 Q1</t>
  </si>
  <si>
    <t>2006 Q4</t>
  </si>
  <si>
    <t>2006 Q3</t>
  </si>
  <si>
    <t>2006 Q2</t>
  </si>
  <si>
    <t>2006 Q1</t>
  </si>
  <si>
    <t>2005 Q4</t>
  </si>
  <si>
    <t>2005 Q3</t>
  </si>
  <si>
    <t>2005 Q2</t>
  </si>
  <si>
    <t>2005 Q1</t>
  </si>
  <si>
    <t>2004 Q4</t>
  </si>
  <si>
    <t>2004 Q3</t>
  </si>
  <si>
    <t>2004 Q2</t>
  </si>
  <si>
    <t>2004 Q1</t>
  </si>
  <si>
    <t>2003 Q4</t>
  </si>
  <si>
    <t>2003 Q3</t>
  </si>
  <si>
    <t>2003 Q2</t>
  </si>
  <si>
    <t>2003 Q1</t>
  </si>
  <si>
    <t>2002 Q4</t>
  </si>
  <si>
    <t>2002 Q3</t>
  </si>
  <si>
    <t>2002 Q2</t>
  </si>
  <si>
    <t>2002 Q1</t>
  </si>
  <si>
    <t>2001 Q4</t>
  </si>
  <si>
    <t>2001 Q3</t>
  </si>
  <si>
    <t>2001 Q2</t>
  </si>
  <si>
    <t>2001 Q1</t>
  </si>
  <si>
    <t>2000 Q4</t>
  </si>
  <si>
    <t>2000 Q3</t>
  </si>
  <si>
    <t>2000 Q2</t>
  </si>
  <si>
    <t>2000 Q1</t>
  </si>
  <si>
    <t>1999 Q4</t>
  </si>
  <si>
    <t>1999 Q3</t>
  </si>
  <si>
    <t>1999 Q2</t>
  </si>
  <si>
    <t>1999 Q1</t>
  </si>
  <si>
    <t>1998 Q4</t>
  </si>
  <si>
    <t>1998 Q3</t>
  </si>
  <si>
    <t>1998 Q2</t>
  </si>
  <si>
    <t>Sum</t>
  </si>
  <si>
    <t>CSO2</t>
  </si>
  <si>
    <t>Raw annual data</t>
  </si>
  <si>
    <t>Business</t>
  </si>
  <si>
    <t>as example</t>
  </si>
  <si>
    <t>(60/61 in next volume)</t>
  </si>
  <si>
    <t>nkza.q</t>
  </si>
  <si>
    <t>nlbu.q</t>
  </si>
  <si>
    <t>Final*</t>
  </si>
  <si>
    <t>total</t>
  </si>
  <si>
    <t>Proxy 1</t>
  </si>
  <si>
    <t>Yes</t>
  </si>
  <si>
    <t>Target Database Type</t>
  </si>
  <si>
    <t>Public Only</t>
  </si>
  <si>
    <t>FS RAD</t>
  </si>
  <si>
    <t>Data Source</t>
  </si>
  <si>
    <t>BOE</t>
  </si>
  <si>
    <t>Series Type</t>
  </si>
  <si>
    <t>Numeric</t>
  </si>
  <si>
    <t>Update Datapoints</t>
  </si>
  <si>
    <t>Region</t>
  </si>
  <si>
    <t>UK</t>
  </si>
  <si>
    <t>Economic Type</t>
  </si>
  <si>
    <t>HHD</t>
  </si>
  <si>
    <t>Service Action</t>
  </si>
  <si>
    <t>Description</t>
  </si>
  <si>
    <t>CLEAR</t>
  </si>
  <si>
    <t>Create Formula</t>
  </si>
  <si>
    <t>Create Scalar</t>
  </si>
  <si>
    <t>Create Series</t>
  </si>
  <si>
    <t>Update Formula</t>
  </si>
  <si>
    <t>Update Scalar</t>
  </si>
  <si>
    <t>Update Series</t>
  </si>
  <si>
    <t>Boolean</t>
  </si>
  <si>
    <t>DateTime</t>
  </si>
  <si>
    <t>Date Time</t>
  </si>
  <si>
    <t>String</t>
  </si>
  <si>
    <t>Public (Including Private)</t>
  </si>
  <si>
    <t>Private Only</t>
  </si>
  <si>
    <t>Create Series Data Provider</t>
  </si>
  <si>
    <t>Data Team</t>
  </si>
  <si>
    <t>Markets</t>
  </si>
  <si>
    <t>PRA International Banks Division</t>
  </si>
  <si>
    <t>Update Series Data Provider</t>
  </si>
  <si>
    <t>Division 1</t>
  </si>
  <si>
    <t>Division 2</t>
  </si>
  <si>
    <t>Division 3</t>
  </si>
  <si>
    <t>Division 4</t>
  </si>
  <si>
    <t>Division 5</t>
  </si>
  <si>
    <t>Division 6</t>
  </si>
  <si>
    <t>FS FID</t>
  </si>
  <si>
    <t>FS IFD</t>
  </si>
  <si>
    <t>FS MSD</t>
  </si>
  <si>
    <t>FS PID</t>
  </si>
  <si>
    <t>FS PPD</t>
  </si>
  <si>
    <t>Update Datapoint Data Provider</t>
  </si>
  <si>
    <t>Create Formula Data Provider</t>
  </si>
  <si>
    <t>Update Formula Data Provider</t>
  </si>
  <si>
    <t>Create Scalar Data Provider</t>
  </si>
  <si>
    <t>Update Scalar Data Provider</t>
  </si>
  <si>
    <t>BAC</t>
  </si>
  <si>
    <t xml:space="preserve">BACS Payments System </t>
  </si>
  <si>
    <t>British Bankers Association</t>
  </si>
  <si>
    <t>BCC</t>
  </si>
  <si>
    <t>British Chambers of Commerce</t>
  </si>
  <si>
    <t>BCM</t>
  </si>
  <si>
    <t>BoE Commodity Price Index</t>
  </si>
  <si>
    <t>BIS</t>
  </si>
  <si>
    <t>Bank of International Settlements</t>
  </si>
  <si>
    <t>BLM</t>
  </si>
  <si>
    <t>Bloomberg</t>
  </si>
  <si>
    <t>BLS</t>
  </si>
  <si>
    <t xml:space="preserve">Bank Lending Survey </t>
  </si>
  <si>
    <t>BMS</t>
  </si>
  <si>
    <t>Banking and Market Services payments data</t>
  </si>
  <si>
    <t>Bank of England</t>
  </si>
  <si>
    <t>BRC</t>
  </si>
  <si>
    <t>British Retail Consortium</t>
  </si>
  <si>
    <t>BSP</t>
  </si>
  <si>
    <t xml:space="preserve">Balance Sheet Model    </t>
  </si>
  <si>
    <t>CAP</t>
  </si>
  <si>
    <t>S&amp;P Capital IQ - current use for FS Models Management</t>
  </si>
  <si>
    <t>CBE</t>
  </si>
  <si>
    <t xml:space="preserve">CB Richard Ellis           </t>
  </si>
  <si>
    <t>CBI</t>
  </si>
  <si>
    <t>Confederation of British Industry</t>
  </si>
  <si>
    <t>CCS</t>
  </si>
  <si>
    <t>Credit Conditions Survey</t>
  </si>
  <si>
    <t>CHP</t>
  </si>
  <si>
    <t>CHAPS Co. payments data</t>
  </si>
  <si>
    <t>CIP</t>
  </si>
  <si>
    <t>CIPS</t>
  </si>
  <si>
    <t>CLS</t>
  </si>
  <si>
    <t>CLS Bank International payments data</t>
  </si>
  <si>
    <t>CML</t>
  </si>
  <si>
    <t>Council of mortgage lenders</t>
  </si>
  <si>
    <t>CON</t>
  </si>
  <si>
    <t>Construction</t>
  </si>
  <si>
    <t>CPB</t>
  </si>
  <si>
    <t>Central Planning Bureau Netherlands Bureau for Economic Policy Analysis</t>
  </si>
  <si>
    <t>CSB</t>
  </si>
  <si>
    <t xml:space="preserve">Credit Suisse                                                                                                                                       </t>
  </si>
  <si>
    <t>CSS</t>
  </si>
  <si>
    <t>National Consensus Data</t>
  </si>
  <si>
    <t>DCR</t>
  </si>
  <si>
    <t xml:space="preserve">Derived corporate    </t>
  </si>
  <si>
    <t>DCS</t>
  </si>
  <si>
    <t>Derived Capital Stock Data</t>
  </si>
  <si>
    <t>DDM</t>
  </si>
  <si>
    <t>Dividend Discount Model data</t>
  </si>
  <si>
    <t>DEB</t>
  </si>
  <si>
    <t xml:space="preserve">Deutsche Bundesbank </t>
  </si>
  <si>
    <t>DEF</t>
  </si>
  <si>
    <t xml:space="preserve">DEFRA                    </t>
  </si>
  <si>
    <t>DEQ</t>
  </si>
  <si>
    <t>Data source to be used in conjunction with the Derivedequities database which contains Eurostoxx calculations</t>
  </si>
  <si>
    <t>DFX</t>
  </si>
  <si>
    <t xml:space="preserve">Derived FX series       </t>
  </si>
  <si>
    <t>DHC</t>
  </si>
  <si>
    <t>Derived Housing and Construction</t>
  </si>
  <si>
    <t>DLB</t>
  </si>
  <si>
    <t>Derived Labour</t>
  </si>
  <si>
    <t>DMT</t>
  </si>
  <si>
    <t>De Montfort University</t>
  </si>
  <si>
    <t>DPW</t>
  </si>
  <si>
    <t>DERIVED PROFIT WARNINGS</t>
  </si>
  <si>
    <t>DRP</t>
  </si>
  <si>
    <t>Derived RPI</t>
  </si>
  <si>
    <t>DST</t>
  </si>
  <si>
    <t>Datastream</t>
  </si>
  <si>
    <t>DTE</t>
  </si>
  <si>
    <t xml:space="preserve">Deloitte             </t>
  </si>
  <si>
    <t>DTI</t>
  </si>
  <si>
    <t>Department of Trade &amp; Industry</t>
  </si>
  <si>
    <t>DUN</t>
  </si>
  <si>
    <t xml:space="preserve">Data Uncertainty      </t>
  </si>
  <si>
    <t>DVL</t>
  </si>
  <si>
    <t>Derived volatility series</t>
  </si>
  <si>
    <t>DWS</t>
  </si>
  <si>
    <t>Derived Wage Settlements</t>
  </si>
  <si>
    <t>ECN</t>
  </si>
  <si>
    <t xml:space="preserve">European Commission     </t>
  </si>
  <si>
    <t>EEF</t>
  </si>
  <si>
    <t xml:space="preserve">EEF                   </t>
  </si>
  <si>
    <t>EPF</t>
  </si>
  <si>
    <t>Emerging Portfolio Fund Research Global</t>
  </si>
  <si>
    <t>EUI</t>
  </si>
  <si>
    <t>Euroclear UK &amp; Ireland</t>
  </si>
  <si>
    <t>EUL</t>
  </si>
  <si>
    <t>Euler Financial Trends</t>
  </si>
  <si>
    <t>EUS</t>
  </si>
  <si>
    <t>Data downloaded from the Eurostat website</t>
  </si>
  <si>
    <t>FDI</t>
  </si>
  <si>
    <t>Federal Deposit Insurance Corporation</t>
  </si>
  <si>
    <t>FED</t>
  </si>
  <si>
    <t>Board of Governors of the Federal Reserve System</t>
  </si>
  <si>
    <t>FOR</t>
  </si>
  <si>
    <t>UK IR Forecast Archive</t>
  </si>
  <si>
    <t>FPS</t>
  </si>
  <si>
    <t>Faster Payment Systems</t>
  </si>
  <si>
    <t>FRB</t>
  </si>
  <si>
    <t xml:space="preserve">Banque de France                                 </t>
  </si>
  <si>
    <t>FST</t>
  </si>
  <si>
    <t>Financial Statistics</t>
  </si>
  <si>
    <t>GEM</t>
  </si>
  <si>
    <t xml:space="preserve">SMD data                     </t>
  </si>
  <si>
    <t>GFK</t>
  </si>
  <si>
    <t>HAC</t>
  </si>
  <si>
    <t>Housing and Construction</t>
  </si>
  <si>
    <t>HBF</t>
  </si>
  <si>
    <t>House Builders Federation</t>
  </si>
  <si>
    <t>HFX</t>
  </si>
  <si>
    <t>Halifax PLC</t>
  </si>
  <si>
    <t>ICE</t>
  </si>
  <si>
    <t>Intercontinental Exchange payments data</t>
  </si>
  <si>
    <t>IMF</t>
  </si>
  <si>
    <t xml:space="preserve">World Economic Outlook (WEO) </t>
  </si>
  <si>
    <t>INF</t>
  </si>
  <si>
    <t>International Forecast Archive</t>
  </si>
  <si>
    <t>INS</t>
  </si>
  <si>
    <t xml:space="preserve">Insolvency Service    </t>
  </si>
  <si>
    <t>IPD</t>
  </si>
  <si>
    <t>Investment property databank</t>
  </si>
  <si>
    <t>ITB</t>
  </si>
  <si>
    <t xml:space="preserve">Banca d’Italia                                            </t>
  </si>
  <si>
    <t>JPM</t>
  </si>
  <si>
    <t xml:space="preserve">JP Morgan           </t>
  </si>
  <si>
    <t>LAB</t>
  </si>
  <si>
    <t>Labour</t>
  </si>
  <si>
    <t>LCH</t>
  </si>
  <si>
    <t>LCH.Clearnet  payments data</t>
  </si>
  <si>
    <t>LDI</t>
  </si>
  <si>
    <t>Leading Indicators</t>
  </si>
  <si>
    <t>LFS</t>
  </si>
  <si>
    <t>Labour Force Survey</t>
  </si>
  <si>
    <t>LIF</t>
  </si>
  <si>
    <t>LIFFE</t>
  </si>
  <si>
    <t>LNK</t>
  </si>
  <si>
    <t>LINK Interchange Network Ltd payments data</t>
  </si>
  <si>
    <t>LRN</t>
  </si>
  <si>
    <t xml:space="preserve">Long-run dataset     </t>
  </si>
  <si>
    <t>MCD</t>
  </si>
  <si>
    <t xml:space="preserve">Mastercard data     </t>
  </si>
  <si>
    <t>MEI</t>
  </si>
  <si>
    <t xml:space="preserve">OECD                                </t>
  </si>
  <si>
    <t>MER</t>
  </si>
  <si>
    <t>Agents' Economic Reports</t>
  </si>
  <si>
    <t>MIT</t>
  </si>
  <si>
    <t>MarkIT CDS Premia data</t>
  </si>
  <si>
    <t>MOD</t>
  </si>
  <si>
    <t>Models</t>
  </si>
  <si>
    <t>MON</t>
  </si>
  <si>
    <t>Monetary stance database</t>
  </si>
  <si>
    <t>MST</t>
  </si>
  <si>
    <t>Monetary Statistics</t>
  </si>
  <si>
    <t>NCC</t>
  </si>
  <si>
    <t>Nationwide Consumer Confidence</t>
  </si>
  <si>
    <t>NDL</t>
  </si>
  <si>
    <t xml:space="preserve">National Debt Line                            </t>
  </si>
  <si>
    <t>NIR</t>
  </si>
  <si>
    <t xml:space="preserve">NIESR forecasts       </t>
  </si>
  <si>
    <t>NOP</t>
  </si>
  <si>
    <t xml:space="preserve">BoE Gfk/NOP survey   </t>
  </si>
  <si>
    <t>OEF</t>
  </si>
  <si>
    <t xml:space="preserve">OEF forecasts         </t>
  </si>
  <si>
    <t>OUT</t>
  </si>
  <si>
    <t>External output gap forecasts</t>
  </si>
  <si>
    <t>PAR</t>
  </si>
  <si>
    <t>Property Archive - Commercial Property Real-Estate data</t>
  </si>
  <si>
    <t>PDF</t>
  </si>
  <si>
    <t>Probability Density Function</t>
  </si>
  <si>
    <t>PUB</t>
  </si>
  <si>
    <t xml:space="preserve">Published Accounts         </t>
  </si>
  <si>
    <t>RBS</t>
  </si>
  <si>
    <t>Royal Bank of Scotland</t>
  </si>
  <si>
    <t>RMS</t>
  </si>
  <si>
    <t xml:space="preserve">Risk Metrics Data source, owned by MSCI. Provide correlations data. Set up for PRA. </t>
  </si>
  <si>
    <t>RRC</t>
  </si>
  <si>
    <t>Real Rates Calculated Data</t>
  </si>
  <si>
    <t>RTG</t>
  </si>
  <si>
    <t xml:space="preserve">RTGS payments data.      </t>
  </si>
  <si>
    <t>RTR</t>
  </si>
  <si>
    <t>Reuters</t>
  </si>
  <si>
    <t>SEF</t>
  </si>
  <si>
    <t>Survey of External Forecasters - Averages of firms’ central projections from the Inflation Report’s Survey of External Forecasters. Please contact Div6 RA for more information</t>
  </si>
  <si>
    <t>SMM</t>
  </si>
  <si>
    <t>SMMT</t>
  </si>
  <si>
    <t>SOM</t>
  </si>
  <si>
    <t>Output saved from SoMS application</t>
  </si>
  <si>
    <t>STA</t>
  </si>
  <si>
    <t>Stadium</t>
  </si>
  <si>
    <t>STF</t>
  </si>
  <si>
    <t>Division 3 Short Term Inflation Forecast</t>
  </si>
  <si>
    <t>SWT</t>
  </si>
  <si>
    <t xml:space="preserve">SWIFT payments data       </t>
  </si>
  <si>
    <t>UKP</t>
  </si>
  <si>
    <t>UK Payments Administration data</t>
  </si>
  <si>
    <t>VWS</t>
  </si>
  <si>
    <t>Vintage Wage Settlements</t>
  </si>
  <si>
    <t>YLD</t>
  </si>
  <si>
    <t xml:space="preserve">BoE Yield Curve     </t>
  </si>
  <si>
    <t>1A</t>
  </si>
  <si>
    <t>International organisations</t>
  </si>
  <si>
    <t>1B</t>
  </si>
  <si>
    <t>UN organisations</t>
  </si>
  <si>
    <t>1C</t>
  </si>
  <si>
    <t>International Monetary Fund</t>
  </si>
  <si>
    <t>1D</t>
  </si>
  <si>
    <t>World Trade Organisation</t>
  </si>
  <si>
    <t>1E</t>
  </si>
  <si>
    <t>International Bank for Reconstruction and Developm</t>
  </si>
  <si>
    <t>1F</t>
  </si>
  <si>
    <t>International Development Association</t>
  </si>
  <si>
    <t>1G</t>
  </si>
  <si>
    <t>Other UN Organisations</t>
  </si>
  <si>
    <t>4A</t>
  </si>
  <si>
    <t>European Community Institutions, Organs and Organi</t>
  </si>
  <si>
    <t>4C</t>
  </si>
  <si>
    <t>European Investment Bank</t>
  </si>
  <si>
    <t>4D</t>
  </si>
  <si>
    <t>European Commission</t>
  </si>
  <si>
    <t>4E</t>
  </si>
  <si>
    <t>European Development Fund</t>
  </si>
  <si>
    <t>4F</t>
  </si>
  <si>
    <t>European Central Bank</t>
  </si>
  <si>
    <t>4H</t>
  </si>
  <si>
    <t>European Community of Steel and Coal</t>
  </si>
  <si>
    <t>4J</t>
  </si>
  <si>
    <t>Other EC Institutions, Organs and Organisms covere</t>
  </si>
  <si>
    <t>4K</t>
  </si>
  <si>
    <t>European Parliament</t>
  </si>
  <si>
    <t>4L</t>
  </si>
  <si>
    <t>European Council</t>
  </si>
  <si>
    <t>4M</t>
  </si>
  <si>
    <t>Court of Justice</t>
  </si>
  <si>
    <t>4N</t>
  </si>
  <si>
    <t>Court of Auditors</t>
  </si>
  <si>
    <t>4P</t>
  </si>
  <si>
    <t>Economic and Social Committee</t>
  </si>
  <si>
    <t>4Q</t>
  </si>
  <si>
    <t>Committee of Regions</t>
  </si>
  <si>
    <t>4Z</t>
  </si>
  <si>
    <t xml:space="preserve">Other European Community Institutions, Organs and </t>
  </si>
  <si>
    <t>5A</t>
  </si>
  <si>
    <t>Organisation for Economic Cooperation and Developm</t>
  </si>
  <si>
    <t>5B</t>
  </si>
  <si>
    <t>Bank for International Settlements</t>
  </si>
  <si>
    <t>5C</t>
  </si>
  <si>
    <t>Inter-American Development Bank</t>
  </si>
  <si>
    <t>5D</t>
  </si>
  <si>
    <t>African Development Bank</t>
  </si>
  <si>
    <t>5E</t>
  </si>
  <si>
    <t>Asian Development Bank</t>
  </si>
  <si>
    <t>5F</t>
  </si>
  <si>
    <t>European Bank for Reconstruction and Development</t>
  </si>
  <si>
    <t>6A</t>
  </si>
  <si>
    <t>Other International Organisations</t>
  </si>
  <si>
    <t>7Z</t>
  </si>
  <si>
    <t>International Organisations excluding Eur.Communit</t>
  </si>
  <si>
    <t>A1</t>
  </si>
  <si>
    <t>World (all entities)</t>
  </si>
  <si>
    <t>A2</t>
  </si>
  <si>
    <t>EUR12 (Intra Eur12)</t>
  </si>
  <si>
    <t>A3</t>
  </si>
  <si>
    <t>Belgo-Luxembourg Economic Union</t>
  </si>
  <si>
    <t>A4</t>
  </si>
  <si>
    <t>Extra EUR12</t>
  </si>
  <si>
    <t>A5</t>
  </si>
  <si>
    <t>European Free Trade Association</t>
  </si>
  <si>
    <t>A6</t>
  </si>
  <si>
    <t>European Economic Area</t>
  </si>
  <si>
    <t>A7</t>
  </si>
  <si>
    <t>Extra EEA</t>
  </si>
  <si>
    <t>A8</t>
  </si>
  <si>
    <t>OECD countries</t>
  </si>
  <si>
    <t>A9</t>
  </si>
  <si>
    <t>Countries from Central and Eastern Europe</t>
  </si>
  <si>
    <t>AA</t>
  </si>
  <si>
    <t>Advanced Economies</t>
  </si>
  <si>
    <t>AC</t>
  </si>
  <si>
    <t>EU Accession Cands.</t>
  </si>
  <si>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</si>
  <si>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</si>
  <si>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</si>
  <si>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</si>
  <si>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</si>
  <si>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</si>
  <si>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</si>
  <si>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</si>
  <si>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</si>
  <si>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</si>
  <si>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</si>
  <si>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</si>
  <si>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</si>
  <si>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</si>
  <si>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</si>
  <si>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</si>
  <si>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</si>
  <si>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</si>
  <si>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</si>
  <si>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</si>
  <si>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</si>
  <si>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</si>
  <si>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</si>
  <si>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</si>
  <si>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</si>
  <si>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</si>
  <si>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</si>
  <si>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</si>
  <si>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</si>
  <si>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</si>
  <si>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AZ</t>
  </si>
  <si>
    <t>Azerbaijan</t>
  </si>
  <si>
    <t>B1</t>
  </si>
  <si>
    <t>North American Free Trade Association</t>
  </si>
  <si>
    <t>B2</t>
  </si>
  <si>
    <t>Latin America</t>
  </si>
  <si>
    <t>B3</t>
  </si>
  <si>
    <t xml:space="preserve">Countries for the Association of South-East Asian </t>
  </si>
  <si>
    <t>B4</t>
  </si>
  <si>
    <t>Organization of Petroleum Exporting Countries</t>
  </si>
  <si>
    <t>B5</t>
  </si>
  <si>
    <t>African, Caribbean and Pacific countries (Lomé con</t>
  </si>
  <si>
    <t>B6</t>
  </si>
  <si>
    <t>African ACP countries</t>
  </si>
  <si>
    <t>B7</t>
  </si>
  <si>
    <t>Caribbean ACP countries</t>
  </si>
  <si>
    <t>B8</t>
  </si>
  <si>
    <t>Pacific ACP countries</t>
  </si>
  <si>
    <t>B9</t>
  </si>
  <si>
    <t>Core Newly Industrializing Countries</t>
  </si>
  <si>
    <t>BA</t>
  </si>
  <si>
    <t>Bosnia and Herzegovina</t>
  </si>
  <si>
    <t>BB</t>
  </si>
  <si>
    <t>Barbados</t>
  </si>
  <si>
    <t>BD</t>
  </si>
  <si>
    <t>Bangladesh</t>
  </si>
  <si>
    <t>BE</t>
  </si>
  <si>
    <t>Belgium</t>
  </si>
  <si>
    <t>BF</t>
  </si>
  <si>
    <t>Burkina Faso</t>
  </si>
  <si>
    <t>BG</t>
  </si>
  <si>
    <t>Bulgaria</t>
  </si>
  <si>
    <t>BH</t>
  </si>
  <si>
    <t>Bahrain</t>
  </si>
  <si>
    <t>BI</t>
  </si>
  <si>
    <t>Burundi</t>
  </si>
  <si>
    <t>BJ</t>
  </si>
  <si>
    <t>Benin</t>
  </si>
  <si>
    <t>BM</t>
  </si>
  <si>
    <t>Bermuda</t>
  </si>
  <si>
    <t>BN</t>
  </si>
  <si>
    <t>Brunei Darussalam</t>
  </si>
  <si>
    <t>BO</t>
  </si>
  <si>
    <t>Bolivia</t>
  </si>
  <si>
    <t>BR</t>
  </si>
  <si>
    <t>Brazil</t>
  </si>
  <si>
    <t>BS</t>
  </si>
  <si>
    <t>Bahamas</t>
  </si>
  <si>
    <t>BT</t>
  </si>
  <si>
    <t>Bhutan</t>
  </si>
  <si>
    <t>BV</t>
  </si>
  <si>
    <t>Bouvet Island</t>
  </si>
  <si>
    <t>BW</t>
  </si>
  <si>
    <t>Botswana</t>
  </si>
  <si>
    <t>BY</t>
  </si>
  <si>
    <t>Belarus</t>
  </si>
  <si>
    <t>BZ</t>
  </si>
  <si>
    <t>Belize</t>
  </si>
  <si>
    <t>C1</t>
  </si>
  <si>
    <t>Asian NICs of the second wave of industrialization</t>
  </si>
  <si>
    <t>C2</t>
  </si>
  <si>
    <t>Latin American NICs of the second wave of industri</t>
  </si>
  <si>
    <t>C3</t>
  </si>
  <si>
    <t>Mediterranean Basin countries</t>
  </si>
  <si>
    <t>C4</t>
  </si>
  <si>
    <t>Offshore financial centers</t>
  </si>
  <si>
    <t>C5</t>
  </si>
  <si>
    <t>French Franc zone</t>
  </si>
  <si>
    <t>C6</t>
  </si>
  <si>
    <t>Community of Independant States</t>
  </si>
  <si>
    <t>C7</t>
  </si>
  <si>
    <t>Maghreb countries</t>
  </si>
  <si>
    <t>C8</t>
  </si>
  <si>
    <t>Mashrek Countries</t>
  </si>
  <si>
    <t>C9</t>
  </si>
  <si>
    <t>Mercado comun de los paises del cono sur</t>
  </si>
  <si>
    <t>CA</t>
  </si>
  <si>
    <t>Canada</t>
  </si>
  <si>
    <t>CC</t>
  </si>
  <si>
    <t>Cocos Island (Keeling)</t>
  </si>
  <si>
    <t>CD</t>
  </si>
  <si>
    <t>Democratic Republic of the Congo</t>
  </si>
  <si>
    <t>CE</t>
  </si>
  <si>
    <t>Central And Eastern Europe</t>
  </si>
  <si>
    <t>CF</t>
  </si>
  <si>
    <t>Central African Republic</t>
  </si>
  <si>
    <t>CG</t>
  </si>
  <si>
    <t>Congo</t>
  </si>
  <si>
    <t>CH</t>
  </si>
  <si>
    <t>Switzerland</t>
  </si>
  <si>
    <t>CI</t>
  </si>
  <si>
    <t>Côte d` Ivoire</t>
  </si>
  <si>
    <t>CK</t>
  </si>
  <si>
    <t>Cook Islands</t>
  </si>
  <si>
    <t>CL</t>
  </si>
  <si>
    <t>Chile</t>
  </si>
  <si>
    <t>CM</t>
  </si>
  <si>
    <t>Cameroon</t>
  </si>
  <si>
    <t>CN</t>
  </si>
  <si>
    <t>China</t>
  </si>
  <si>
    <t>CO</t>
  </si>
  <si>
    <t>Colombia</t>
  </si>
  <si>
    <t>CP</t>
  </si>
  <si>
    <t>Net Debtor Countries From Private Financing</t>
  </si>
  <si>
    <t>CR</t>
  </si>
  <si>
    <t>Costa Rica</t>
  </si>
  <si>
    <t>CS</t>
  </si>
  <si>
    <t>Czechoslovakia</t>
  </si>
  <si>
    <t>CU</t>
  </si>
  <si>
    <t>Cuba</t>
  </si>
  <si>
    <t>CV</t>
  </si>
  <si>
    <t>Cape Verde</t>
  </si>
  <si>
    <t>CW</t>
  </si>
  <si>
    <t>Countries With Arrears/Rescheduling 1997-2001</t>
  </si>
  <si>
    <t>CX</t>
  </si>
  <si>
    <t>Christmas Island</t>
  </si>
  <si>
    <t>CY</t>
  </si>
  <si>
    <t>Cyprus</t>
  </si>
  <si>
    <t>CZ</t>
  </si>
  <si>
    <t>Czech Republic</t>
  </si>
  <si>
    <t>D1</t>
  </si>
  <si>
    <t>Asia-Pacific Economic Co-operation</t>
  </si>
  <si>
    <t>D2</t>
  </si>
  <si>
    <t>EUR15 (intra EUR15)  D2 = U2 and U3</t>
  </si>
  <si>
    <t>D4</t>
  </si>
  <si>
    <t>Extra EUR15</t>
  </si>
  <si>
    <t>D6</t>
  </si>
  <si>
    <t>Pre-accession countries</t>
  </si>
  <si>
    <t>DA</t>
  </si>
  <si>
    <t>Developing Africa and Middle East</t>
  </si>
  <si>
    <t>DC</t>
  </si>
  <si>
    <t>Developing Countries</t>
  </si>
  <si>
    <t>DE</t>
  </si>
  <si>
    <t>Germany</t>
  </si>
  <si>
    <t>DJ</t>
  </si>
  <si>
    <t>Djibouti</t>
  </si>
  <si>
    <t>DK</t>
  </si>
  <si>
    <t>Denmark</t>
  </si>
  <si>
    <t>DL</t>
  </si>
  <si>
    <t>Developing Latin America and Caribbean</t>
  </si>
  <si>
    <t>DM</t>
  </si>
  <si>
    <t>Dominica</t>
  </si>
  <si>
    <t>DO</t>
  </si>
  <si>
    <t>Dominican Republic</t>
  </si>
  <si>
    <t>DP</t>
  </si>
  <si>
    <t>Developing Asia and Pacific</t>
  </si>
  <si>
    <t>DR</t>
  </si>
  <si>
    <t>Congo, Dem. Rep. of</t>
  </si>
  <si>
    <t>DU</t>
  </si>
  <si>
    <t>Developing Europe</t>
  </si>
  <si>
    <t>DV</t>
  </si>
  <si>
    <t>Developed countries</t>
  </si>
  <si>
    <t>DX</t>
  </si>
  <si>
    <t>Diversified Exporters</t>
  </si>
  <si>
    <t>DZ</t>
  </si>
  <si>
    <t>Algeria</t>
  </si>
  <si>
    <t>E0</t>
  </si>
  <si>
    <t>EuroZone (France &amp; Germany)</t>
  </si>
  <si>
    <t>E1</t>
  </si>
  <si>
    <t>Europe</t>
  </si>
  <si>
    <t>E2</t>
  </si>
  <si>
    <t>Other European countries (not EU nor EFTA)</t>
  </si>
  <si>
    <t>E3</t>
  </si>
  <si>
    <t>Baltic countries</t>
  </si>
  <si>
    <t>E4</t>
  </si>
  <si>
    <t>Africa</t>
  </si>
  <si>
    <t>E5</t>
  </si>
  <si>
    <t>North Africa countries</t>
  </si>
  <si>
    <t>E6</t>
  </si>
  <si>
    <t>Central and South Africa countries</t>
  </si>
  <si>
    <t>E7</t>
  </si>
  <si>
    <t>America</t>
  </si>
  <si>
    <t>E8</t>
  </si>
  <si>
    <t>North American countries</t>
  </si>
  <si>
    <t>E9</t>
  </si>
  <si>
    <t>Central American countries</t>
  </si>
  <si>
    <t>EA</t>
  </si>
  <si>
    <t>Euro Area</t>
  </si>
  <si>
    <t>EC</t>
  </si>
  <si>
    <t>Ecuador</t>
  </si>
  <si>
    <t>EE</t>
  </si>
  <si>
    <t>Estonia</t>
  </si>
  <si>
    <t>EG</t>
  </si>
  <si>
    <t>Egypt</t>
  </si>
  <si>
    <t>EH</t>
  </si>
  <si>
    <t>Western Sahara</t>
  </si>
  <si>
    <t>EM</t>
  </si>
  <si>
    <t>Emerging Market Economies</t>
  </si>
  <si>
    <t>ER</t>
  </si>
  <si>
    <t>Eritrea</t>
  </si>
  <si>
    <t>ES</t>
  </si>
  <si>
    <t>Spain</t>
  </si>
  <si>
    <t>ET</t>
  </si>
  <si>
    <t>Ethiopia</t>
  </si>
  <si>
    <t>EU</t>
  </si>
  <si>
    <t>European Union</t>
  </si>
  <si>
    <t>F1</t>
  </si>
  <si>
    <t>South American countries</t>
  </si>
  <si>
    <t>F2</t>
  </si>
  <si>
    <t>Asia</t>
  </si>
  <si>
    <t>F3</t>
  </si>
  <si>
    <t>Near and Middle East countries</t>
  </si>
  <si>
    <t>F4</t>
  </si>
  <si>
    <t>Gulf Arabian Countries</t>
  </si>
  <si>
    <t>F5</t>
  </si>
  <si>
    <t>Other Near and Middle East countries</t>
  </si>
  <si>
    <t>F6</t>
  </si>
  <si>
    <t>Other Asian countries</t>
  </si>
  <si>
    <t>F7</t>
  </si>
  <si>
    <t>Australia, Oceania and other territories</t>
  </si>
  <si>
    <t>F8</t>
  </si>
  <si>
    <t>Australian Oceania</t>
  </si>
  <si>
    <t>F9</t>
  </si>
  <si>
    <t>American Oceania</t>
  </si>
  <si>
    <t>FA</t>
  </si>
  <si>
    <t>Non CFA Countries</t>
  </si>
  <si>
    <t>FE</t>
  </si>
  <si>
    <t>Fuel Exporters</t>
  </si>
  <si>
    <t>FI</t>
  </si>
  <si>
    <t>Finland</t>
  </si>
  <si>
    <t>FJ</t>
  </si>
  <si>
    <t>Fiji</t>
  </si>
  <si>
    <t>FK</t>
  </si>
  <si>
    <t>Falkland Islands</t>
  </si>
  <si>
    <t>FM</t>
  </si>
  <si>
    <t>Federated states of Micronesia</t>
  </si>
  <si>
    <t>FO</t>
  </si>
  <si>
    <t>Faroe Islands</t>
  </si>
  <si>
    <t>FR</t>
  </si>
  <si>
    <t>France</t>
  </si>
  <si>
    <t>FX</t>
  </si>
  <si>
    <t>France, European Terr.</t>
  </si>
  <si>
    <t>FZ</t>
  </si>
  <si>
    <t>CFA franc zone</t>
  </si>
  <si>
    <t>G1</t>
  </si>
  <si>
    <t>New Zealand Oceania</t>
  </si>
  <si>
    <t>G2</t>
  </si>
  <si>
    <t>Polar regions</t>
  </si>
  <si>
    <t>G7</t>
  </si>
  <si>
    <t>GA</t>
  </si>
  <si>
    <t>Gabon</t>
  </si>
  <si>
    <t>GB</t>
  </si>
  <si>
    <t>United Kingdom</t>
  </si>
  <si>
    <t>GD</t>
  </si>
  <si>
    <t>Grenada</t>
  </si>
  <si>
    <t>GE</t>
  </si>
  <si>
    <t>Georgia</t>
  </si>
  <si>
    <t>GF</t>
  </si>
  <si>
    <t>Guyana</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</si>
  <si>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</si>
  <si>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</si>
  <si>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</si>
  <si>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</si>
  <si>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</si>
  <si>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</si>
  <si>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</si>
  <si>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</si>
  <si>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</si>
  <si>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</si>
  <si>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</si>
  <si>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</si>
  <si>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</si>
  <si>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</si>
  <si>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</si>
  <si>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</si>
  <si>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</si>
  <si>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Sandwichs Islands</t>
  </si>
  <si>
    <t>GT</t>
  </si>
  <si>
    <t>Guatemala</t>
  </si>
  <si>
    <t>GU</t>
  </si>
  <si>
    <t>Guam</t>
  </si>
  <si>
    <t>GW</t>
  </si>
  <si>
    <t>Guinea Bissau</t>
  </si>
  <si>
    <t>GY</t>
  </si>
  <si>
    <t>HI</t>
  </si>
  <si>
    <t>HIPC</t>
  </si>
  <si>
    <t>HK</t>
  </si>
  <si>
    <t>Hong Kong</t>
  </si>
  <si>
    <t>HM</t>
  </si>
  <si>
    <t>Heard and McDonald Island</t>
  </si>
  <si>
    <t>HN</t>
  </si>
  <si>
    <t>Honduras</t>
  </si>
  <si>
    <t>HR</t>
  </si>
  <si>
    <t>Croatia</t>
  </si>
  <si>
    <t>HT</t>
  </si>
  <si>
    <t>Haiti</t>
  </si>
  <si>
    <t>HU</t>
  </si>
  <si>
    <t>Hungary</t>
  </si>
  <si>
    <t>IA</t>
  </si>
  <si>
    <t>Newly Industrialized Asian Economies</t>
  </si>
  <si>
    <t>IC</t>
  </si>
  <si>
    <t>Industrial Countries</t>
  </si>
  <si>
    <t>ID</t>
  </si>
  <si>
    <t>Indonesia</t>
  </si>
  <si>
    <t>IE</t>
  </si>
  <si>
    <t>Ireland</t>
  </si>
  <si>
    <t>IL</t>
  </si>
  <si>
    <t>Israel</t>
  </si>
  <si>
    <t>IN</t>
  </si>
  <si>
    <t>India</t>
  </si>
  <si>
    <t>IO</t>
  </si>
  <si>
    <t>British Indian Ocean territory</t>
  </si>
  <si>
    <t>IQ</t>
  </si>
  <si>
    <t>Iraq</t>
  </si>
  <si>
    <t>IR</t>
  </si>
  <si>
    <t>Iran</t>
  </si>
  <si>
    <t>IS</t>
  </si>
  <si>
    <t>Iceland</t>
  </si>
  <si>
    <t>IT</t>
  </si>
  <si>
    <t>Italy</t>
  </si>
  <si>
    <t>IV</t>
  </si>
  <si>
    <t>Ivory Coast</t>
  </si>
  <si>
    <t>JM</t>
  </si>
  <si>
    <t>Jamaica</t>
  </si>
  <si>
    <t>JO</t>
  </si>
  <si>
    <t>Jordan</t>
  </si>
  <si>
    <t>JP</t>
  </si>
  <si>
    <t>Japan</t>
  </si>
  <si>
    <t>KE</t>
  </si>
  <si>
    <t>Kenya</t>
  </si>
  <si>
    <t>KG</t>
  </si>
  <si>
    <t>Kyrgyzstan</t>
  </si>
  <si>
    <t>KH</t>
  </si>
  <si>
    <t>Cambodia (Kampuchea)</t>
  </si>
  <si>
    <t>KI</t>
  </si>
  <si>
    <t>Kiribati</t>
  </si>
  <si>
    <t>KM</t>
  </si>
  <si>
    <t>Comoros</t>
  </si>
  <si>
    <t>KN</t>
  </si>
  <si>
    <t>St Kitts and Nevis</t>
  </si>
  <si>
    <t>KO</t>
  </si>
  <si>
    <t>Korea</t>
  </si>
  <si>
    <t>KP</t>
  </si>
  <si>
    <t>Korea, Democratic People`s Republic of (North Kore</t>
  </si>
  <si>
    <t>KR</t>
  </si>
  <si>
    <t>Korea, Republic of (South Korea)</t>
  </si>
  <si>
    <t>KW</t>
  </si>
  <si>
    <t>Kuwait</t>
  </si>
  <si>
    <t>KY</t>
  </si>
  <si>
    <t>Cayman Islands</t>
  </si>
  <si>
    <t>KZ</t>
  </si>
  <si>
    <t>Kazakhstan</t>
  </si>
  <si>
    <t>LA</t>
  </si>
  <si>
    <t>Laos</t>
  </si>
  <si>
    <t>LB</t>
  </si>
  <si>
    <t>Lebanon</t>
  </si>
  <si>
    <t>LC</t>
  </si>
  <si>
    <t>St Lucia</t>
  </si>
  <si>
    <t>LD</t>
  </si>
  <si>
    <t>Least Developed Countries</t>
  </si>
  <si>
    <t>LI</t>
  </si>
  <si>
    <t>Liechtenstein</t>
  </si>
  <si>
    <t>LK</t>
  </si>
  <si>
    <t>Sri Lanka</t>
  </si>
  <si>
    <t>LO</t>
  </si>
  <si>
    <t>Lao People's Dem.Rep</t>
  </si>
  <si>
    <t>LR</t>
  </si>
  <si>
    <t>Liberia</t>
  </si>
  <si>
    <t>LS</t>
  </si>
  <si>
    <t>Lesotho</t>
  </si>
  <si>
    <t>LT</t>
  </si>
  <si>
    <t>Lithuania</t>
  </si>
  <si>
    <t>LU</t>
  </si>
  <si>
    <t>Luxembourg</t>
  </si>
  <si>
    <t>LV</t>
  </si>
  <si>
    <t>Latvia</t>
  </si>
  <si>
    <t>LY</t>
  </si>
  <si>
    <t>Libya</t>
  </si>
  <si>
    <t>M1</t>
  </si>
  <si>
    <t>CIS and Mongolia</t>
  </si>
  <si>
    <t>M2</t>
  </si>
  <si>
    <t>Emerging Asia</t>
  </si>
  <si>
    <t>M3</t>
  </si>
  <si>
    <t>Middle East</t>
  </si>
  <si>
    <t>M5</t>
  </si>
  <si>
    <t>Emerging Europe</t>
  </si>
  <si>
    <t>M6</t>
  </si>
  <si>
    <t>G7 minus UK</t>
  </si>
  <si>
    <t>MA</t>
  </si>
  <si>
    <t>Morocco</t>
  </si>
  <si>
    <t>MC</t>
  </si>
  <si>
    <t>Monaco</t>
  </si>
  <si>
    <t>MD</t>
  </si>
  <si>
    <t>Moldova</t>
  </si>
  <si>
    <t>ME</t>
  </si>
  <si>
    <t>Manufactures Exporters</t>
  </si>
  <si>
    <t>MG</t>
  </si>
  <si>
    <t>Madagascar</t>
  </si>
  <si>
    <t>MH</t>
  </si>
  <si>
    <t>Marshall islands</t>
  </si>
  <si>
    <t>MI</t>
  </si>
  <si>
    <t>Middle East And North Africa</t>
  </si>
  <si>
    <t>MK</t>
  </si>
  <si>
    <t>Macedonia (Former Yugoslavian Republic of)</t>
  </si>
  <si>
    <t>ML</t>
  </si>
  <si>
    <t>Mali</t>
  </si>
  <si>
    <t>MM</t>
  </si>
  <si>
    <t>Myanmar (Burma)</t>
  </si>
  <si>
    <t>MN</t>
  </si>
  <si>
    <t>Mongolia</t>
  </si>
  <si>
    <t>MO</t>
  </si>
  <si>
    <t>Macau</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</si>
  <si>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</si>
  <si>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</si>
  <si>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</si>
  <si>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</si>
  <si>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</si>
  <si>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</si>
  <si>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</si>
  <si>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</si>
  <si>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</si>
  <si>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</si>
  <si>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</si>
  <si>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</si>
  <si>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</si>
  <si>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</si>
  <si>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</si>
  <si>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</si>
  <si>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</si>
  <si>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</si>
  <si>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</si>
  <si>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</si>
  <si>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</si>
  <si>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</si>
  <si>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N1</t>
  </si>
  <si>
    <t>Net Creditor Countries</t>
  </si>
  <si>
    <t>NA</t>
  </si>
  <si>
    <t>Namibia</t>
  </si>
  <si>
    <t>NB</t>
  </si>
  <si>
    <t>Net Debtor Countries</t>
  </si>
  <si>
    <t>NC</t>
  </si>
  <si>
    <t>New Caledonia</t>
  </si>
  <si>
    <t>ND</t>
  </si>
  <si>
    <t>Net Debtor Countries From Diversified Financing</t>
  </si>
  <si>
    <t>NE</t>
  </si>
  <si>
    <t>Niger</t>
  </si>
  <si>
    <t>NF</t>
  </si>
  <si>
    <t>Norfolk Island</t>
  </si>
  <si>
    <t>NG</t>
  </si>
  <si>
    <t>Nigeria</t>
  </si>
  <si>
    <t>NH</t>
  </si>
  <si>
    <t>Bosnia &amp; Herzegovina</t>
  </si>
  <si>
    <t>NI</t>
  </si>
  <si>
    <t>Nicaragua</t>
  </si>
  <si>
    <t>NL</t>
  </si>
  <si>
    <t>Netherlands</t>
  </si>
  <si>
    <t>NO</t>
  </si>
  <si>
    <t>Norway</t>
  </si>
  <si>
    <t>NP</t>
  </si>
  <si>
    <t>Nepal</t>
  </si>
  <si>
    <t>NR</t>
  </si>
  <si>
    <t>Nauru</t>
  </si>
  <si>
    <t>NT</t>
  </si>
  <si>
    <t>Neutral Zone</t>
  </si>
  <si>
    <t>NU</t>
  </si>
  <si>
    <t>Niue</t>
  </si>
  <si>
    <t>NX</t>
  </si>
  <si>
    <t>NonFuel Exporters</t>
  </si>
  <si>
    <t>NZ</t>
  </si>
  <si>
    <t>New Zealand</t>
  </si>
  <si>
    <t>O1</t>
  </si>
  <si>
    <t>Other Advanced Economies (Advanced Economies excluding U.S., Euro Area countries, and Japan)</t>
  </si>
  <si>
    <t>O2</t>
  </si>
  <si>
    <t>Other Advanced Economies (Advanced Economies excluding G7 and Euro Area countries)</t>
  </si>
  <si>
    <t>O8</t>
  </si>
  <si>
    <t>OECD minus TR, CZ, HU, PL, MX, KO, IL and CL</t>
  </si>
  <si>
    <t>OA</t>
  </si>
  <si>
    <t>Other Advanced Economies</t>
  </si>
  <si>
    <t>OC</t>
  </si>
  <si>
    <t>Other Net Debtor Countries</t>
  </si>
  <si>
    <t>OD</t>
  </si>
  <si>
    <t>Other Developing Asia Excluding China &amp; India</t>
  </si>
  <si>
    <t>OF</t>
  </si>
  <si>
    <t>Net Debtor Countries From Official Financing</t>
  </si>
  <si>
    <t>OM</t>
  </si>
  <si>
    <t>Oman</t>
  </si>
  <si>
    <t>PA</t>
  </si>
  <si>
    <t>Panama</t>
  </si>
  <si>
    <t>PC</t>
  </si>
  <si>
    <t>PRGF Eligible Ctys</t>
  </si>
  <si>
    <t>PE</t>
  </si>
  <si>
    <t>Peru</t>
  </si>
  <si>
    <t>PF</t>
  </si>
  <si>
    <t>Polynesia</t>
  </si>
  <si>
    <t>PG</t>
  </si>
  <si>
    <t>Papua New Guinea</t>
  </si>
  <si>
    <t>PH</t>
  </si>
  <si>
    <t>Philippines</t>
  </si>
  <si>
    <t>PK</t>
  </si>
  <si>
    <t>Pakistan</t>
  </si>
  <si>
    <t>PL</t>
  </si>
  <si>
    <t>Poland</t>
  </si>
  <si>
    <t>PM</t>
  </si>
  <si>
    <t>St. Pierre &amp; Miquelon</t>
  </si>
  <si>
    <t>PN</t>
  </si>
  <si>
    <t>Pitcairn</t>
  </si>
  <si>
    <t>PP</t>
  </si>
  <si>
    <t>Nonfuel Primary Products Exporters</t>
  </si>
  <si>
    <t>PR</t>
  </si>
  <si>
    <t>Puerto Rico</t>
  </si>
  <si>
    <t>PT</t>
  </si>
  <si>
    <t>Portugal</t>
  </si>
  <si>
    <t>PW</t>
  </si>
  <si>
    <t>Palau</t>
  </si>
  <si>
    <t>PY</t>
  </si>
  <si>
    <t>Paraguay</t>
  </si>
  <si>
    <t>QA</t>
  </si>
  <si>
    <t>Qatar</t>
  </si>
  <si>
    <t>RC</t>
  </si>
  <si>
    <t>Congo, Republic of</t>
  </si>
  <si>
    <t>RE</t>
  </si>
  <si>
    <t>Reunion</t>
  </si>
  <si>
    <t>RM</t>
  </si>
  <si>
    <t>Montenegro, Rep. of</t>
  </si>
  <si>
    <t>RO</t>
  </si>
  <si>
    <t>Romania</t>
  </si>
  <si>
    <t>RS</t>
  </si>
  <si>
    <t>Serbia, Republic of</t>
  </si>
  <si>
    <t>RU</t>
  </si>
  <si>
    <t>Russia</t>
  </si>
  <si>
    <t>RW</t>
  </si>
  <si>
    <t>Rwanda</t>
  </si>
  <si>
    <t>S1</t>
  </si>
  <si>
    <t>Samoa</t>
  </si>
  <si>
    <t>S2</t>
  </si>
  <si>
    <t>Serbia &amp; Montenegro</t>
  </si>
  <si>
    <t>S4</t>
  </si>
  <si>
    <t>Asean-4</t>
  </si>
  <si>
    <t>S5</t>
  </si>
  <si>
    <t>ASEAN-5</t>
  </si>
  <si>
    <t>SA</t>
  </si>
  <si>
    <t>Saudi Arabia</t>
  </si>
  <si>
    <t>SB</t>
  </si>
  <si>
    <t>Solomon Islands</t>
  </si>
  <si>
    <t>SC</t>
  </si>
  <si>
    <t>Seychelles</t>
  </si>
  <si>
    <t>SD</t>
  </si>
  <si>
    <t>Sudan</t>
  </si>
  <si>
    <t>SE</t>
  </si>
  <si>
    <t>Sweden</t>
  </si>
  <si>
    <t>SF</t>
  </si>
  <si>
    <t>South Africa</t>
  </si>
  <si>
    <t>SG</t>
  </si>
  <si>
    <t>Singapore</t>
  </si>
  <si>
    <t>SH</t>
  </si>
  <si>
    <t>St Helena</t>
  </si>
  <si>
    <t>SI</t>
  </si>
  <si>
    <t>Slovenia</t>
  </si>
  <si>
    <t>SJ</t>
  </si>
  <si>
    <t>Svalbard &amp; Jan Mayen Island</t>
  </si>
  <si>
    <t>SK</t>
  </si>
  <si>
    <t>Slovakia</t>
  </si>
  <si>
    <t>SL</t>
  </si>
  <si>
    <t>Sierra Leone</t>
  </si>
  <si>
    <t>SM</t>
  </si>
  <si>
    <t>San Marino</t>
  </si>
  <si>
    <t>SN</t>
  </si>
  <si>
    <t>Senegal</t>
  </si>
  <si>
    <t>SO</t>
  </si>
  <si>
    <t>Somalia</t>
  </si>
  <si>
    <t>SP</t>
  </si>
  <si>
    <t>Services, Income, And Private Transfers Exporters</t>
  </si>
  <si>
    <t>SQ</t>
  </si>
  <si>
    <t>South Sudan</t>
  </si>
  <si>
    <t>SR</t>
  </si>
  <si>
    <t>Suriname</t>
  </si>
  <si>
    <t>SS</t>
  </si>
  <si>
    <t>Sub-Saharan Africa</t>
  </si>
  <si>
    <t>ST</t>
  </si>
  <si>
    <t>Sao Tome and Principe</t>
  </si>
  <si>
    <t>SU</t>
  </si>
  <si>
    <t>Soviet Union</t>
  </si>
  <si>
    <t>SV</t>
  </si>
  <si>
    <t>El Salvador</t>
  </si>
  <si>
    <t>SX</t>
  </si>
  <si>
    <t>Sub-Saharan Africa excl. Nigeria and South Africa</t>
  </si>
  <si>
    <t>SY</t>
  </si>
  <si>
    <t>Syria</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</si>
  <si>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</si>
  <si>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</si>
  <si>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</si>
  <si>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</si>
  <si>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</si>
  <si>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</si>
  <si>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</si>
  <si>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</si>
  <si>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</si>
  <si>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</si>
  <si>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</si>
  <si>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</si>
  <si>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</si>
  <si>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</si>
  <si>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</si>
  <si>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</si>
  <si>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</si>
  <si>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</si>
  <si>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</si>
  <si>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</si>
  <si>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</si>
  <si>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</si>
  <si>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</si>
  <si>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</si>
  <si>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TP</t>
  </si>
  <si>
    <t>East Timor</t>
  </si>
  <si>
    <t>TR</t>
  </si>
  <si>
    <t>Turkey</t>
  </si>
  <si>
    <t>TT</t>
  </si>
  <si>
    <t>Trinidad and Tobago</t>
  </si>
  <si>
    <t>TV</t>
  </si>
  <si>
    <t>Tuvalu</t>
  </si>
  <si>
    <t>TW</t>
  </si>
  <si>
    <t>Taiwan</t>
  </si>
  <si>
    <t>TZ</t>
  </si>
  <si>
    <t>Tanzania</t>
  </si>
  <si>
    <t>U2</t>
  </si>
  <si>
    <t>EMU</t>
  </si>
  <si>
    <t>U3</t>
  </si>
  <si>
    <t>EU Member States not belonging to (Intra) EMU</t>
  </si>
  <si>
    <t>U4</t>
  </si>
  <si>
    <t>Extra EMU</t>
  </si>
  <si>
    <t>U5</t>
  </si>
  <si>
    <t>Other MUMs (all countries except the reference are</t>
  </si>
  <si>
    <t>U6</t>
  </si>
  <si>
    <t>Domestic (home or reference area)</t>
  </si>
  <si>
    <t>U8</t>
  </si>
  <si>
    <t>All areas other than MU and ref./home area</t>
  </si>
  <si>
    <t>UA</t>
  </si>
  <si>
    <t>Ukraine</t>
  </si>
  <si>
    <t>UG</t>
  </si>
  <si>
    <t>Uganda</t>
  </si>
  <si>
    <t>UM</t>
  </si>
  <si>
    <t>United States Minor outlying islands</t>
  </si>
  <si>
    <t>US</t>
  </si>
  <si>
    <t>United States</t>
  </si>
  <si>
    <t>UY</t>
  </si>
  <si>
    <t>Uruguay</t>
  </si>
  <si>
    <t>UZ</t>
  </si>
  <si>
    <t>Uzbekistan</t>
  </si>
  <si>
    <t>VA</t>
  </si>
  <si>
    <t>Holy See (Vatican City State)</t>
  </si>
  <si>
    <t>VC</t>
  </si>
  <si>
    <t>St Vincent</t>
  </si>
  <si>
    <t>VD</t>
  </si>
  <si>
    <t>St. Vincent and the Grenadines</t>
  </si>
  <si>
    <t>VE</t>
  </si>
  <si>
    <t>Venezuela</t>
  </si>
  <si>
    <t>VG</t>
  </si>
  <si>
    <t>British Virgin Islands</t>
  </si>
  <si>
    <t>VI</t>
  </si>
  <si>
    <t>Virgin Islands of the US</t>
  </si>
  <si>
    <t>VN</t>
  </si>
  <si>
    <t>Vietnam</t>
  </si>
  <si>
    <t>VU</t>
  </si>
  <si>
    <t>Vanuatu</t>
  </si>
  <si>
    <t>W1</t>
  </si>
  <si>
    <t>Gaza and  Jericho</t>
  </si>
  <si>
    <t>WF</t>
  </si>
  <si>
    <t>Wallis &amp; Futuna Islands</t>
  </si>
  <si>
    <t>WH</t>
  </si>
  <si>
    <t>Western Hemisphere</t>
  </si>
  <si>
    <t>WS</t>
  </si>
  <si>
    <t>Western Samoa</t>
  </si>
  <si>
    <t>X0</t>
  </si>
  <si>
    <t>Emerging and Developing Asia (including NIEs)</t>
  </si>
  <si>
    <t>X1</t>
  </si>
  <si>
    <t>CIS excl Russia</t>
  </si>
  <si>
    <t>X2</t>
  </si>
  <si>
    <t>Emerging Market and Developing Economies: Low Income Developing Countries</t>
  </si>
  <si>
    <t>X3</t>
  </si>
  <si>
    <t>Middle East, North Africa, Afghanistan, and Pakistan</t>
  </si>
  <si>
    <t>XK</t>
  </si>
  <si>
    <t>Republic of Kosovo</t>
  </si>
  <si>
    <t>XR</t>
  </si>
  <si>
    <t>CIS/Mong(exc.Russia)</t>
  </si>
  <si>
    <t>Y1</t>
  </si>
  <si>
    <t>All countries excluding residents</t>
  </si>
  <si>
    <t>Y2</t>
  </si>
  <si>
    <t>Rest of the World (Non-residents)</t>
  </si>
  <si>
    <t>Y3</t>
  </si>
  <si>
    <t>All countries</t>
  </si>
  <si>
    <t>Y4</t>
  </si>
  <si>
    <t>YE</t>
  </si>
  <si>
    <t>Yemen</t>
  </si>
  <si>
    <t>YU</t>
  </si>
  <si>
    <t>Yugoslavia (Serbia and Montenegro)</t>
  </si>
  <si>
    <t>Z0</t>
  </si>
  <si>
    <t>World not allocated (EUR12)</t>
  </si>
  <si>
    <t>Z1</t>
  </si>
  <si>
    <t>World not allocated (EUR15)</t>
  </si>
  <si>
    <t>Z2</t>
  </si>
  <si>
    <t>Intra EUR12 not allocated</t>
  </si>
  <si>
    <t>Z4</t>
  </si>
  <si>
    <t>Extra EUR12 not allocated</t>
  </si>
  <si>
    <t>Z5</t>
  </si>
  <si>
    <t>World not allocated (geographically)</t>
  </si>
  <si>
    <t>Z6</t>
  </si>
  <si>
    <t>Intra EUR15 not allocated</t>
  </si>
  <si>
    <t>Z8</t>
  </si>
  <si>
    <t>Extra EUR15 not allocated</t>
  </si>
  <si>
    <t>Z9</t>
  </si>
  <si>
    <t>Rest of the World</t>
  </si>
  <si>
    <t>ZA</t>
  </si>
  <si>
    <t>Republic of South Africa</t>
  </si>
  <si>
    <t>ZE</t>
  </si>
  <si>
    <t>England</t>
  </si>
  <si>
    <t>ZL</t>
  </si>
  <si>
    <t>Wales</t>
  </si>
  <si>
    <t>ZM</t>
  </si>
  <si>
    <t>Zambia</t>
  </si>
  <si>
    <t>ZN</t>
  </si>
  <si>
    <t>Northern Ireland</t>
  </si>
  <si>
    <t>ZR</t>
  </si>
  <si>
    <t>Zaire</t>
  </si>
  <si>
    <t>ZS</t>
  </si>
  <si>
    <t>Scotland</t>
  </si>
  <si>
    <t>ZW</t>
  </si>
  <si>
    <t>Zimbabwe</t>
  </si>
  <si>
    <t>ZZ</t>
  </si>
  <si>
    <t>Country for Test Series</t>
  </si>
  <si>
    <t>ADO</t>
  </si>
  <si>
    <t>Aggregate Demand and Output</t>
  </si>
  <si>
    <t>AGG</t>
  </si>
  <si>
    <t>Monetary Aggregates</t>
  </si>
  <si>
    <t>BAX</t>
  </si>
  <si>
    <t>Bankers Acceptance Rate</t>
  </si>
  <si>
    <t>BKB</t>
  </si>
  <si>
    <t>Bank Bills</t>
  </si>
  <si>
    <t>BPY</t>
  </si>
  <si>
    <t>Bank Payments</t>
  </si>
  <si>
    <t>BUS</t>
  </si>
  <si>
    <t>BWL</t>
  </si>
  <si>
    <t>Borrowing and Lending</t>
  </si>
  <si>
    <t>CAL</t>
  </si>
  <si>
    <t>Calendar Dates</t>
  </si>
  <si>
    <t>COM</t>
  </si>
  <si>
    <t>Commodity including copper etc</t>
  </si>
  <si>
    <t>Consumer</t>
  </si>
  <si>
    <t>COR</t>
  </si>
  <si>
    <t>Corporate</t>
  </si>
  <si>
    <t>CPR</t>
  </si>
  <si>
    <t>Commercial Property Real-Estate</t>
  </si>
  <si>
    <t>CRD</t>
  </si>
  <si>
    <t>Credit Indices &amp; Instruments</t>
  </si>
  <si>
    <t>DEP</t>
  </si>
  <si>
    <t>Deposit Rate Fixing</t>
  </si>
  <si>
    <t>DMP</t>
  </si>
  <si>
    <t>Dummy Variables and Model Parameters</t>
  </si>
  <si>
    <t>EQC</t>
  </si>
  <si>
    <t>Equities and Commodities</t>
  </si>
  <si>
    <t>EQI</t>
  </si>
  <si>
    <t>Equity Index Fund Index</t>
  </si>
  <si>
    <t>FEN</t>
  </si>
  <si>
    <t>Futures</t>
  </si>
  <si>
    <t>FFL</t>
  </si>
  <si>
    <t>Emerging Markets Fund Flows</t>
  </si>
  <si>
    <t>FIS</t>
  </si>
  <si>
    <t>Fiscal</t>
  </si>
  <si>
    <t>FXD</t>
  </si>
  <si>
    <t>Exchange Rates</t>
  </si>
  <si>
    <t>GBZ</t>
  </si>
  <si>
    <t>Goverment Bond Zero coupon rate</t>
  </si>
  <si>
    <t>GDB</t>
  </si>
  <si>
    <t>Government Debt Benchmark Rate</t>
  </si>
  <si>
    <t>GDZ</t>
  </si>
  <si>
    <t>Government Debt Zero Coupon Rate</t>
  </si>
  <si>
    <t>GLD</t>
  </si>
  <si>
    <t>Gold</t>
  </si>
  <si>
    <t>Households</t>
  </si>
  <si>
    <t>IBL</t>
  </si>
  <si>
    <t>Individual &amp; Aggregate Bank Levels</t>
  </si>
  <si>
    <t>IBR</t>
  </si>
  <si>
    <t>Interbank Deposite Rates</t>
  </si>
  <si>
    <t>ILQ</t>
  </si>
  <si>
    <t>Insolvencies and Liquidations</t>
  </si>
  <si>
    <t>INT</t>
  </si>
  <si>
    <t>Interest Rates</t>
  </si>
  <si>
    <t>ISZ</t>
  </si>
  <si>
    <t>Interest Rate Swap Zero Coupon Rate</t>
  </si>
  <si>
    <t>Labour Market</t>
  </si>
  <si>
    <t>OPS</t>
  </si>
  <si>
    <t>Operational</t>
  </si>
  <si>
    <t>OTH</t>
  </si>
  <si>
    <t>PRI</t>
  </si>
  <si>
    <t>Prices</t>
  </si>
  <si>
    <t>PWV</t>
  </si>
  <si>
    <t>BEQM Model Parameter / Working Variable</t>
  </si>
  <si>
    <t>REG</t>
  </si>
  <si>
    <t>Regional Data</t>
  </si>
  <si>
    <t>SCN</t>
  </si>
  <si>
    <t>Creation and issuance of credit tranched, tradable securities backed by the income generated by an asset, a loan, a public works project or other revenue source, and issued by a SPV</t>
  </si>
  <si>
    <t>SFA</t>
  </si>
  <si>
    <t>Sector Financial Accounts</t>
  </si>
  <si>
    <t>SIR</t>
  </si>
  <si>
    <t>Short Term Interest Rate</t>
  </si>
  <si>
    <t>TBP</t>
  </si>
  <si>
    <t>Trade and Balance of Payments</t>
  </si>
  <si>
    <t>Formula Frequency</t>
  </si>
  <si>
    <t>Annual</t>
  </si>
  <si>
    <t>Business (mon-fri)</t>
  </si>
  <si>
    <t>Case</t>
  </si>
  <si>
    <t>Index series frequency</t>
  </si>
  <si>
    <t>Daily</t>
  </si>
  <si>
    <t>Monthly</t>
  </si>
  <si>
    <t>Scalar</t>
  </si>
  <si>
    <t>SemiAnnual</t>
  </si>
  <si>
    <t>Semi-Annual</t>
  </si>
  <si>
    <t>TwiceMonthly</t>
  </si>
  <si>
    <t>Twice Monthly</t>
  </si>
  <si>
    <t>Weekly</t>
  </si>
  <si>
    <t>Time Series Frequency</t>
  </si>
  <si>
    <t>Public Database</t>
  </si>
  <si>
    <t>BCC_broad</t>
  </si>
  <si>
    <t>The British Chambers of Commerce database (BCC) contains survey responses to a variety of questions from both the manufacturing and services sector.</t>
  </si>
  <si>
    <t>BCOMD_broad</t>
  </si>
  <si>
    <t>The BCOMD database covers the Bank Commodity Index series and its components, data on New Car Registrations and also on oil prices.</t>
  </si>
  <si>
    <t>BCOMD_core</t>
  </si>
  <si>
    <t>The BCOMD database covers the Bank Commodity Index series and its components,  data on New Car Registrations and also on oil prices.</t>
  </si>
  <si>
    <t>BLMB_core</t>
  </si>
  <si>
    <t>The Bloomberg database contains daily series that are mostly interest rates, exchange rates, equities and derivatives.</t>
  </si>
  <si>
    <t>Blmb_vintage</t>
  </si>
  <si>
    <t>Contains vintages derived from Bloomberg sourced data, currently debt amortisation.</t>
  </si>
  <si>
    <t>BLS_core</t>
  </si>
  <si>
    <t>Bank Lending Survey - Responses from the banks (basically scores from -100 to +100) for each question and a weight for each bank (based on their share of market deposits). aggregate results, which are calculated as follows:Aggregage_Q1 = bank1_answer_Q1*bank1_weight + bank2_answer_Q1*bank2_weight... etc.</t>
  </si>
  <si>
    <t>BRC_Broad</t>
  </si>
  <si>
    <t>British Chambers of Commerce Database, containing data from BRC's Retail Sales Monitor and Shop Price Index.</t>
  </si>
  <si>
    <t>Calendar</t>
  </si>
  <si>
    <t>Calendar dates</t>
  </si>
  <si>
    <t>CBI_broad</t>
  </si>
  <si>
    <t>Confederation of British Industry database, containing survey data from several CBI surveys, CBI Quarterly &amp; Monthly Industrial Trends, CBI Distributive Trades Survey, CBI Service Sector Survey, and CBI Regional Trends Survey.</t>
  </si>
  <si>
    <t>CCS_core</t>
  </si>
  <si>
    <t>Aggregate weighted responses to the Bank's Survey of Credit Conditions, covering lending volumes, terms and conditions in the secured, unsecured and corporate lending markets.</t>
  </si>
  <si>
    <t>CIPS_broad</t>
  </si>
  <si>
    <t>This database contains survey data from the Chartered Institute of Purchasing &amp; Supply’s Report on Manufacturing and Report on Services.The surveys are carried out monthly and are published by NTC Publications.</t>
  </si>
  <si>
    <t>CML_Broad</t>
  </si>
  <si>
    <t>Council of mortgage lenders statistics</t>
  </si>
  <si>
    <t>Construction_core</t>
  </si>
  <si>
    <t>This database contains monthly, quarterly and annual Construction Activity data. The data is a mixture of Indices and Survey data.</t>
  </si>
  <si>
    <t>CSS_core</t>
  </si>
  <si>
    <t>Serves as storage database for data provided by National Consensus</t>
  </si>
  <si>
    <t>DataUncertainty_core</t>
  </si>
  <si>
    <t>Weighted and lagged test series for Data Uncertainty project.</t>
  </si>
  <si>
    <t>DDM_Core</t>
  </si>
  <si>
    <t>Dividend discount model data</t>
  </si>
  <si>
    <t>Defra_broad</t>
  </si>
  <si>
    <t>Database for Department for Environment, Food and Rural Affairs - Defra data</t>
  </si>
  <si>
    <t>Deleted DB</t>
  </si>
  <si>
    <t>The database contains series that have been deleted from another database</t>
  </si>
  <si>
    <t>Deloitte_core</t>
  </si>
  <si>
    <t>Data provided from Deloitte via means of a spreadsheet sent to Division 1. The database currently contains CFO Survey data with the possibility of more being added.</t>
  </si>
  <si>
    <t>DerivedCapitalStockData_core</t>
  </si>
  <si>
    <t>This database contains quarterly capital stock series derived by Division 3, from annual ONS capital stock series and quarterly ONS investment data.</t>
  </si>
  <si>
    <t>DerivedCorporate_Core</t>
  </si>
  <si>
    <t>This database holds all FAME-based corporate series derived within the Bank.</t>
  </si>
  <si>
    <t>derivedequities_core</t>
  </si>
  <si>
    <t>Data to contain Eurostoxx series/calculations</t>
  </si>
  <si>
    <t>DerivedHousingAndCons_broad</t>
  </si>
  <si>
    <t>This database contains monthly, quarterly and annual Housing Market data which has either been created or seasonally adjusted within Div 3.</t>
  </si>
  <si>
    <t>DerivedLabour_core</t>
  </si>
  <si>
    <t xml:space="preserve">This database contains the seasonally adjusted versions of several Labour Series.	</t>
  </si>
  <si>
    <t>DerivedProfitWarnings_CORE</t>
  </si>
  <si>
    <t>The Derived Profit Warnings Databse</t>
  </si>
  <si>
    <t>DerivedRPI_broad</t>
  </si>
  <si>
    <t>This database contains a small number of RPI series developed by the Bank using data from external sources.</t>
  </si>
  <si>
    <t>DerivedRPI_core</t>
  </si>
  <si>
    <t>DerivedVolatility_core</t>
  </si>
  <si>
    <t>This database holds volatility series coming from Citibank (via Division 2)</t>
  </si>
  <si>
    <t>DerivedWageSettlements_broad</t>
  </si>
  <si>
    <t>This database contains data which are used occasionally.  The data is calculated using information from external sources.</t>
  </si>
  <si>
    <t>DerivedWageSettlements_core</t>
  </si>
  <si>
    <t>This database contains the key data for the Bank's Wage Settlement analysis. The data is mostly generated in-house and there are a couple of series containing data from external sources.</t>
  </si>
  <si>
    <t>DerivedWageSettlements_vintages</t>
  </si>
  <si>
    <t>Vintage data taken automatically from Derivedwagesettlements_broad</t>
  </si>
  <si>
    <t>DFX_core</t>
  </si>
  <si>
    <t>The Derived Foreign Exchange Rate database contains an exchange rate series for broad sterling exchange rate index.  For further information on its construction, please see iManage doc 47926.</t>
  </si>
  <si>
    <t>DST_core</t>
  </si>
  <si>
    <t>The core Datastream database contains a mixture of economic and market data across a variety of countries and frequencies.  It is, at present, the main source of international data in the Databank.</t>
  </si>
  <si>
    <t>DST_Vintages</t>
  </si>
  <si>
    <t>Contains vintage time series of specifed DST series</t>
  </si>
  <si>
    <t>EASE_core</t>
  </si>
  <si>
    <t>Temporary Bankwide working area for EASE output</t>
  </si>
  <si>
    <t>EASE_core (Private)</t>
  </si>
  <si>
    <t>Temporary Forecast Team working area for EASE output</t>
  </si>
  <si>
    <t>ease_if_core (Private)</t>
  </si>
  <si>
    <t>IF -&gt; International Forecast Team working area for EASE output</t>
  </si>
  <si>
    <t>ease_mpc_broad (Private)</t>
  </si>
  <si>
    <t>MPC -&gt; Working area for EASE output containing sensitive MPC announcement data</t>
  </si>
  <si>
    <t>EASEForecastArchive_core</t>
  </si>
  <si>
    <t>Publication MA Forecast</t>
  </si>
  <si>
    <t>EEF_Broad</t>
  </si>
  <si>
    <t xml:space="preserve">The EEF Engineering Outlook is a survey of businesses in the engineering, manufacturing and technology industries. It contains data on output, orders, employment, prices, margins, cashflow, and capital expenditure plans, both for the latest three months and looking forward to next three months. </t>
  </si>
  <si>
    <t>Euler_broad</t>
  </si>
  <si>
    <t>The Euler database contains survey responses to a variety of questions from the manufacturing, services, distribution and construction sectors.</t>
  </si>
  <si>
    <t>Eurocon_broad</t>
  </si>
  <si>
    <t>GFK seasonally adjusted data from European Commission</t>
  </si>
  <si>
    <t>Eurostat_broad</t>
  </si>
  <si>
    <t>Div3 database for the storing of free to access data from the Eurostat website.</t>
  </si>
  <si>
    <t>ForecastModels_core</t>
  </si>
  <si>
    <t>Formulae and constraints series used as inputs to the Div4 forecast process, via EASE</t>
  </si>
  <si>
    <t>FSPublic1_broad</t>
  </si>
  <si>
    <t>Public central database</t>
  </si>
  <si>
    <t>FST_broad</t>
  </si>
  <si>
    <t>The Financial Statistics database for broad series.</t>
  </si>
  <si>
    <t>FST_core</t>
  </si>
  <si>
    <t>The Financial Statistics database for core series.</t>
  </si>
  <si>
    <t>GEMMD_core</t>
  </si>
  <si>
    <t>This database contains data from the Gilt Edged &amp; Money Markets Division.</t>
  </si>
  <si>
    <t>GFK_broad</t>
  </si>
  <si>
    <t>Ths datanbase contains Consumer Confidence Survey data from GFK and MORI.</t>
  </si>
  <si>
    <t>HousingAndConstruction_broad</t>
  </si>
  <si>
    <t>This database contains monthly, quarterly and annual Housing Market data and Construction activity data. The data are a mixture of Indices and survey data.</t>
  </si>
  <si>
    <t>HousingAndConstruction_core</t>
  </si>
  <si>
    <t xml:space="preserve">Division 3 housing data loaded via big button				</t>
  </si>
  <si>
    <t>IMF_Vintages</t>
  </si>
  <si>
    <t>Vintaged WEO (World Economic Outlook) data from the IMF</t>
  </si>
  <si>
    <t>INS_broad</t>
  </si>
  <si>
    <t>Insolvencies and liquidations data for UK</t>
  </si>
  <si>
    <t>ipd_broad</t>
  </si>
  <si>
    <t>This database contains Investment Property Databank Data and is handled by FS</t>
  </si>
  <si>
    <t>LeadingIndicators_broad</t>
  </si>
  <si>
    <t>The Leading Indicator database contains data from the OECD, NTC, and the US Conference Board.</t>
  </si>
  <si>
    <t>Liffe_core</t>
  </si>
  <si>
    <t>This database contains Financial Futures data on all contracts traded through Liffe.</t>
  </si>
  <si>
    <t>LongRun_broad</t>
  </si>
  <si>
    <t>This database was initially created in a one of exercise in the mid-1990's.  All series were researched and as long a run of data as possible was created in each case from the most appropriate source.</t>
  </si>
  <si>
    <t>MALabour_broad</t>
  </si>
  <si>
    <t xml:space="preserve">The MA Labour database is made up primarily of Labour Market Survey Data, which contains some discontinued series.  The data is retrieved from CBI Service Sector, Workforce Jobs and IMS.  </t>
  </si>
  <si>
    <t>MALabour_core</t>
  </si>
  <si>
    <t>The MA Labour database is made up primarily from Labour Market Survey Data, which contains some discontinued series.  The data is retrieved from REC Report on Jobs, BCC, CBI, CBI/PWC Financial Survey, CIPS, Manpower Survey of Employment, reward consulting, and IMS.</t>
  </si>
  <si>
    <t>malabour_vintage</t>
  </si>
  <si>
    <t>Vintage database for Division 3 Labour Data</t>
  </si>
  <si>
    <t>MAPUBLIC1_core</t>
  </si>
  <si>
    <t>Database to house any series that have been internally generated - for public consumption</t>
  </si>
  <si>
    <t>MAPublic1_vintage</t>
  </si>
  <si>
    <t>A vintage database to store codes from the MAPublic1_core database with mixed data sources</t>
  </si>
  <si>
    <t>MarketProfile_core</t>
  </si>
  <si>
    <t>Div 2 Market Profile data</t>
  </si>
  <si>
    <t>Markit_broad</t>
  </si>
  <si>
    <t>Mark IT data. Typically this is CDS premia data loaded via a feed from Mark IT.This database is handled by FS</t>
  </si>
  <si>
    <t>MER_core</t>
  </si>
  <si>
    <t>Monthly economic statistics from the 12 agencies in the UK, Central Southern England, South East and East Anglia, South West, North West, North East, East Midlands, West Midlands &amp; Oxfordshire, Northern Ireland, Scotland, Wales, Yorkshire and Humber and Greater London, including a weighted average score that combines all the regional scores (weights are based on GDP shares).  Please note that scores from individual Agencies are Bank Confidential.</t>
  </si>
  <si>
    <t>Monetarystance_core</t>
  </si>
  <si>
    <t>use of database currently unknown</t>
  </si>
  <si>
    <t>MST_broad</t>
  </si>
  <si>
    <t>The monetary part of the Money database contains all the monetary statistics produced by the Bank of England.</t>
  </si>
  <si>
    <t>MST_core</t>
  </si>
  <si>
    <t>NCC_Broad</t>
  </si>
  <si>
    <t>Nationwide Consumer Confidence Index data</t>
  </si>
  <si>
    <t>NIESR</t>
  </si>
  <si>
    <t>External Forecast Data.</t>
  </si>
  <si>
    <t>NOP_Broad</t>
  </si>
  <si>
    <t>Selected survey results from the Quarterly survey commissioned by the Bank Of England and carried out on our behalf by YouGov/NOP</t>
  </si>
  <si>
    <t>OEF_Broad</t>
  </si>
  <si>
    <t>External Forecast Data</t>
  </si>
  <si>
    <t>ONS_broad</t>
  </si>
  <si>
    <t>The ONS database contains data on many aspects of the UK economy published by the ONS. It is updated automatically on the CSDB Link on a daily basis but contains data of various frequencies.</t>
  </si>
  <si>
    <t>ONS_core</t>
  </si>
  <si>
    <t>ONS_Vintages</t>
  </si>
  <si>
    <t>Contains vintage time series of specifed ONS series</t>
  </si>
  <si>
    <t>OptionsPDF_core</t>
  </si>
  <si>
    <t>This database stores summary statistics for all the PDF data calculated by Division 2. They do this for Financial Markets, Indices and Foreign Exchange Rates.</t>
  </si>
  <si>
    <t>pubacc_broad</t>
  </si>
  <si>
    <t>Published accounts database.This database is handled by FS</t>
  </si>
  <si>
    <t>public_international_forecast</t>
  </si>
  <si>
    <t>Serves as the archive for series from international forecast rounds.</t>
  </si>
  <si>
    <t>PublicArchive_SOM</t>
  </si>
  <si>
    <t>RBS_Broad</t>
  </si>
  <si>
    <t>Royal Bank of Scotland Survey Data.</t>
  </si>
  <si>
    <t>RRC_Core</t>
  </si>
  <si>
    <t>RRC is Real Rates Calculated Data</t>
  </si>
  <si>
    <t>RTR_core</t>
  </si>
  <si>
    <t>The Reuters database contains Non-UK G7 Bond Prices, UK Repo Rates, Money Markets and FX Data.</t>
  </si>
  <si>
    <t>SMMT_broad</t>
  </si>
  <si>
    <t>This database contains new car registration data from the Society of Motor Manufacturers &amp; Traders (SMMT).</t>
  </si>
  <si>
    <t>SoftDelete_Public_vintage</t>
  </si>
  <si>
    <t>Soft Delete database to contain only public deleted vintage codes</t>
  </si>
  <si>
    <t>sta_vintage</t>
  </si>
  <si>
    <t>Backcasts of national accounts variables.  These are the UK team's best estimate of what the ONS will eventually publish and are generated using the Stadium toolkit</t>
  </si>
  <si>
    <t>STIF_broad</t>
  </si>
  <si>
    <t>Public Division 3 Short Term Inflation Forecast Database</t>
  </si>
  <si>
    <t>STIF_vintage</t>
  </si>
  <si>
    <t>Public Division 3 Short Term Inflation Forecast Vintage Database</t>
  </si>
  <si>
    <t>TSVTEST_broad</t>
  </si>
  <si>
    <t>Test database for testing TSV</t>
  </si>
  <si>
    <t>yld_core</t>
  </si>
  <si>
    <t>Bank of England Yield Curve Data</t>
  </si>
  <si>
    <t>Private Database</t>
  </si>
  <si>
    <t>BCC_broad (Private)</t>
  </si>
  <si>
    <t xml:space="preserve">The British Chambers of Commerce database (BCC) contains survey responses to a variety of questions from both the manufacturing and services sector.  </t>
  </si>
  <si>
    <t>BCOMD_core (Private)</t>
  </si>
  <si>
    <t>BIS_broad (Private)</t>
  </si>
  <si>
    <t>This database contains private data from the BIS and is for IFD</t>
  </si>
  <si>
    <t>BRC_Broad (Private)</t>
  </si>
  <si>
    <t>bsp_masd_core (Private)</t>
  </si>
  <si>
    <t>Balance Sheet Payments data calculation by MA Division 1 using WinSolve</t>
  </si>
  <si>
    <t>CBI_broad (Private)</t>
  </si>
  <si>
    <t>CCS_core (Private)</t>
  </si>
  <si>
    <t>CIPS_broad (Private)</t>
  </si>
  <si>
    <t xml:space="preserve">This database contains survey data from the Chartered Institute of Purchasing &amp; Supply’s Report on Manufacturing and Report on Services.  The surveys are carried out monthly and are published by NTC Publications.  </t>
  </si>
  <si>
    <t>Construction_core (Private)</t>
  </si>
  <si>
    <t>CPIOOH _core (Private)</t>
  </si>
  <si>
    <t>Estimates of CPI including owner occupied housing, from both the Bank and the ONS</t>
  </si>
  <si>
    <t>Deleted DB (Private)</t>
  </si>
  <si>
    <t>DerivedCapitalStockData_core (Private)</t>
  </si>
  <si>
    <t>DerivedHousingAndCons_broad (Private)</t>
  </si>
  <si>
    <t>DerivedLabour_core (Private)</t>
  </si>
  <si>
    <t xml:space="preserve">This database contains the seasonally adjusted versions of several Labour Series.     </t>
  </si>
  <si>
    <t>DerivedRPI_broad (Private)</t>
  </si>
  <si>
    <t>DerivedRPI_core (Private)</t>
  </si>
  <si>
    <t>DerivedWageSettlements_broad (Private)</t>
  </si>
  <si>
    <t>DerivedWageSettlements_core (Private)</t>
  </si>
  <si>
    <t>Div4_vintage (Private)</t>
  </si>
  <si>
    <t>Database to hold Div 4 Private vintaged series</t>
  </si>
  <si>
    <t>DummyMoneydatadiv1_broad (Private)</t>
  </si>
  <si>
    <t>DB created as a work around for MFSD outputs project</t>
  </si>
  <si>
    <t>EEF_Broad (Private)</t>
  </si>
  <si>
    <t>GFK_broad (Private)</t>
  </si>
  <si>
    <t>HousingAndConstruction_broad (Private)</t>
  </si>
  <si>
    <t>IMF_Broad</t>
  </si>
  <si>
    <t>WEO (World Economic Outlook) data from the IMF</t>
  </si>
  <si>
    <t>LongRun_broad (Private)</t>
  </si>
  <si>
    <t>MALabour_broad (Private)</t>
  </si>
  <si>
    <t xml:space="preserve">The MA Labour database is made up primarily of Labour Market Survey Data, which contains some discontinued series.  The data is retrieved from CBI Service Sector, Workforce Jobs and IMS.      </t>
  </si>
  <si>
    <t>MALabour_core (Private)</t>
  </si>
  <si>
    <t>MarkIT_cips_broad (Private)</t>
  </si>
  <si>
    <t xml:space="preserve">Database for pre-released MarkIT Cips data. ACCESS IS RESTRICTED. </t>
  </si>
  <si>
    <t>mcard_broad (Private)</t>
  </si>
  <si>
    <t>This data details all UK retail sales spending on Mastercard.</t>
  </si>
  <si>
    <t>MoneyDataDiv1</t>
  </si>
  <si>
    <t>The MoneyDataDiv1 database contains all the monetary statistics produced by the Bank of England and used by MASD in both conjunctural briefing to the MPC on monetary conditions and longer-term analysis and research. The Monetary Statistics group in MFSD compiles these data. The database is primarily composed of statistics derived from monetary aggregates. These include levels, flows and growth rates of particular aggregates at monthly, quarterly and annual intervals.The difference between the Money and MoneyDataDiv1 databases is that the MoneyDataDiv1 database is only accessible by Division 1 and contains embargoed data available only to Div 1 until it is officially published. It also contains series generated from monetary data, which is solely for use on Division 1.</t>
  </si>
  <si>
    <t>NCC_Broad (Private)</t>
  </si>
  <si>
    <t>OutputGap_broad</t>
  </si>
  <si>
    <t>Output gap forecasts from external organisations</t>
  </si>
  <si>
    <t>PreGDP_core (Private)</t>
  </si>
  <si>
    <t>PreGDP data supplied by the ONS</t>
  </si>
  <si>
    <t>Priv_BLS_core (Private)</t>
  </si>
  <si>
    <t xml:space="preserve">Bank Lending Survey - Responses from the banks (basically scores from -100 to +100) for each question and a weight for each bank (based on their share of market deposits). </t>
  </si>
  <si>
    <t>Priv_CapitalIQ_broad (Private)</t>
  </si>
  <si>
    <t>Private database for storing S&amp;P Capital IQ data for use in FS Models Management</t>
  </si>
  <si>
    <t>Priv_FS_Models_core (Private)</t>
  </si>
  <si>
    <t>This database contains series which are to be used as inputs for the FS Models Management suite of models</t>
  </si>
  <si>
    <t>Priv_FST_broad (Private)</t>
  </si>
  <si>
    <t>This database contains Private PL Panel dataset data provide direct from MFSD in the FMS_MA_PL_PANEL file.</t>
  </si>
  <si>
    <t>Priv_RiskMetrics_broad (Private)</t>
  </si>
  <si>
    <t xml:space="preserve">Correlations data for PRA </t>
  </si>
  <si>
    <t>privfs_bis_asset_broad (Private)</t>
  </si>
  <si>
    <t>Private BIS asset data for IFD as part of FS Onboarding project</t>
  </si>
  <si>
    <t>privfs_epfr_broad (Private)</t>
  </si>
  <si>
    <t>This database contains the IFD Capital Flows data for the FS onboarding project.</t>
  </si>
  <si>
    <t>Privfs_fst_broad (Private)</t>
  </si>
  <si>
    <t>Private finanicial statistics unpublished aggregates from MFSD MIDAS.This database is handled by FS.</t>
  </si>
  <si>
    <t>PRIVFS_JPM_broad (Private)</t>
  </si>
  <si>
    <t>JP Morgan database for IFD</t>
  </si>
  <si>
    <t>Privfs_mst_broad (Private)</t>
  </si>
  <si>
    <t>Private database containing monetary statistics unpublished aggregates from MFSD MIDASThis database is handled by FS</t>
  </si>
  <si>
    <t>privfs_oec_broad (Private)</t>
  </si>
  <si>
    <t>Private housing price data from the OECD currently sent to FS IFD</t>
  </si>
  <si>
    <t>Privfs_payments_broad (Private)</t>
  </si>
  <si>
    <t>Private generic payments database incorporating RTGS, EUI and data from big button spreadsheets.This database is handled by FS</t>
  </si>
  <si>
    <t>Probabilitydistribution_core</t>
  </si>
  <si>
    <t>Series are all probabilities data associated with GDP/CPI falling within a particular range in each of the 13 quarters of the forecast.</t>
  </si>
  <si>
    <t>Property_Archive_broad (Private)</t>
  </si>
  <si>
    <t>Monthly and Quarterly from UK commercial property information source from http://www.propertyarchive.co.uk/</t>
  </si>
  <si>
    <t>SMMT_broad (Private)</t>
  </si>
  <si>
    <t xml:space="preserve">This database contains new car registration data from the Society of Motor Manufacturers &amp; Traders (SMMT).  </t>
  </si>
  <si>
    <t>SoftDelete_Private_vintage (Private)</t>
  </si>
  <si>
    <t>This database contains only private delete vintage series</t>
  </si>
  <si>
    <t>SOMS_broad (Private)</t>
  </si>
  <si>
    <t>Database for series created by the SOMS application. MA DIV 3.</t>
  </si>
  <si>
    <t>SRDD_Panel_Data_broad (Private)</t>
  </si>
  <si>
    <t>Database containing all panel data from SRDD</t>
  </si>
  <si>
    <t>STIF_broad (Private)</t>
  </si>
  <si>
    <t>Private Division 3 Short Term Inflation Forecast Database</t>
  </si>
  <si>
    <t>STIF_vintage (Private)</t>
  </si>
  <si>
    <t>Private Division 3 Short Term Inflation Forecast Vintage Database</t>
  </si>
  <si>
    <t>SupplyChainModel_broad (Private)</t>
  </si>
  <si>
    <t>The SCM database contains a variety of forecast series from SEAD's supply chain model.  Like the BEQM forecast database, the series contained in the SCM database will be used as cross-checks on other pieces of analysis. The data will predominately be used by the Prices Team in SEAD, though the advantage of having it on FAME is so others in MA can also easily access the SCM forecast and use it for comparison.</t>
  </si>
  <si>
    <t>SupplyChainModel_vintage (Private)</t>
  </si>
  <si>
    <t>Vintage of data held in the SupplyChainModel_broad database. For a description of the data please see the supplychainmodel_broad.</t>
  </si>
  <si>
    <t>TSVTEST_broad (Private)</t>
  </si>
  <si>
    <t>Private test database for TSV testing</t>
  </si>
  <si>
    <t>UK Team ONS_core (Private)</t>
  </si>
  <si>
    <t>YFact_Priv_core (Private)</t>
  </si>
  <si>
    <t>Private database for yield core</t>
  </si>
  <si>
    <t>No</t>
  </si>
  <si>
    <t>Non Excel Future Data Provider</t>
  </si>
  <si>
    <t>Bloomberg Corrections</t>
  </si>
  <si>
    <t>Liffe</t>
  </si>
  <si>
    <t>MFSD</t>
  </si>
  <si>
    <t>MarkIT</t>
  </si>
  <si>
    <t>Options PDF</t>
  </si>
  <si>
    <t>RTGS</t>
  </si>
  <si>
    <t>Owned By</t>
  </si>
  <si>
    <t>BSU</t>
  </si>
  <si>
    <t xml:space="preserve">BSU                                                                                                                                                                                                                                                       </t>
  </si>
  <si>
    <t xml:space="preserve">Division 1                                                                                                                                                                                                                                                </t>
  </si>
  <si>
    <t xml:space="preserve">Division 2                                                                                                                                                                                                                                                </t>
  </si>
  <si>
    <t xml:space="preserve">Division 3                                                                                                                                                                                                                                                </t>
  </si>
  <si>
    <t xml:space="preserve">Division 4                                                                                                                                                                                                                                                </t>
  </si>
  <si>
    <t xml:space="preserve">Division 5                                                                                                                                                                                                                                                </t>
  </si>
  <si>
    <t xml:space="preserve">Division 6                                                                                                                                                                                                                                                </t>
  </si>
  <si>
    <t xml:space="preserve">Markets                                                                                                                                                                                                                                                   </t>
  </si>
  <si>
    <t>PRA ART</t>
  </si>
  <si>
    <t>PRA IBD</t>
  </si>
  <si>
    <t>PRA SRS SFT</t>
  </si>
  <si>
    <t xml:space="preserve"> Prudential Regulation Authority, Supervisory Risk Specialists Division, Structured Finance Team</t>
  </si>
  <si>
    <t>Entity Region</t>
  </si>
  <si>
    <t>Caribbean</t>
  </si>
  <si>
    <t>E.Eur</t>
  </si>
  <si>
    <t>Eastern Europe</t>
  </si>
  <si>
    <t>Lat.Amer</t>
  </si>
  <si>
    <t>MiddleEast</t>
  </si>
  <si>
    <t>N.Amer</t>
  </si>
  <si>
    <t>Northern America</t>
  </si>
  <si>
    <t>Oceania</t>
  </si>
  <si>
    <t>OffShore</t>
  </si>
  <si>
    <t>Supra</t>
  </si>
  <si>
    <t>Maturity</t>
  </si>
  <si>
    <t>6M</t>
  </si>
  <si>
    <t>6 Month Spread</t>
  </si>
  <si>
    <t>1Y</t>
  </si>
  <si>
    <t>1 Year Spread</t>
  </si>
  <si>
    <t>2Y</t>
  </si>
  <si>
    <t>2 Year Spread</t>
  </si>
  <si>
    <t>3Y</t>
  </si>
  <si>
    <t>3 Year Spread</t>
  </si>
  <si>
    <t>4Y</t>
  </si>
  <si>
    <t>4 Year Spread</t>
  </si>
  <si>
    <t>5Y</t>
  </si>
  <si>
    <t>5 Year Spread</t>
  </si>
  <si>
    <t>7Y</t>
  </si>
  <si>
    <t>7 Year Spread</t>
  </si>
  <si>
    <t>10Y</t>
  </si>
  <si>
    <t>10 Year Spread</t>
  </si>
  <si>
    <t>15Y</t>
  </si>
  <si>
    <t>15 Year Spread</t>
  </si>
  <si>
    <t>20Y</t>
  </si>
  <si>
    <t>20 Year Spread</t>
  </si>
  <si>
    <t>30Y</t>
  </si>
  <si>
    <t>30 Year Spread</t>
  </si>
  <si>
    <t>Sector</t>
  </si>
  <si>
    <t>Consumer Goods</t>
  </si>
  <si>
    <t>Consumer Services</t>
  </si>
  <si>
    <t>Financials</t>
  </si>
  <si>
    <t>Government</t>
  </si>
  <si>
    <t>Health Care</t>
  </si>
  <si>
    <t>Industrials</t>
  </si>
  <si>
    <t>Oil &amp; Gas</t>
  </si>
  <si>
    <t>Technology</t>
  </si>
  <si>
    <t>Telecommunications Services</t>
  </si>
  <si>
    <t>Telecommunications</t>
  </si>
  <si>
    <t>Bank Group</t>
  </si>
  <si>
    <t>Abbey Nat. group (pre Banco Santander takeover)</t>
  </si>
  <si>
    <t>All Building Societies</t>
  </si>
  <si>
    <t>Alliance &amp; Leicester group</t>
  </si>
  <si>
    <t>Banco Santander group</t>
  </si>
  <si>
    <t>Bank of Ireland and Bristol and West</t>
  </si>
  <si>
    <t>Barclays group</t>
  </si>
  <si>
    <t>Bradford &amp; Bingley group</t>
  </si>
  <si>
    <t>Britannia group</t>
  </si>
  <si>
    <t>Canadian owned banks</t>
  </si>
  <si>
    <t>Co-op group</t>
  </si>
  <si>
    <t>Foreign owned banks without FS T10N members</t>
  </si>
  <si>
    <t>French-owned banks</t>
  </si>
  <si>
    <t>FS 14 Peer group</t>
  </si>
  <si>
    <t>FS Top ten MDMFIs</t>
  </si>
  <si>
    <t>German-owned banks</t>
  </si>
  <si>
    <t>Greek owned banks</t>
  </si>
  <si>
    <t>Halifax Bank of Scotland group (prev. BOS group)</t>
  </si>
  <si>
    <t>Halifax group (pre BOS takeover)</t>
  </si>
  <si>
    <t>HSBC group</t>
  </si>
  <si>
    <t>Irish-owned banks</t>
  </si>
  <si>
    <t>Italian owned banks</t>
  </si>
  <si>
    <t>Japanese-owned banks</t>
  </si>
  <si>
    <t>Lloyds TSB group (previously Lloyds group)</t>
  </si>
  <si>
    <t>National Australia Bank group total</t>
  </si>
  <si>
    <t>Nationwide group</t>
  </si>
  <si>
    <t>Natwest group (pre RBS takeover)</t>
  </si>
  <si>
    <t>Non UK-owned banks</t>
  </si>
  <si>
    <t>Northern Rock group</t>
  </si>
  <si>
    <t>Portugese owned banks</t>
  </si>
  <si>
    <t>Royal Bank of Scotland group</t>
  </si>
  <si>
    <t>Spanish-owned banks</t>
  </si>
  <si>
    <t>Swiss-owned banks</t>
  </si>
  <si>
    <t>Top ten UK owned bank groups (bspc)</t>
  </si>
  <si>
    <t>UK owned banks</t>
  </si>
  <si>
    <t>UK resident banks</t>
  </si>
  <si>
    <t>UK resident monetary financial institutions</t>
  </si>
  <si>
    <t>UK-owned monetary financial insitutions</t>
  </si>
  <si>
    <t>US-owned banks</t>
  </si>
  <si>
    <t>Woolwich group_MFIs_dynamic</t>
  </si>
  <si>
    <t>Bloomberg Date Field Name</t>
  </si>
  <si>
    <t>HIST_CALL_IMP_VOL_DT</t>
  </si>
  <si>
    <t>HIST_PUT_IMP_VOL_DT</t>
  </si>
  <si>
    <t>LAST_UPDATE_DT</t>
  </si>
  <si>
    <t>LAST_UPDATE_DT_EXCH_TZ</t>
  </si>
  <si>
    <t>PX_CLOSE_DT</t>
  </si>
  <si>
    <t>PX_SETTLE_LAST_DT</t>
  </si>
  <si>
    <t>PX_YEST_DT</t>
  </si>
  <si>
    <t>Currency</t>
  </si>
  <si>
    <t>ADP</t>
  </si>
  <si>
    <t>ANDORAN PESTA</t>
  </si>
  <si>
    <t>AED</t>
  </si>
  <si>
    <t>United Arab Emirates, Dirhams</t>
  </si>
  <si>
    <t>AFN</t>
  </si>
  <si>
    <t>Afghanistan, Afghanis</t>
  </si>
  <si>
    <t>ALL</t>
  </si>
  <si>
    <t>Albania, Leke</t>
  </si>
  <si>
    <t>AMD</t>
  </si>
  <si>
    <t>Armenia, Drams</t>
  </si>
  <si>
    <t>ANG</t>
  </si>
  <si>
    <t>Netherlands Antilles, Guilders (also called Florins)</t>
  </si>
  <si>
    <t>AOA</t>
  </si>
  <si>
    <t>Angola, Kwanza</t>
  </si>
  <si>
    <t>ARS</t>
  </si>
  <si>
    <t>Argentina, Pesos</t>
  </si>
  <si>
    <t>ATS</t>
  </si>
  <si>
    <t>AUSTRIAN SCHILLING</t>
  </si>
  <si>
    <t>AUD</t>
  </si>
  <si>
    <t>Australia, Dollars</t>
  </si>
  <si>
    <t>AWG</t>
  </si>
  <si>
    <t>Aruba, Guilders (also called Florins)</t>
  </si>
  <si>
    <t>AZM</t>
  </si>
  <si>
    <t>AZERBAIJAN MANAT</t>
  </si>
  <si>
    <t>AZN</t>
  </si>
  <si>
    <t>Azerbaijan, New Manats</t>
  </si>
  <si>
    <t>BAM</t>
  </si>
  <si>
    <t>Bosnia and Herzegovina, Convertible Marka</t>
  </si>
  <si>
    <t>BBD</t>
  </si>
  <si>
    <t>Barbados, Dollars</t>
  </si>
  <si>
    <t>BDT</t>
  </si>
  <si>
    <t>Bangladesh, Taka</t>
  </si>
  <si>
    <t>BEF</t>
  </si>
  <si>
    <t>BELGIAN FRANC</t>
  </si>
  <si>
    <t>BGL</t>
  </si>
  <si>
    <t>BULGARIAN LEV</t>
  </si>
  <si>
    <t>BGN</t>
  </si>
  <si>
    <t>Bulgaria, Leva</t>
  </si>
  <si>
    <t>BHD</t>
  </si>
  <si>
    <t>Bahrain, Dinars</t>
  </si>
  <si>
    <t>BIF</t>
  </si>
  <si>
    <t>Burundi, Francs</t>
  </si>
  <si>
    <t>BMD</t>
  </si>
  <si>
    <t>Bermuda, Dollars</t>
  </si>
  <si>
    <t>BND</t>
  </si>
  <si>
    <t>Brunei Darussalam, Dollars</t>
  </si>
  <si>
    <t>BOB</t>
  </si>
  <si>
    <t>Bolivia, Bolivianos</t>
  </si>
  <si>
    <t>BRL</t>
  </si>
  <si>
    <t>Brazil, Brazil Real</t>
  </si>
  <si>
    <t>BSD</t>
  </si>
  <si>
    <t>Bahamas, Dollars</t>
  </si>
  <si>
    <t>BTN</t>
  </si>
  <si>
    <t>Bhutan, Ngultrum</t>
  </si>
  <si>
    <t>BWP</t>
  </si>
  <si>
    <t>Botswana, Pulas</t>
  </si>
  <si>
    <t>BYB</t>
  </si>
  <si>
    <t>BELARUSSIAN RUBLE</t>
  </si>
  <si>
    <t>BYR</t>
  </si>
  <si>
    <t>Belarus, Rubles</t>
  </si>
  <si>
    <t>BZD</t>
  </si>
  <si>
    <t>Belize, Dollars</t>
  </si>
  <si>
    <t>CAD</t>
  </si>
  <si>
    <t>Canada, Dollars</t>
  </si>
  <si>
    <t>CDF</t>
  </si>
  <si>
    <t>Congo/Kinshasa, Congolese Francs</t>
  </si>
  <si>
    <t>CHF</t>
  </si>
  <si>
    <t>Switzerland, Francs</t>
  </si>
  <si>
    <t>CLP</t>
  </si>
  <si>
    <t>Chile, Pesos</t>
  </si>
  <si>
    <t>CNY</t>
  </si>
  <si>
    <t>China, Yuan Renminbi</t>
  </si>
  <si>
    <t>COP</t>
  </si>
  <si>
    <t>Colombia, Pesos</t>
  </si>
  <si>
    <t>CRC</t>
  </si>
  <si>
    <t>Costa Rica, Colones</t>
  </si>
  <si>
    <t>CUP</t>
  </si>
  <si>
    <t>Cuba, Pesos</t>
  </si>
  <si>
    <t>CVE</t>
  </si>
  <si>
    <t>Cape Verde, Escudos</t>
  </si>
  <si>
    <t>CYP</t>
  </si>
  <si>
    <t>CYPRUS POUND</t>
  </si>
  <si>
    <t>CZK</t>
  </si>
  <si>
    <t>Czech Republic, Koruny</t>
  </si>
  <si>
    <t>DEM</t>
  </si>
  <si>
    <t>DEUTSCH MARK</t>
  </si>
  <si>
    <t>DJF</t>
  </si>
  <si>
    <t>Djibouti, Francs</t>
  </si>
  <si>
    <t>DKK</t>
  </si>
  <si>
    <t>Denmark, Kroner</t>
  </si>
  <si>
    <t>DOP</t>
  </si>
  <si>
    <t>Dominican Republic, Pesos</t>
  </si>
  <si>
    <t>DZD</t>
  </si>
  <si>
    <t>Algeria, Algeria Dinars</t>
  </si>
  <si>
    <t>ECS</t>
  </si>
  <si>
    <t>ECUADOR SUCRE</t>
  </si>
  <si>
    <t>EEK</t>
  </si>
  <si>
    <t>Estonia, Krooni</t>
  </si>
  <si>
    <t>EGP</t>
  </si>
  <si>
    <t>Egypt, Pounds</t>
  </si>
  <si>
    <t>ERN</t>
  </si>
  <si>
    <t>Eritrea, Nakfa</t>
  </si>
  <si>
    <t>ESP</t>
  </si>
  <si>
    <t>SPANISH PESETA</t>
  </si>
  <si>
    <t>ETB</t>
  </si>
  <si>
    <t>Ethiopia, Birr</t>
  </si>
  <si>
    <t>EURO</t>
  </si>
  <si>
    <t>EUR</t>
  </si>
  <si>
    <t>Euro Member Countries, Euro</t>
  </si>
  <si>
    <t>FIM</t>
  </si>
  <si>
    <t>FINISH MARKKA</t>
  </si>
  <si>
    <t>FJD</t>
  </si>
  <si>
    <t>Fiji, Dollars</t>
  </si>
  <si>
    <t>FKP</t>
  </si>
  <si>
    <t>Falkland Islands (Malvinas), Pounds</t>
  </si>
  <si>
    <t>FRF</t>
  </si>
  <si>
    <t>FRENCH FRANC</t>
  </si>
  <si>
    <t>GBP</t>
  </si>
  <si>
    <t>United Kingdom, Pounds</t>
  </si>
  <si>
    <t>GEL</t>
  </si>
  <si>
    <t>Georgia, Lari</t>
  </si>
  <si>
    <t>GHC</t>
  </si>
  <si>
    <t>GHANA CEDI</t>
  </si>
  <si>
    <t>GHS</t>
  </si>
  <si>
    <t>Ghana, Cedis</t>
  </si>
  <si>
    <t>GIP</t>
  </si>
  <si>
    <t>Gibraltar, Pounds</t>
  </si>
  <si>
    <t>GMD</t>
  </si>
  <si>
    <t>Gambia, Dalasi</t>
  </si>
  <si>
    <t>GNF</t>
  </si>
  <si>
    <t>Guinea, Francs</t>
  </si>
  <si>
    <t>GRD</t>
  </si>
  <si>
    <t>GREEK DRACHMA</t>
  </si>
  <si>
    <t>GTQ</t>
  </si>
  <si>
    <t>Guatemala, Quetzales</t>
  </si>
  <si>
    <t>GWP</t>
  </si>
  <si>
    <t>GUINEA-BISSAU PESO</t>
  </si>
  <si>
    <t>GYD</t>
  </si>
  <si>
    <t>Guyana, Dollars</t>
  </si>
  <si>
    <t>HKD</t>
  </si>
  <si>
    <t>Hong Kong, Dollars</t>
  </si>
  <si>
    <t>HNL</t>
  </si>
  <si>
    <t>Honduras, Lempiras</t>
  </si>
  <si>
    <t>HRK</t>
  </si>
  <si>
    <t>Croatia, Kuna</t>
  </si>
  <si>
    <t>HTG</t>
  </si>
  <si>
    <t>Haiti, Gourdes</t>
  </si>
  <si>
    <t>HUF</t>
  </si>
  <si>
    <t>Hungary, Forint</t>
  </si>
  <si>
    <t>IDR</t>
  </si>
  <si>
    <t>Indonesia, Rupiahs</t>
  </si>
  <si>
    <t>IEP</t>
  </si>
  <si>
    <t>IRISH POUNDS</t>
  </si>
  <si>
    <t>ILS</t>
  </si>
  <si>
    <t>Israel, New Shekels</t>
  </si>
  <si>
    <t>INR</t>
  </si>
  <si>
    <t>India, Rupees</t>
  </si>
  <si>
    <t>IQD</t>
  </si>
  <si>
    <t>Iraq, Dinars</t>
  </si>
  <si>
    <t>IRR</t>
  </si>
  <si>
    <t>Iran, Rials</t>
  </si>
  <si>
    <t>ISK</t>
  </si>
  <si>
    <t>Iceland, Kronur</t>
  </si>
  <si>
    <t>ITL</t>
  </si>
  <si>
    <t>ITALIAN LIRA</t>
  </si>
  <si>
    <t>JMD</t>
  </si>
  <si>
    <t>Jamaica, Dollars</t>
  </si>
  <si>
    <t>JOD</t>
  </si>
  <si>
    <t>Jordan, Dinars</t>
  </si>
  <si>
    <t>JPY</t>
  </si>
  <si>
    <t>Japan, Yen</t>
  </si>
  <si>
    <t>KES</t>
  </si>
  <si>
    <t>Kenya, Shillings</t>
  </si>
  <si>
    <t>KGS</t>
  </si>
  <si>
    <t>Kyrgyzstan, Soms</t>
  </si>
  <si>
    <t>KHR</t>
  </si>
  <si>
    <t>Cambodia, Riels</t>
  </si>
  <si>
    <t>KMF</t>
  </si>
  <si>
    <t>Comoros, Francs</t>
  </si>
  <si>
    <t>KPW</t>
  </si>
  <si>
    <t>Korea (North), Won</t>
  </si>
  <si>
    <t>KRW</t>
  </si>
  <si>
    <t>Korea (South), Won</t>
  </si>
  <si>
    <t>KWD</t>
  </si>
  <si>
    <t>Kuwait, Dinars</t>
  </si>
  <si>
    <t>KYD</t>
  </si>
  <si>
    <t>Cayman Islands, Dollars</t>
  </si>
  <si>
    <t>KZT</t>
  </si>
  <si>
    <t>Kazakhstan, Tenge</t>
  </si>
  <si>
    <t>LAK</t>
  </si>
  <si>
    <t>Laos, Kips</t>
  </si>
  <si>
    <t>LBP</t>
  </si>
  <si>
    <t>Lebanon, Pounds</t>
  </si>
  <si>
    <t>LKR</t>
  </si>
  <si>
    <t>Sri Lanka, Rupees</t>
  </si>
  <si>
    <t>LRD</t>
  </si>
  <si>
    <t>Liberia, Dollars</t>
  </si>
  <si>
    <t>LSL</t>
  </si>
  <si>
    <t>Lesotho, Maloti</t>
  </si>
  <si>
    <t>LTL</t>
  </si>
  <si>
    <t>Lithuania, Litai</t>
  </si>
  <si>
    <t>LUF</t>
  </si>
  <si>
    <t>LUXEMBOURG FRANCS</t>
  </si>
  <si>
    <t>LVL</t>
  </si>
  <si>
    <t>Latvia, Lati</t>
  </si>
  <si>
    <t>LYD</t>
  </si>
  <si>
    <t>Libya, Dinars</t>
  </si>
  <si>
    <t>MAD</t>
  </si>
  <si>
    <t>Morocco, Dirhams</t>
  </si>
  <si>
    <t>MDL</t>
  </si>
  <si>
    <t>Moldova, Lei</t>
  </si>
  <si>
    <t>MGA</t>
  </si>
  <si>
    <t>Madagascar, Ariary</t>
  </si>
  <si>
    <t>MGF</t>
  </si>
  <si>
    <t>MALAGASSY FRANC</t>
  </si>
  <si>
    <t>MKD</t>
  </si>
  <si>
    <t>Macedonia, Denars</t>
  </si>
  <si>
    <t>MMK</t>
  </si>
  <si>
    <t>Myanmar (Burma), Kyats</t>
  </si>
  <si>
    <t>MNT</t>
  </si>
  <si>
    <t>Mongolia, Tugriks</t>
  </si>
  <si>
    <t>MOP</t>
  </si>
  <si>
    <t>Macau, Patacas</t>
  </si>
  <si>
    <t>MRO</t>
  </si>
  <si>
    <t>Mauritania, Ouguiyas</t>
  </si>
  <si>
    <t>MTL</t>
  </si>
  <si>
    <t>MALTESE LIRA</t>
  </si>
  <si>
    <t>MUR</t>
  </si>
  <si>
    <t>Mauritius, Rupees</t>
  </si>
  <si>
    <t>MVR</t>
  </si>
  <si>
    <t>Maldives (Maldive Islands), Rufiyaa</t>
  </si>
  <si>
    <t>MWK</t>
  </si>
  <si>
    <t>Malawi, Kwachas</t>
  </si>
  <si>
    <t>MXN</t>
  </si>
  <si>
    <t>Mexico, Pesos</t>
  </si>
  <si>
    <t>MYR</t>
  </si>
  <si>
    <t>Malaysia, Ringgits</t>
  </si>
  <si>
    <t>MZM</t>
  </si>
  <si>
    <t>MOZAMBIQUE METICAL</t>
  </si>
  <si>
    <t>MZN</t>
  </si>
  <si>
    <t>Mozambique, Meticais</t>
  </si>
  <si>
    <t>NAD</t>
  </si>
  <si>
    <t>Namibia, Dollars</t>
  </si>
  <si>
    <t>NGN</t>
  </si>
  <si>
    <t>Nigeria, Nairas</t>
  </si>
  <si>
    <t>NIO</t>
  </si>
  <si>
    <t>Nicaragua, Cordobas</t>
  </si>
  <si>
    <t>NLG</t>
  </si>
  <si>
    <t>NETHERLANDS GUILDER</t>
  </si>
  <si>
    <t>NMK</t>
  </si>
  <si>
    <t>KYAT</t>
  </si>
  <si>
    <t>NOK</t>
  </si>
  <si>
    <t>Norway, Krone</t>
  </si>
  <si>
    <t>NPR</t>
  </si>
  <si>
    <t>Nepal, Nepal Rupees</t>
  </si>
  <si>
    <t>NZD</t>
  </si>
  <si>
    <t>New Zealand, Dollars</t>
  </si>
  <si>
    <t>OMR</t>
  </si>
  <si>
    <t>Oman, Rials</t>
  </si>
  <si>
    <t>PAB</t>
  </si>
  <si>
    <t>Panama, Balboa</t>
  </si>
  <si>
    <t>PEN</t>
  </si>
  <si>
    <t>Peru, Nuevos Soles</t>
  </si>
  <si>
    <t>PGK</t>
  </si>
  <si>
    <t>Papua New Guinea, Kina</t>
  </si>
  <si>
    <t>PHP</t>
  </si>
  <si>
    <t>Philippines, Pesos</t>
  </si>
  <si>
    <t>PKR</t>
  </si>
  <si>
    <t>Pakistan, Rupees</t>
  </si>
  <si>
    <t>PLN</t>
  </si>
  <si>
    <t>Poland, Zlotych</t>
  </si>
  <si>
    <t>PTE</t>
  </si>
  <si>
    <t>PORTUGUESE ESCUDO</t>
  </si>
  <si>
    <t>PYG</t>
  </si>
  <si>
    <t>Paraguay, Guarani</t>
  </si>
  <si>
    <t>QAR</t>
  </si>
  <si>
    <t>Qatar, Rials</t>
  </si>
  <si>
    <t>ROL</t>
  </si>
  <si>
    <t>ROMANIAN LEU</t>
  </si>
  <si>
    <t>RON</t>
  </si>
  <si>
    <t>Romania, New Lei</t>
  </si>
  <si>
    <t>RSD</t>
  </si>
  <si>
    <t>Serbia, Dinars</t>
  </si>
  <si>
    <t>RUB</t>
  </si>
  <si>
    <t>Russia, Rubles</t>
  </si>
  <si>
    <t>RUR</t>
  </si>
  <si>
    <t>ROUBLE</t>
  </si>
  <si>
    <t>RWF</t>
  </si>
  <si>
    <t>Rwanda, Rwanda Francs</t>
  </si>
  <si>
    <t>SAR</t>
  </si>
  <si>
    <t>Saudi Arabia, Riyals</t>
  </si>
  <si>
    <t>SBD</t>
  </si>
  <si>
    <t>Solomon Islands, Dollars</t>
  </si>
  <si>
    <t>SCR</t>
  </si>
  <si>
    <t>Seychelles, Rupees</t>
  </si>
  <si>
    <t>SDD</t>
  </si>
  <si>
    <t>SUDANESE DINAR</t>
  </si>
  <si>
    <t>SDG</t>
  </si>
  <si>
    <t>Sudan, Pounds</t>
  </si>
  <si>
    <t>SEK</t>
  </si>
  <si>
    <t>Sweden, Kronor</t>
  </si>
  <si>
    <t>SGD</t>
  </si>
  <si>
    <t>Singapore, Dollars</t>
  </si>
  <si>
    <t>SHP</t>
  </si>
  <si>
    <t>Saint Helena, Pounds</t>
  </si>
  <si>
    <t>SIT</t>
  </si>
  <si>
    <t>SLOVENIAN TOLAR</t>
  </si>
  <si>
    <t>SKK</t>
  </si>
  <si>
    <t>Slovakia, Koruny</t>
  </si>
  <si>
    <t>SLL</t>
  </si>
  <si>
    <t>Sierra Leone, Leones</t>
  </si>
  <si>
    <t>SOS</t>
  </si>
  <si>
    <t>Somalia, Shillings</t>
  </si>
  <si>
    <t>SRD</t>
  </si>
  <si>
    <t>Suriname, Dollars</t>
  </si>
  <si>
    <t>SRG</t>
  </si>
  <si>
    <t>SURINAME GUILDER</t>
  </si>
  <si>
    <t>STD</t>
  </si>
  <si>
    <t>São Tome and Principe, Dobras</t>
  </si>
  <si>
    <t>SVC</t>
  </si>
  <si>
    <t>El Salvador, Colones</t>
  </si>
  <si>
    <t>SYP</t>
  </si>
  <si>
    <t>Syria, Pounds</t>
  </si>
  <si>
    <t>SZL</t>
  </si>
  <si>
    <t>Swaziland, Emalangeni</t>
  </si>
  <si>
    <t>THB</t>
  </si>
  <si>
    <t>Thailand, Baht</t>
  </si>
  <si>
    <t>TJR</t>
  </si>
  <si>
    <t>TAJIK ROUBLE</t>
  </si>
  <si>
    <t>TJS</t>
  </si>
  <si>
    <t>Tajikistan, Somoni</t>
  </si>
  <si>
    <t>TMM</t>
  </si>
  <si>
    <t>Turkmenistan, Manats</t>
  </si>
  <si>
    <t>TND</t>
  </si>
  <si>
    <t>Tunisia, Dinars</t>
  </si>
  <si>
    <t>TOP</t>
  </si>
  <si>
    <t>Tonga, Pa'anga</t>
  </si>
  <si>
    <t>TPE</t>
  </si>
  <si>
    <t>TIMOR ESCUDO</t>
  </si>
  <si>
    <t>TRL</t>
  </si>
  <si>
    <t>TURKISH LIRA</t>
  </si>
  <si>
    <t>TRY</t>
  </si>
  <si>
    <t>Turkey, New Lira</t>
  </si>
  <si>
    <t>TTD</t>
  </si>
  <si>
    <t>Trinidad and Tobago, Dollars</t>
  </si>
  <si>
    <t>TWD</t>
  </si>
  <si>
    <t>Taiwan, New Dollars</t>
  </si>
  <si>
    <t>TZS</t>
  </si>
  <si>
    <t>Tanzania, Shillings</t>
  </si>
  <si>
    <t>UAH</t>
  </si>
  <si>
    <t>Ukraine, Hryvnia</t>
  </si>
  <si>
    <t>UGX</t>
  </si>
  <si>
    <t>Uganda, Shillings</t>
  </si>
  <si>
    <t>USD</t>
  </si>
  <si>
    <t>United States of America, Dollars</t>
  </si>
  <si>
    <t>UYU</t>
  </si>
  <si>
    <t>Uruguay, Pesos</t>
  </si>
  <si>
    <t>UZS</t>
  </si>
  <si>
    <t>Uzbekistan, Sums</t>
  </si>
  <si>
    <t>VEB</t>
  </si>
  <si>
    <t>VENEZUELAN BOLIVAR</t>
  </si>
  <si>
    <t>VEF</t>
  </si>
  <si>
    <t>Venezuela, Bolivares Fuertes</t>
  </si>
  <si>
    <t>VND</t>
  </si>
  <si>
    <t>Viet Nam, Dong</t>
  </si>
  <si>
    <t>VUV</t>
  </si>
  <si>
    <t>Vanuatu, Vatu</t>
  </si>
  <si>
    <t>WST</t>
  </si>
  <si>
    <t>Samoa, Tala</t>
  </si>
  <si>
    <t>XAF</t>
  </si>
  <si>
    <t>Communauté Financière Africaine BEAC, Francs</t>
  </si>
  <si>
    <t>XAG</t>
  </si>
  <si>
    <t>Silver, Ounces</t>
  </si>
  <si>
    <t>XAU</t>
  </si>
  <si>
    <t>Gold, Ounces</t>
  </si>
  <si>
    <t>XCD</t>
  </si>
  <si>
    <t>East Caribbean Dollars</t>
  </si>
  <si>
    <t>XDR</t>
  </si>
  <si>
    <t>International Monetary Fund (IMF) Special Drawing Rights</t>
  </si>
  <si>
    <t>XOF</t>
  </si>
  <si>
    <t>Communauté Financière Africaine BCEAO, Francs</t>
  </si>
  <si>
    <t>XPD</t>
  </si>
  <si>
    <t>Palladium Ounces</t>
  </si>
  <si>
    <t>XPF</t>
  </si>
  <si>
    <t>Comptoirs Français du Pacifique Francs</t>
  </si>
  <si>
    <t>XPT</t>
  </si>
  <si>
    <t>Platinum, Ounces</t>
  </si>
  <si>
    <t>YER</t>
  </si>
  <si>
    <t>Yemen, Rials</t>
  </si>
  <si>
    <t>ZAR</t>
  </si>
  <si>
    <t>South Africa, Rand</t>
  </si>
  <si>
    <t>ZMK</t>
  </si>
  <si>
    <t>Zambia, Kwacha</t>
  </si>
  <si>
    <t>ZRN</t>
  </si>
  <si>
    <t>ZAIRE</t>
  </si>
  <si>
    <t>ZWD</t>
  </si>
  <si>
    <t>ZIMBABWE DOLLAR</t>
  </si>
  <si>
    <t>DataStream Data Type</t>
  </si>
  <si>
    <t>A12PE</t>
  </si>
  <si>
    <t>AF0GRO</t>
  </si>
  <si>
    <t>AF0VAL</t>
  </si>
  <si>
    <t>AF1GRO</t>
  </si>
  <si>
    <t>AF2GRO</t>
  </si>
  <si>
    <t>AF3GRO</t>
  </si>
  <si>
    <t>AG0GRO</t>
  </si>
  <si>
    <t>AG1GRO</t>
  </si>
  <si>
    <t>AG2GRO</t>
  </si>
  <si>
    <t>AG3GRO</t>
  </si>
  <si>
    <t>ALTMN</t>
  </si>
  <si>
    <t>BP</t>
  </si>
  <si>
    <t>CMA#(X)</t>
  </si>
  <si>
    <t>CQA#(X(PI))</t>
  </si>
  <si>
    <t>DFLT</t>
  </si>
  <si>
    <t>DSDY</t>
  </si>
  <si>
    <t>Calculated Dividend Yield</t>
  </si>
  <si>
    <t>DSPE</t>
  </si>
  <si>
    <t>Calculated Price Earnings Ratio</t>
  </si>
  <si>
    <t>DY</t>
  </si>
  <si>
    <t>IB</t>
  </si>
  <si>
    <t>ML:EFFDU</t>
  </si>
  <si>
    <t>Effective Duration</t>
  </si>
  <si>
    <t>ML:MV</t>
  </si>
  <si>
    <t>ML:RY</t>
  </si>
  <si>
    <t>ML:OAS</t>
  </si>
  <si>
    <t>P</t>
  </si>
  <si>
    <t>PI</t>
  </si>
  <si>
    <t>RI</t>
  </si>
  <si>
    <t>RY</t>
  </si>
  <si>
    <t>SAM#(X)</t>
  </si>
  <si>
    <t>SSPRD</t>
  </si>
  <si>
    <t>SYTM</t>
  </si>
  <si>
    <t>UF</t>
  </si>
  <si>
    <t>WC01076A</t>
  </si>
  <si>
    <t>WC01551A</t>
  </si>
  <si>
    <t>WC01706A</t>
  </si>
  <si>
    <t>WC02999A</t>
  </si>
  <si>
    <t>WC03501A</t>
  </si>
  <si>
    <t>X</t>
  </si>
  <si>
    <t>X(P)~U$</t>
  </si>
  <si>
    <t>X(P)~£*100</t>
  </si>
  <si>
    <t>Instrument</t>
  </si>
  <si>
    <t>Bridging finance</t>
  </si>
  <si>
    <t>Loans, reverse repos w/companies-buy, sell &amp; rent</t>
  </si>
  <si>
    <t>Reverse repos</t>
  </si>
  <si>
    <t>CDs, commercial paper and other short term paper</t>
  </si>
  <si>
    <t>CDs, commercial paper and securities issued</t>
  </si>
  <si>
    <t>Credit card lending</t>
  </si>
  <si>
    <t>Credit facilities</t>
  </si>
  <si>
    <t>Credit facilities - unused</t>
  </si>
  <si>
    <t>Deposits - sight interest bearing</t>
  </si>
  <si>
    <t>Deposits - total</t>
  </si>
  <si>
    <t>Deposits and repos</t>
  </si>
  <si>
    <t>Deposits and repos of</t>
  </si>
  <si>
    <t>Fixed rate bond deposits</t>
  </si>
  <si>
    <t>HH interest bearing sight deposits</t>
  </si>
  <si>
    <t>Lending - total</t>
  </si>
  <si>
    <t>Lending secured on dwellings-excl bridge finance</t>
  </si>
  <si>
    <t>Loans - other unsecured</t>
  </si>
  <si>
    <t>Loans - total</t>
  </si>
  <si>
    <t>net lending adjusted before write-off adjustment</t>
  </si>
  <si>
    <t>New Business HH floating rate personal loans</t>
  </si>
  <si>
    <t>New HH floating mortgage rate loans</t>
  </si>
  <si>
    <t>Secured lending (including bridging finance)</t>
  </si>
  <si>
    <t>Stock HH Fixed Mortgages</t>
  </si>
  <si>
    <t>Stock HH overall deposit (excl NIB sight)-Balances</t>
  </si>
  <si>
    <t>Stock HH Time</t>
  </si>
  <si>
    <t>Total Assets</t>
  </si>
  <si>
    <t>Weighted avg interest rate (composite c/card loan)</t>
  </si>
  <si>
    <t>Weighted avg interest rate-loans on dwellings</t>
  </si>
  <si>
    <t>Write Offs</t>
  </si>
  <si>
    <t>Bloomberg Value Field Name</t>
  </si>
  <si>
    <t>BEST_PTP</t>
  </si>
  <si>
    <t>IDX_DVD_EST_YLD</t>
  </si>
  <si>
    <t>BEST_ROE</t>
  </si>
  <si>
    <t>CUR_MKT_CAP</t>
  </si>
  <si>
    <t>ECO_RELEASE_DT_LIST</t>
  </si>
  <si>
    <t>HIST_CALL_IMP_VOL</t>
  </si>
  <si>
    <t>HIST_PUT_IMP_VOL</t>
  </si>
  <si>
    <t>PE_RATIO</t>
  </si>
  <si>
    <t>PRIOR_CLOSE_MID</t>
  </si>
  <si>
    <t>PRIOR_CLOSE_MID_YLD</t>
  </si>
  <si>
    <t>PX_ASK</t>
  </si>
  <si>
    <t>PX_BID</t>
  </si>
  <si>
    <t>PX_LAST</t>
  </si>
  <si>
    <t>PX_MID</t>
  </si>
  <si>
    <t>PX_SETTLE</t>
  </si>
  <si>
    <t>PX_TO_BOOK_RATIO</t>
  </si>
  <si>
    <t>PX_VOLUME</t>
  </si>
  <si>
    <t>PX_YEST_CLOSE</t>
  </si>
  <si>
    <t>PX_YEST_MID</t>
  </si>
  <si>
    <t>RT_OPEN_INTEREST</t>
  </si>
  <si>
    <t>VOLUME</t>
  </si>
  <si>
    <t>YLD_CONV_MID</t>
  </si>
  <si>
    <t>YLD_CUR_MID</t>
  </si>
  <si>
    <t>YLD_YTM_MID</t>
  </si>
  <si>
    <t>3MO_CALL_IMP_VOL</t>
  </si>
  <si>
    <t>YLD_CNV_LAST</t>
  </si>
  <si>
    <t>12MTH_IMPVOL_100.0%MNY_DF</t>
  </si>
  <si>
    <t>EPS_BEF_XO_AGGTE</t>
  </si>
  <si>
    <t>PE_BEF_XO_AGGTE</t>
  </si>
  <si>
    <t>DDIS_PAYMENTS_OVERRIDE</t>
  </si>
  <si>
    <t>Reuters Value Field Name</t>
  </si>
  <si>
    <t>BID, ASK</t>
  </si>
  <si>
    <t>BID, ASK, GV1_TEXT</t>
  </si>
  <si>
    <t>HST_CLOSE</t>
  </si>
  <si>
    <t>PRIMACT_1, SEC_ACT_1</t>
  </si>
  <si>
    <t>TRDPRC_1</t>
  </si>
  <si>
    <t>Household liabilities (millions of pounds)</t>
  </si>
  <si>
    <t>PNFC debt liabilities (millions of pounds)</t>
  </si>
  <si>
    <t>GDP, 4Q moving sum (millions of pounds)</t>
  </si>
  <si>
    <t>Credit to GDP ratio (per cent)</t>
  </si>
  <si>
    <t>Long-term trend in credit to GDP ratio (per cent)</t>
  </si>
  <si>
    <t>N/A</t>
  </si>
  <si>
    <t>Lower Threshhold</t>
  </si>
  <si>
    <t>Upper Threshold</t>
  </si>
  <si>
    <t xml:space="preserve">Credit to GDP gap </t>
  </si>
  <si>
    <t>Buffer guide</t>
  </si>
  <si>
    <t>[Data for chart axis] Calcs</t>
  </si>
  <si>
    <t>[Data for chart axis]</t>
  </si>
  <si>
    <t>Time</t>
  </si>
  <si>
    <t>Household liabilities</t>
  </si>
  <si>
    <t>PNFC liabilities</t>
  </si>
  <si>
    <t>Nominal GDP</t>
  </si>
  <si>
    <t>1949-1956</t>
  </si>
  <si>
    <t>UK Finance</t>
  </si>
  <si>
    <t>ONS: YBHA</t>
  </si>
  <si>
    <t>1957-1965</t>
  </si>
  <si>
    <t>1966 Q4 - 1981 Q4</t>
  </si>
  <si>
    <t>CSO: ALCO, ALEF, ALCP, ALCR, ALCS, ALCU</t>
  </si>
  <si>
    <t>1982 Q1 - 1986 Q4</t>
  </si>
  <si>
    <t>1987 Q1 - 1989 Q4</t>
  </si>
  <si>
    <t>1990 Q1 - latest</t>
  </si>
  <si>
    <t>Table 1: Sources for underlying data (including ONS/CSO/Bank of England codes where relevant)</t>
  </si>
  <si>
    <t>Roe</t>
  </si>
  <si>
    <t>CSO: ALDY minus ASLM, ALDW</t>
  </si>
  <si>
    <t>CSO: ADNF, REWZ, RHHS, AMXE, REVT, AMWU, RMAQ, REZD, REWK, ASLM</t>
  </si>
  <si>
    <t>ONS: NIWM, ZMFD, NIWV, NIXW. BoE: LPQB4TF</t>
  </si>
  <si>
    <t>Association of British Insurers, Bank of England, Bayes CRE Lending Report (Bayes Business School(formerly Cass)), Deloitte, Financing &amp; Leasing Association, firm public disclosures, Integer Advisors estimates, LCD an offering of S&amp;P Global Market Intelligence, London Stock Exchange, ONS, Peer-to-Peer FinanceAssociation, Eikon from Refinitiv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</si>
</sst>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0"/>
      <color theme="1"/>
      <name val="Arial"/>
      <family val="2"/>
    </font>
    <font>
      <u/>
      <sz val="11"/>
      <color theme="10"/>
      <name val="Calibri"/>
      <family val="2"/>
    </font>
    <font>
      <b/>
      <sz val="12"/>
      <color theme="1"/>
      <name val="Calibri"/>
      <family val="2"/>
      <scheme val="minor"/>
    </font>
    <font>
      <b/>
      <sz val="11"/>
      <color theme="1"/>
      <name val="Calibri"/>
      <family val="2"/>
      <scheme val="minor"/>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sz val="10"/>
      <name val="Arial"/>
      <family val="2"/>
    </font>
    <font>
      <b/>
      <i/>
      <sz val="9"/>
      <color theme="1"/>
      <name val="Calibri"/>
      <family val="2"/>
      <scheme val="minor"/>
    </font>
    <font>
      <i/>
      <sz val="9"/>
      <color theme="1"/>
      <name val="Calibri"/>
      <family val="2"/>
      <scheme val="minor"/>
    </font>
    <font>
      <b/>
      <sz val="9"/>
      <color theme="1"/>
      <name val="Calibri"/>
      <family val="2"/>
      <scheme val="minor"/>
    </font>
    <font>
      <sz val="9"/>
      <color theme="1"/>
      <name val="Calibri"/>
      <family val="2"/>
      <scheme val="minor"/>
    </font>
    <font>
      <u/>
      <sz val="11"/>
      <color theme="10"/>
      <name val="Calibri"/>
      <family val="2"/>
      <scheme val="minor"/>
    </font>
    <font>
      <sz val="12"/>
      <color rgb="FF0066FF"/>
      <name val="Times New Roman"/>
      <family val="1"/>
    </font>
    <font>
      <sz val="12"/>
      <color theme="1"/>
      <name val="Times New Roman"/>
      <family val="1"/>
    </font>
    <font>
      <b/>
      <sz val="12"/>
      <color rgb="FFFF0000"/>
      <name val="Times"/>
      <family val="1"/>
    </font>
    <font>
      <b/>
      <sz val="10.5"/>
      <color rgb="FF000000"/>
      <name val="Times New Roman"/>
      <family val="1"/>
    </font>
    <font>
      <sz val="10.5"/>
      <color rgb="FF000000"/>
      <name val="Times New Roman"/>
      <family val="1"/>
    </font>
    <font>
      <sz val="10.5"/>
      <color theme="1"/>
      <name val="Arial"/>
      <family val="2"/>
    </font>
    <font>
      <u/>
      <sz val="10.5"/>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9" fillId="0" borderId="0"/>
    <xf numFmtId="0" fontId="14" fillId="0" borderId="0" applyNumberFormat="0" applyFill="0" applyBorder="0" applyAlignment="0" applyProtection="0"/>
  </cellStyleXfs>
  <cellXfs count="106">
    <xf numFmtId="0" fontId="0" fillId="0" borderId="0" xfId="0"/>
    <xf numFmtId="0" fontId="0" fillId="0" borderId="0" xfId="0" quotePrefix="1"/>
    <xf numFmtId="19" fontId="0" fillId="0" borderId="0" xfId="0" applyNumberFormat="1"/>
    <xf numFmtId="0" fontId="2" fillId="0" borderId="0" xfId="2" applyNumberFormat="1" applyAlignment="1" applyProtection="1"/>
    <xf numFmtId="0" fontId="0" fillId="2" borderId="0" xfId="0" applyFill="1"/>
    <xf numFmtId="0" fontId="0" fillId="0" borderId="1" xfId="0" applyBorder="1" applyAlignment="1">
      <alignment horizontal="center" vertical="center" wrapText="1"/>
    </xf>
    <xf numFmtId="0" fontId="0" fillId="0" borderId="1" xfId="0" applyBorder="1"/>
    <xf numFmtId="0" fontId="0" fillId="2" borderId="1" xfId="0" applyFill="1" applyBorder="1"/>
    <xf numFmtId="0" fontId="0" fillId="0" borderId="1" xfId="0" applyFill="1" applyBorder="1" applyAlignment="1">
      <alignment horizontal="left" vertical="center"/>
    </xf>
    <xf numFmtId="14" fontId="0" fillId="0" borderId="0" xfId="0" applyNumberFormat="1"/>
    <xf numFmtId="0" fontId="0" fillId="0" borderId="0" xfId="0" applyFill="1"/>
    <xf numFmtId="0" fontId="0" fillId="0" borderId="1" xfId="0" applyBorder="1" applyAlignment="1">
      <alignment horizontal="left" vertical="center"/>
    </xf>
    <xf numFmtId="0" fontId="0" fillId="0" borderId="1" xfId="0" applyBorder="1" applyAlignment="1">
      <alignment horizontal="center" vertical="center" wrapText="1"/>
    </xf>
    <xf numFmtId="0" fontId="0" fillId="3" borderId="0" xfId="0" applyFill="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15" fontId="0" fillId="0" borderId="0" xfId="0" applyNumberFormat="1"/>
    <xf numFmtId="0" fontId="4" fillId="0" borderId="0" xfId="0" applyFont="1" applyAlignment="1">
      <alignment horizont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2" xfId="0" applyBorder="1"/>
    <xf numFmtId="14" fontId="0" fillId="0" borderId="11" xfId="0" applyNumberFormat="1" applyBorder="1"/>
    <xf numFmtId="164" fontId="0" fillId="2" borderId="0" xfId="0" applyNumberFormat="1" applyFill="1" applyBorder="1"/>
    <xf numFmtId="14" fontId="0" fillId="0" borderId="13" xfId="0" applyNumberFormat="1" applyBorder="1"/>
    <xf numFmtId="0" fontId="0" fillId="0" borderId="14" xfId="0" applyBorder="1"/>
    <xf numFmtId="0" fontId="0" fillId="0" borderId="15" xfId="0" applyBorder="1"/>
    <xf numFmtId="0" fontId="2" fillId="0" borderId="0" xfId="2" applyAlignment="1" applyProtection="1"/>
    <xf numFmtId="0" fontId="7" fillId="0" borderId="0" xfId="0" applyFont="1"/>
    <xf numFmtId="0" fontId="7" fillId="0" borderId="5" xfId="0" applyFont="1" applyBorder="1"/>
    <xf numFmtId="0" fontId="0" fillId="0" borderId="7" xfId="0" applyBorder="1"/>
    <xf numFmtId="14" fontId="0" fillId="0" borderId="0" xfId="0" applyNumberFormat="1" applyBorder="1"/>
    <xf numFmtId="1" fontId="0" fillId="2" borderId="0" xfId="0" applyNumberFormat="1" applyFill="1" applyBorder="1"/>
    <xf numFmtId="14" fontId="0" fillId="2" borderId="0" xfId="0" applyNumberFormat="1" applyFill="1" applyBorder="1"/>
    <xf numFmtId="0" fontId="0" fillId="0" borderId="13" xfId="0" applyBorder="1"/>
    <xf numFmtId="0" fontId="7" fillId="0" borderId="16" xfId="0" applyFont="1" applyBorder="1"/>
    <xf numFmtId="0" fontId="0" fillId="0" borderId="0" xfId="0" applyFill="1" applyBorder="1" applyAlignment="1">
      <alignment vertical="center" wrapText="1"/>
    </xf>
    <xf numFmtId="0" fontId="0" fillId="0" borderId="17" xfId="0" applyFill="1" applyBorder="1" applyAlignment="1">
      <alignment vertical="center" wrapText="1"/>
    </xf>
    <xf numFmtId="0" fontId="7" fillId="2" borderId="0" xfId="0" applyFont="1" applyFill="1"/>
    <xf numFmtId="0" fontId="8" fillId="0" borderId="0" xfId="0" applyFont="1"/>
    <xf numFmtId="0" fontId="0" fillId="0" borderId="2" xfId="0" applyBorder="1" applyAlignment="1"/>
    <xf numFmtId="0" fontId="0" fillId="0" borderId="3" xfId="0" applyBorder="1" applyAlignment="1"/>
    <xf numFmtId="0" fontId="0" fillId="0" borderId="4" xfId="0" applyBorder="1" applyAlignment="1"/>
    <xf numFmtId="0" fontId="0" fillId="0" borderId="18"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9" xfId="0" applyBorder="1" applyAlignment="1">
      <alignment vertical="center"/>
    </xf>
    <xf numFmtId="0" fontId="4" fillId="2" borderId="0" xfId="0" applyFont="1" applyFill="1"/>
    <xf numFmtId="1" fontId="0" fillId="0" borderId="0" xfId="0" applyNumberFormat="1" applyBorder="1"/>
    <xf numFmtId="14" fontId="0" fillId="2" borderId="11" xfId="0" applyNumberFormat="1" applyFill="1" applyBorder="1"/>
    <xf numFmtId="14" fontId="0" fillId="2" borderId="13" xfId="0" applyNumberFormat="1" applyFill="1" applyBorder="1"/>
    <xf numFmtId="1" fontId="0" fillId="0" borderId="14" xfId="0" applyNumberFormat="1" applyBorder="1"/>
    <xf numFmtId="0" fontId="4" fillId="0" borderId="0" xfId="0" applyFont="1" applyAlignment="1"/>
    <xf numFmtId="0" fontId="10" fillId="0" borderId="0" xfId="0" applyFont="1" applyAlignment="1"/>
    <xf numFmtId="0" fontId="10" fillId="0" borderId="0" xfId="0" applyFont="1" applyAlignment="1">
      <alignment horizontal="center"/>
    </xf>
    <xf numFmtId="0" fontId="11" fillId="0" borderId="0" xfId="0" applyFont="1"/>
    <xf numFmtId="0" fontId="12" fillId="0" borderId="0" xfId="0" applyFont="1" applyAlignment="1"/>
    <xf numFmtId="0" fontId="12" fillId="0" borderId="0" xfId="0" applyFont="1" applyAlignment="1">
      <alignment horizontal="center"/>
    </xf>
    <xf numFmtId="0" fontId="13" fillId="0" borderId="0" xfId="0" applyFont="1"/>
    <xf numFmtId="0" fontId="4" fillId="2" borderId="0" xfId="0" applyFont="1" applyFill="1" applyAlignment="1">
      <alignment horizontal="center"/>
    </xf>
    <xf numFmtId="14" fontId="0" fillId="0" borderId="16" xfId="0" applyNumberFormat="1" applyBorder="1"/>
    <xf numFmtId="0" fontId="2" fillId="0" borderId="0" xfId="2" applyFill="1" applyAlignment="1" applyProtection="1"/>
    <xf numFmtId="1" fontId="0" fillId="0" borderId="0" xfId="0" applyNumberFormat="1" applyFill="1"/>
    <xf numFmtId="0" fontId="4" fillId="2" borderId="0" xfId="0" applyFont="1" applyFill="1" applyBorder="1"/>
    <xf numFmtId="0" fontId="0" fillId="0" borderId="16" xfId="0" applyBorder="1"/>
    <xf numFmtId="0" fontId="4" fillId="0" borderId="0" xfId="0" applyFont="1"/>
    <xf numFmtId="0" fontId="16" fillId="0" borderId="0" xfId="0" applyFont="1"/>
    <xf numFmtId="2" fontId="16" fillId="0" borderId="0" xfId="0" applyNumberFormat="1" applyFont="1"/>
    <xf numFmtId="15" fontId="16" fillId="0" borderId="0" xfId="0" applyNumberFormat="1" applyFont="1"/>
    <xf numFmtId="1" fontId="16" fillId="0" borderId="0" xfId="0" applyNumberFormat="1" applyFont="1"/>
    <xf numFmtId="14" fontId="16" fillId="0" borderId="0" xfId="0" applyNumberFormat="1" applyFont="1"/>
    <xf numFmtId="14" fontId="16" fillId="0" borderId="0" xfId="0" applyNumberFormat="1" applyFont="1" applyFill="1" applyAlignment="1">
      <alignment wrapText="1"/>
    </xf>
    <xf numFmtId="0" fontId="15" fillId="0" borderId="0" xfId="0" applyFont="1" applyFill="1" applyAlignment="1">
      <alignment horizontal="center"/>
    </xf>
    <xf numFmtId="0" fontId="16" fillId="0" borderId="0" xfId="0" applyFont="1" applyFill="1" applyAlignment="1">
      <alignment wrapText="1"/>
    </xf>
    <xf numFmtId="22" fontId="0" fillId="0" borderId="0" xfId="0" applyNumberFormat="1"/>
    <xf numFmtId="0" fontId="17" fillId="0" borderId="0" xfId="0" applyFont="1"/>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xf>
    <xf numFmtId="0" fontId="0" fillId="4" borderId="17" xfId="0" applyFill="1" applyBorder="1" applyAlignment="1">
      <alignment vertical="center" wrapText="1"/>
    </xf>
    <xf numFmtId="0" fontId="0" fillId="4" borderId="24" xfId="0" applyFill="1" applyBorder="1" applyAlignment="1">
      <alignment horizontal="center" vertical="center" wrapText="1"/>
    </xf>
    <xf numFmtId="0" fontId="0" fillId="4" borderId="27" xfId="0" applyFill="1" applyBorder="1" applyAlignment="1">
      <alignment vertical="center" wrapText="1"/>
    </xf>
    <xf numFmtId="0" fontId="0" fillId="4" borderId="28" xfId="0" applyFill="1" applyBorder="1" applyAlignment="1">
      <alignment horizontal="center" vertical="center" wrapText="1"/>
    </xf>
    <xf numFmtId="0" fontId="18" fillId="0" borderId="0" xfId="0" applyFont="1"/>
    <xf numFmtId="0" fontId="19" fillId="0" borderId="0" xfId="0" applyFont="1"/>
    <xf numFmtId="0" fontId="20" fillId="0" borderId="0" xfId="0" applyFont="1" applyAlignment="1">
      <alignment horizontal="left" vertical="center" indent="7"/>
    </xf>
    <xf numFmtId="0" fontId="21" fillId="0" borderId="0" xfId="0" applyFont="1"/>
    <xf numFmtId="0" fontId="0" fillId="0" borderId="0" xfId="0" applyAlignment="1">
      <alignment horizontal="center"/>
    </xf>
    <xf numFmtId="0" fontId="0" fillId="0" borderId="1" xfId="0" applyBorder="1" applyAlignment="1">
      <alignment horizontal="center" vertical="center" wrapText="1"/>
    </xf>
    <xf numFmtId="0" fontId="3" fillId="0" borderId="5"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7" fillId="0" borderId="0" xfId="0" applyFont="1" applyAlignment="1">
      <alignment horizontal="center"/>
    </xf>
    <xf numFmtId="0" fontId="0" fillId="0" borderId="1" xfId="0" applyBorder="1" applyAlignment="1">
      <alignment horizont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8" xfId="0" applyFill="1" applyBorder="1" applyAlignment="1">
      <alignment horizontal="center" vertical="center" wrapText="1"/>
    </xf>
  </cellXfs>
  <cellStyles count="5">
    <cellStyle name="Hyperlink" xfId="2" builtinId="8"/>
    <cellStyle name="Hyperlink 2" xfId="4" xr:uid="{00000000-0005-0000-0000-000001000000}"/>
    <cellStyle name="Normal" xfId="0" builtinId="0"/>
    <cellStyle name="Normal 2" xfId="1" xr:uid="{00000000-0005-0000-0000-000003000000}"/>
    <cellStyle name="Normal 2 2 2"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66FF"/>
      <rgbColor rgb="00993366"/>
      <rgbColor rgb="00FF9900"/>
      <rgbColor rgb="0099CC00"/>
      <rgbColor rgb="00CC99FF"/>
      <rgbColor rgb="00FF0000"/>
      <rgbColor rgb="000066CC"/>
      <rgbColor rgb="00CCCCFF"/>
      <rgbColor rgb="003366FF"/>
      <rgbColor rgb="00993366"/>
      <rgbColor rgb="00FF9900"/>
      <rgbColor rgb="0099CC00"/>
      <rgbColor rgb="00CC99FF"/>
      <rgbColor rgb="00FF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4C9CF"/>
      <color rgb="FF3CD7D9"/>
      <color rgb="FFFF7300"/>
      <color rgb="FF12273F"/>
      <color rgb="FF000099"/>
      <color rgb="FF0066FF"/>
      <color rgb="FF165788"/>
      <color rgb="FF66006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50630295564743E-2"/>
          <c:y val="0.17579514255543824"/>
          <c:w val="0.89164970058964832"/>
          <c:h val="0.72167560718057022"/>
        </c:manualLayout>
      </c:layout>
      <c:lineChart>
        <c:grouping val="standard"/>
        <c:varyColors val="0"/>
        <c:ser>
          <c:idx val="0"/>
          <c:order val="0"/>
          <c:tx>
            <c:strRef>
              <c:f>Data!$G$1</c:f>
              <c:strCache>
                <c:ptCount val="1"/>
                <c:pt idx="0">
                  <c:v>Credit to GDP gap </c:v>
                </c:pt>
              </c:strCache>
            </c:strRef>
          </c:tx>
          <c:spPr>
            <a:ln w="25400">
              <a:solidFill>
                <a:srgbClr val="3CD7D9"/>
              </a:solidFill>
              <a:prstDash val="solid"/>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pt idx="232">
                  <c:v>45382</c:v>
                </c:pt>
                <c:pt idx="233">
                  <c:v>45473</c:v>
                </c:pt>
              </c:numCache>
            </c:numRef>
          </c:cat>
          <c:val>
            <c:numRef>
              <c:f>Data!$G$70:$G$2000</c:f>
              <c:numCache>
                <c:formatCode>General</c:formatCode>
                <c:ptCount val="1931"/>
                <c:pt idx="0">
                  <c:v>0</c:v>
                </c:pt>
                <c:pt idx="1">
                  <c:v>0</c:v>
                </c:pt>
                <c:pt idx="2">
                  <c:v>0</c:v>
                </c:pt>
                <c:pt idx="3" formatCode="0.00">
                  <c:v>3.62</c:v>
                </c:pt>
                <c:pt idx="4" formatCode="0.00">
                  <c:v>3.74</c:v>
                </c:pt>
                <c:pt idx="5" formatCode="0.00">
                  <c:v>3.06</c:v>
                </c:pt>
                <c:pt idx="6" formatCode="0.00">
                  <c:v>3.02</c:v>
                </c:pt>
                <c:pt idx="7" formatCode="0.00">
                  <c:v>3.3</c:v>
                </c:pt>
                <c:pt idx="8" formatCode="0.00">
                  <c:v>3.3</c:v>
                </c:pt>
                <c:pt idx="9" formatCode="0.00">
                  <c:v>3.08</c:v>
                </c:pt>
                <c:pt idx="10" formatCode="0.00">
                  <c:v>1.63</c:v>
                </c:pt>
                <c:pt idx="11" formatCode="0.00">
                  <c:v>1.19</c:v>
                </c:pt>
                <c:pt idx="12" formatCode="0.00">
                  <c:v>1.1499999999999999</c:v>
                </c:pt>
                <c:pt idx="13" formatCode="0.00">
                  <c:v>0.21</c:v>
                </c:pt>
                <c:pt idx="14" formatCode="0.00">
                  <c:v>-0.43</c:v>
                </c:pt>
                <c:pt idx="15" formatCode="0.00">
                  <c:v>-1.28</c:v>
                </c:pt>
                <c:pt idx="16" formatCode="0.00">
                  <c:v>-0.99</c:v>
                </c:pt>
                <c:pt idx="17" formatCode="0.00">
                  <c:v>-0.69</c:v>
                </c:pt>
                <c:pt idx="18" formatCode="0.00">
                  <c:v>-1.3</c:v>
                </c:pt>
                <c:pt idx="19" formatCode="0.00">
                  <c:v>-2.8</c:v>
                </c:pt>
                <c:pt idx="20" formatCode="0.00">
                  <c:v>-1.88</c:v>
                </c:pt>
                <c:pt idx="21" formatCode="0.00">
                  <c:v>-2.5</c:v>
                </c:pt>
                <c:pt idx="22" formatCode="0.00">
                  <c:v>-2.2799999999999998</c:v>
                </c:pt>
                <c:pt idx="23" formatCode="0.00">
                  <c:v>-1.32</c:v>
                </c:pt>
                <c:pt idx="24" formatCode="0.00">
                  <c:v>0</c:v>
                </c:pt>
                <c:pt idx="25" formatCode="0.00">
                  <c:v>0.75</c:v>
                </c:pt>
                <c:pt idx="26" formatCode="0.00">
                  <c:v>1.21</c:v>
                </c:pt>
                <c:pt idx="27" formatCode="0.00">
                  <c:v>2.77</c:v>
                </c:pt>
                <c:pt idx="28" formatCode="0.00">
                  <c:v>1.58</c:v>
                </c:pt>
                <c:pt idx="29" formatCode="0.00">
                  <c:v>1.74</c:v>
                </c:pt>
                <c:pt idx="30" formatCode="0.00">
                  <c:v>0.97</c:v>
                </c:pt>
                <c:pt idx="31" formatCode="0.00">
                  <c:v>2.67</c:v>
                </c:pt>
                <c:pt idx="32" formatCode="0.00">
                  <c:v>2.81</c:v>
                </c:pt>
                <c:pt idx="33" formatCode="0.00">
                  <c:v>2.16</c:v>
                </c:pt>
                <c:pt idx="34" formatCode="0.00">
                  <c:v>0.74</c:v>
                </c:pt>
                <c:pt idx="35" formatCode="0.00">
                  <c:v>-0.72</c:v>
                </c:pt>
                <c:pt idx="36" formatCode="0.00">
                  <c:v>-3.58</c:v>
                </c:pt>
                <c:pt idx="37" formatCode="0.00">
                  <c:v>-7.17</c:v>
                </c:pt>
                <c:pt idx="38" formatCode="0.00">
                  <c:v>-9.19</c:v>
                </c:pt>
                <c:pt idx="39" formatCode="0.00">
                  <c:v>-8.66</c:v>
                </c:pt>
                <c:pt idx="40" formatCode="0.00">
                  <c:v>-9.41</c:v>
                </c:pt>
                <c:pt idx="41" formatCode="0.00">
                  <c:v>-10.17</c:v>
                </c:pt>
                <c:pt idx="42" formatCode="0.00">
                  <c:v>-10.09</c:v>
                </c:pt>
                <c:pt idx="43" formatCode="0.00">
                  <c:v>-9.3000000000000007</c:v>
                </c:pt>
                <c:pt idx="44" formatCode="0.00">
                  <c:v>-9.5</c:v>
                </c:pt>
                <c:pt idx="45" formatCode="0.00">
                  <c:v>-9.68</c:v>
                </c:pt>
                <c:pt idx="46" formatCode="0.00">
                  <c:v>-9.83</c:v>
                </c:pt>
                <c:pt idx="47" formatCode="0.00">
                  <c:v>-9.4700000000000006</c:v>
                </c:pt>
                <c:pt idx="48" formatCode="0.00">
                  <c:v>-9.4499999999999993</c:v>
                </c:pt>
                <c:pt idx="49" formatCode="0.00">
                  <c:v>-9.3800000000000008</c:v>
                </c:pt>
                <c:pt idx="50" formatCode="0.00">
                  <c:v>-9.8699999999999992</c:v>
                </c:pt>
                <c:pt idx="51" formatCode="0.00">
                  <c:v>-9.57</c:v>
                </c:pt>
                <c:pt idx="52" formatCode="0.00">
                  <c:v>-8.39</c:v>
                </c:pt>
                <c:pt idx="53" formatCode="0.00">
                  <c:v>-8.0500000000000007</c:v>
                </c:pt>
                <c:pt idx="54" formatCode="0.00">
                  <c:v>-8.34</c:v>
                </c:pt>
                <c:pt idx="55" formatCode="0.00">
                  <c:v>-8.4499999999999993</c:v>
                </c:pt>
                <c:pt idx="56" formatCode="0.00">
                  <c:v>-8.7100000000000009</c:v>
                </c:pt>
                <c:pt idx="57" formatCode="0.00">
                  <c:v>-8.0500000000000007</c:v>
                </c:pt>
                <c:pt idx="58" formatCode="0.00">
                  <c:v>-7.74</c:v>
                </c:pt>
                <c:pt idx="59" formatCode="0.00">
                  <c:v>-7.66</c:v>
                </c:pt>
                <c:pt idx="60" formatCode="0.00">
                  <c:v>-7.19</c:v>
                </c:pt>
                <c:pt idx="61" formatCode="0.00">
                  <c:v>-6.59</c:v>
                </c:pt>
                <c:pt idx="62" formatCode="0.00">
                  <c:v>-5.2</c:v>
                </c:pt>
                <c:pt idx="63" formatCode="0.00">
                  <c:v>-4.45</c:v>
                </c:pt>
                <c:pt idx="64" formatCode="0.00">
                  <c:v>-3.66</c:v>
                </c:pt>
                <c:pt idx="65" formatCode="0.00">
                  <c:v>-2.57</c:v>
                </c:pt>
                <c:pt idx="66" formatCode="0.00">
                  <c:v>-0.74</c:v>
                </c:pt>
                <c:pt idx="67" formatCode="0.00">
                  <c:v>0.9</c:v>
                </c:pt>
                <c:pt idx="68" formatCode="0.00">
                  <c:v>1.76</c:v>
                </c:pt>
                <c:pt idx="69" formatCode="0.00">
                  <c:v>2.14</c:v>
                </c:pt>
                <c:pt idx="70" formatCode="0.00">
                  <c:v>2.66</c:v>
                </c:pt>
                <c:pt idx="71" formatCode="0.00">
                  <c:v>3.49</c:v>
                </c:pt>
                <c:pt idx="72" formatCode="0.00">
                  <c:v>4.33</c:v>
                </c:pt>
                <c:pt idx="73" formatCode="0.00">
                  <c:v>4.88</c:v>
                </c:pt>
                <c:pt idx="74" formatCode="0.00">
                  <c:v>6.22</c:v>
                </c:pt>
                <c:pt idx="75" formatCode="0.00">
                  <c:v>8.42</c:v>
                </c:pt>
                <c:pt idx="76" formatCode="0.00">
                  <c:v>8.9</c:v>
                </c:pt>
                <c:pt idx="77" formatCode="0.00">
                  <c:v>8.6300000000000008</c:v>
                </c:pt>
                <c:pt idx="78" formatCode="0.00">
                  <c:v>8.2899999999999991</c:v>
                </c:pt>
                <c:pt idx="79" formatCode="0.00">
                  <c:v>9.01</c:v>
                </c:pt>
                <c:pt idx="80" formatCode="0.00">
                  <c:v>9.92</c:v>
                </c:pt>
                <c:pt idx="81" formatCode="0.00">
                  <c:v>10.53</c:v>
                </c:pt>
                <c:pt idx="82" formatCode="0.00">
                  <c:v>12.01</c:v>
                </c:pt>
                <c:pt idx="83" formatCode="0.00">
                  <c:v>13.84</c:v>
                </c:pt>
                <c:pt idx="84" formatCode="0.00">
                  <c:v>15</c:v>
                </c:pt>
                <c:pt idx="85" formatCode="0.00">
                  <c:v>15.83</c:v>
                </c:pt>
                <c:pt idx="86" formatCode="0.00">
                  <c:v>15.93</c:v>
                </c:pt>
                <c:pt idx="87" formatCode="0.00">
                  <c:v>12.89</c:v>
                </c:pt>
                <c:pt idx="88" formatCode="0.00">
                  <c:v>13.78</c:v>
                </c:pt>
                <c:pt idx="89" formatCode="0.00">
                  <c:v>15.9</c:v>
                </c:pt>
                <c:pt idx="90" formatCode="0.00">
                  <c:v>17.25</c:v>
                </c:pt>
                <c:pt idx="91" formatCode="0.00">
                  <c:v>16.66</c:v>
                </c:pt>
                <c:pt idx="92" formatCode="0.00">
                  <c:v>18.57</c:v>
                </c:pt>
                <c:pt idx="93" formatCode="0.00">
                  <c:v>19.47</c:v>
                </c:pt>
                <c:pt idx="94" formatCode="0.00">
                  <c:v>20.18</c:v>
                </c:pt>
                <c:pt idx="95" formatCode="0.00">
                  <c:v>19.559999999999999</c:v>
                </c:pt>
                <c:pt idx="96" formatCode="0.00">
                  <c:v>19.010000000000002</c:v>
                </c:pt>
                <c:pt idx="97" formatCode="0.00">
                  <c:v>19</c:v>
                </c:pt>
                <c:pt idx="98" formatCode="0.00">
                  <c:v>17.600000000000001</c:v>
                </c:pt>
                <c:pt idx="99" formatCode="0.00">
                  <c:v>17.010000000000002</c:v>
                </c:pt>
                <c:pt idx="100" formatCode="0.00">
                  <c:v>16.399999999999999</c:v>
                </c:pt>
                <c:pt idx="101" formatCode="0.00">
                  <c:v>16.989999999999998</c:v>
                </c:pt>
                <c:pt idx="102" formatCode="0.00">
                  <c:v>14.99</c:v>
                </c:pt>
                <c:pt idx="103" formatCode="0.00">
                  <c:v>12.07</c:v>
                </c:pt>
                <c:pt idx="104" formatCode="0.00">
                  <c:v>10.29</c:v>
                </c:pt>
                <c:pt idx="105" formatCode="0.00">
                  <c:v>8.1</c:v>
                </c:pt>
                <c:pt idx="106" formatCode="0.00">
                  <c:v>6.65</c:v>
                </c:pt>
                <c:pt idx="107" formatCode="0.00">
                  <c:v>8.49</c:v>
                </c:pt>
                <c:pt idx="108" formatCode="0.00">
                  <c:v>5.68</c:v>
                </c:pt>
                <c:pt idx="109" formatCode="0.00">
                  <c:v>3.78</c:v>
                </c:pt>
                <c:pt idx="110" formatCode="0.00">
                  <c:v>2.96</c:v>
                </c:pt>
                <c:pt idx="111" formatCode="0.00">
                  <c:v>3.94</c:v>
                </c:pt>
                <c:pt idx="112" formatCode="0.00">
                  <c:v>1.93</c:v>
                </c:pt>
                <c:pt idx="113" formatCode="0.00">
                  <c:v>-1.1399999999999999</c:v>
                </c:pt>
                <c:pt idx="114" formatCode="0.00">
                  <c:v>-1.98</c:v>
                </c:pt>
                <c:pt idx="115" formatCode="0.00">
                  <c:v>-1.0900000000000001</c:v>
                </c:pt>
                <c:pt idx="116" formatCode="0.00">
                  <c:v>-1.74</c:v>
                </c:pt>
                <c:pt idx="117" formatCode="0.00">
                  <c:v>-1.94</c:v>
                </c:pt>
                <c:pt idx="118" formatCode="0.00">
                  <c:v>-2.74</c:v>
                </c:pt>
                <c:pt idx="119" formatCode="0.00">
                  <c:v>-1.72</c:v>
                </c:pt>
                <c:pt idx="120" formatCode="0.00">
                  <c:v>-3.95</c:v>
                </c:pt>
                <c:pt idx="121" formatCode="0.00">
                  <c:v>-3.99</c:v>
                </c:pt>
                <c:pt idx="122" formatCode="0.00">
                  <c:v>-5.0599999999999996</c:v>
                </c:pt>
                <c:pt idx="123" formatCode="0.00">
                  <c:v>-6.05</c:v>
                </c:pt>
                <c:pt idx="124" formatCode="0.00">
                  <c:v>-7.68</c:v>
                </c:pt>
                <c:pt idx="125" formatCode="0.00">
                  <c:v>-6.57</c:v>
                </c:pt>
                <c:pt idx="126" formatCode="0.00">
                  <c:v>-4.96</c:v>
                </c:pt>
                <c:pt idx="127" formatCode="0.00">
                  <c:v>-5.65</c:v>
                </c:pt>
                <c:pt idx="128" formatCode="0.00">
                  <c:v>-5.04</c:v>
                </c:pt>
                <c:pt idx="129" formatCode="0.00">
                  <c:v>-4.58</c:v>
                </c:pt>
                <c:pt idx="130" formatCode="0.00">
                  <c:v>-2.4700000000000002</c:v>
                </c:pt>
                <c:pt idx="131" formatCode="0.00">
                  <c:v>-2.75</c:v>
                </c:pt>
                <c:pt idx="132" formatCode="0.00">
                  <c:v>-1.18</c:v>
                </c:pt>
                <c:pt idx="133" formatCode="0.00">
                  <c:v>0.18</c:v>
                </c:pt>
                <c:pt idx="134" formatCode="0.00">
                  <c:v>-0.63</c:v>
                </c:pt>
                <c:pt idx="135" formatCode="0.00">
                  <c:v>-0.17</c:v>
                </c:pt>
                <c:pt idx="136" formatCode="0.00">
                  <c:v>-0.3</c:v>
                </c:pt>
                <c:pt idx="137" formatCode="0.00">
                  <c:v>1.35</c:v>
                </c:pt>
                <c:pt idx="138" formatCode="0.00">
                  <c:v>1.58</c:v>
                </c:pt>
                <c:pt idx="139" formatCode="0.00">
                  <c:v>1.77</c:v>
                </c:pt>
                <c:pt idx="140" formatCode="0.00">
                  <c:v>3.57</c:v>
                </c:pt>
                <c:pt idx="141" formatCode="0.00">
                  <c:v>3.22</c:v>
                </c:pt>
                <c:pt idx="142" formatCode="0.00">
                  <c:v>3.67</c:v>
                </c:pt>
                <c:pt idx="143" formatCode="0.00">
                  <c:v>5.12</c:v>
                </c:pt>
                <c:pt idx="144" formatCode="0.00">
                  <c:v>6.98</c:v>
                </c:pt>
                <c:pt idx="145" formatCode="0.00">
                  <c:v>7.95</c:v>
                </c:pt>
                <c:pt idx="146" formatCode="0.00">
                  <c:v>10.23</c:v>
                </c:pt>
                <c:pt idx="147" formatCode="0.00">
                  <c:v>7.55</c:v>
                </c:pt>
                <c:pt idx="148" formatCode="0.00">
                  <c:v>5.97</c:v>
                </c:pt>
                <c:pt idx="149" formatCode="0.00">
                  <c:v>7.69</c:v>
                </c:pt>
                <c:pt idx="150" formatCode="0.00">
                  <c:v>8.09</c:v>
                </c:pt>
                <c:pt idx="151" formatCode="0.00">
                  <c:v>8.2100000000000009</c:v>
                </c:pt>
                <c:pt idx="152" formatCode="0.00">
                  <c:v>8.43</c:v>
                </c:pt>
                <c:pt idx="153" formatCode="0.00">
                  <c:v>8.5299999999999994</c:v>
                </c:pt>
                <c:pt idx="154" formatCode="0.00">
                  <c:v>9.4600000000000009</c:v>
                </c:pt>
                <c:pt idx="155" formatCode="0.00">
                  <c:v>8.67</c:v>
                </c:pt>
                <c:pt idx="156" formatCode="0.00">
                  <c:v>8.18</c:v>
                </c:pt>
                <c:pt idx="157" formatCode="0.00">
                  <c:v>8.9499999999999993</c:v>
                </c:pt>
                <c:pt idx="158" formatCode="0.00">
                  <c:v>8.35</c:v>
                </c:pt>
                <c:pt idx="159" formatCode="0.00">
                  <c:v>7.81</c:v>
                </c:pt>
                <c:pt idx="160" formatCode="0.00">
                  <c:v>8.57</c:v>
                </c:pt>
                <c:pt idx="161" formatCode="0.00">
                  <c:v>9.69</c:v>
                </c:pt>
                <c:pt idx="162" formatCode="0.00">
                  <c:v>11.53</c:v>
                </c:pt>
                <c:pt idx="163" formatCode="0.00">
                  <c:v>12.09</c:v>
                </c:pt>
                <c:pt idx="164" formatCode="0.00">
                  <c:v>12.07</c:v>
                </c:pt>
                <c:pt idx="165" formatCode="0.00">
                  <c:v>12.43</c:v>
                </c:pt>
                <c:pt idx="166" formatCode="0.00">
                  <c:v>13.22</c:v>
                </c:pt>
                <c:pt idx="167" formatCode="0.00">
                  <c:v>12.5</c:v>
                </c:pt>
                <c:pt idx="168" formatCode="0.00">
                  <c:v>12.15</c:v>
                </c:pt>
                <c:pt idx="169" formatCode="0.00">
                  <c:v>10.48</c:v>
                </c:pt>
                <c:pt idx="170" formatCode="0.00">
                  <c:v>9.77</c:v>
                </c:pt>
                <c:pt idx="171" formatCode="0.00">
                  <c:v>10.68</c:v>
                </c:pt>
                <c:pt idx="172" formatCode="0.00">
                  <c:v>8.84</c:v>
                </c:pt>
                <c:pt idx="173" formatCode="0.00">
                  <c:v>6.52</c:v>
                </c:pt>
                <c:pt idx="174" formatCode="0.00">
                  <c:v>5.16</c:v>
                </c:pt>
                <c:pt idx="175" formatCode="0.00">
                  <c:v>3.79</c:v>
                </c:pt>
                <c:pt idx="176" formatCode="0.00">
                  <c:v>2.37</c:v>
                </c:pt>
                <c:pt idx="177" formatCode="0.00">
                  <c:v>-1.67</c:v>
                </c:pt>
                <c:pt idx="178" formatCode="0.00">
                  <c:v>-4.41</c:v>
                </c:pt>
                <c:pt idx="179" formatCode="0.00">
                  <c:v>-9.15</c:v>
                </c:pt>
                <c:pt idx="180" formatCode="0.00">
                  <c:v>-11.5</c:v>
                </c:pt>
                <c:pt idx="181" formatCode="0.00">
                  <c:v>-13.09</c:v>
                </c:pt>
                <c:pt idx="182" formatCode="0.00">
                  <c:v>-14.82</c:v>
                </c:pt>
                <c:pt idx="183" formatCode="0.00">
                  <c:v>-16.309999999999999</c:v>
                </c:pt>
                <c:pt idx="184" formatCode="0.00">
                  <c:v>-17.399999999999999</c:v>
                </c:pt>
                <c:pt idx="185" formatCode="0.00">
                  <c:v>-16.96</c:v>
                </c:pt>
                <c:pt idx="186" formatCode="0.00">
                  <c:v>-17.62</c:v>
                </c:pt>
                <c:pt idx="187" formatCode="0.00">
                  <c:v>-19.2</c:v>
                </c:pt>
                <c:pt idx="188" formatCode="0.00">
                  <c:v>-18.66</c:v>
                </c:pt>
                <c:pt idx="189" formatCode="0.00">
                  <c:v>-20.010000000000002</c:v>
                </c:pt>
                <c:pt idx="190" formatCode="0.00">
                  <c:v>-21.48</c:v>
                </c:pt>
                <c:pt idx="191" formatCode="0.00">
                  <c:v>-22.44</c:v>
                </c:pt>
                <c:pt idx="192" formatCode="0.00">
                  <c:v>-23.84</c:v>
                </c:pt>
                <c:pt idx="193" formatCode="0.00">
                  <c:v>-24.69</c:v>
                </c:pt>
                <c:pt idx="194" formatCode="0.00">
                  <c:v>-24.4</c:v>
                </c:pt>
                <c:pt idx="195" formatCode="0.00">
                  <c:v>-24.43</c:v>
                </c:pt>
                <c:pt idx="196" formatCode="0.00">
                  <c:v>-23.3</c:v>
                </c:pt>
                <c:pt idx="197" formatCode="0.00">
                  <c:v>-23.34</c:v>
                </c:pt>
                <c:pt idx="198" formatCode="0.00">
                  <c:v>-22.09</c:v>
                </c:pt>
                <c:pt idx="199" formatCode="0.00">
                  <c:v>-21.03</c:v>
                </c:pt>
                <c:pt idx="200" formatCode="0.00">
                  <c:v>-19.02</c:v>
                </c:pt>
                <c:pt idx="201" formatCode="0.00">
                  <c:v>-17.670000000000002</c:v>
                </c:pt>
                <c:pt idx="202" formatCode="0.00">
                  <c:v>-16.309999999999999</c:v>
                </c:pt>
                <c:pt idx="203" formatCode="0.00">
                  <c:v>-15.53</c:v>
                </c:pt>
                <c:pt idx="204" formatCode="0.00">
                  <c:v>-13.97</c:v>
                </c:pt>
                <c:pt idx="205" formatCode="0.00">
                  <c:v>-14.39</c:v>
                </c:pt>
                <c:pt idx="206" formatCode="0.00">
                  <c:v>-15.25</c:v>
                </c:pt>
                <c:pt idx="207" formatCode="0.00">
                  <c:v>-13.71</c:v>
                </c:pt>
                <c:pt idx="208" formatCode="0.00">
                  <c:v>-13.5</c:v>
                </c:pt>
                <c:pt idx="209" formatCode="0.00">
                  <c:v>-11.5</c:v>
                </c:pt>
                <c:pt idx="210" formatCode="0.00">
                  <c:v>-10.88</c:v>
                </c:pt>
                <c:pt idx="211" formatCode="0.00">
                  <c:v>-10.67</c:v>
                </c:pt>
                <c:pt idx="212" formatCode="0.00">
                  <c:v>-11.51</c:v>
                </c:pt>
                <c:pt idx="213" formatCode="0.00">
                  <c:v>-10.66</c:v>
                </c:pt>
                <c:pt idx="214" formatCode="0.00">
                  <c:v>-9.9499999999999993</c:v>
                </c:pt>
                <c:pt idx="215" formatCode="0.00">
                  <c:v>-10.65</c:v>
                </c:pt>
                <c:pt idx="216" formatCode="0.00">
                  <c:v>-6.11</c:v>
                </c:pt>
                <c:pt idx="217" formatCode="0.00">
                  <c:v>-0.28999999999999998</c:v>
                </c:pt>
                <c:pt idx="218" formatCode="0.00">
                  <c:v>2.08</c:v>
                </c:pt>
                <c:pt idx="219" formatCode="0.00">
                  <c:v>3.84</c:v>
                </c:pt>
                <c:pt idx="220" formatCode="0.00">
                  <c:v>4.92</c:v>
                </c:pt>
                <c:pt idx="221" formatCode="0.00">
                  <c:v>-0.73</c:v>
                </c:pt>
                <c:pt idx="222" formatCode="0.00">
                  <c:v>-3</c:v>
                </c:pt>
                <c:pt idx="223" formatCode="0.00">
                  <c:v>-6.59</c:v>
                </c:pt>
                <c:pt idx="224" formatCode="0.00">
                  <c:v>-8.36</c:v>
                </c:pt>
                <c:pt idx="225" formatCode="0.00">
                  <c:v>-9.2899999999999991</c:v>
                </c:pt>
                <c:pt idx="226" formatCode="0.00">
                  <c:v>-9.31</c:v>
                </c:pt>
                <c:pt idx="227" formatCode="0.00">
                  <c:v>-12.11</c:v>
                </c:pt>
                <c:pt idx="228" formatCode="0.00">
                  <c:v>-14.08</c:v>
                </c:pt>
                <c:pt idx="229" formatCode="0.00">
                  <c:v>-15.49</c:v>
                </c:pt>
                <c:pt idx="230" formatCode="0.00">
                  <c:v>-17.207000000000001</c:v>
                </c:pt>
                <c:pt idx="231" formatCode="0.00">
                  <c:v>-18.923999999999999</c:v>
                </c:pt>
                <c:pt idx="232" formatCode="0.00">
                  <c:v>-20.640999999999998</c:v>
                </c:pt>
                <c:pt idx="233" formatCode="0.00">
                  <c:v>-22.358000000000001</c:v>
                </c:pt>
              </c:numCache>
            </c:numRef>
          </c:val>
          <c:smooth val="0"/>
          <c:extLst>
            <c:ext xmlns:c16="http://schemas.microsoft.com/office/drawing/2014/chart" uri="{C3380CC4-5D6E-409C-BE32-E72D297353CC}">
              <c16:uniqueId val="{00000000-002F-4316-8BB9-29E68B8E623E}"/>
            </c:ext>
          </c:extLst>
        </c:ser>
        <c:ser>
          <c:idx val="1"/>
          <c:order val="1"/>
          <c:tx>
            <c:strRef>
              <c:f>Data!$H$1</c:f>
              <c:strCache>
                <c:ptCount val="1"/>
                <c:pt idx="0">
                  <c:v>Buffer guide</c:v>
                </c:pt>
              </c:strCache>
            </c:strRef>
          </c:tx>
          <c:spPr>
            <a:ln w="25400">
              <a:solidFill>
                <a:srgbClr val="FF7300"/>
              </a:solidFill>
              <a:prstDash val="solid"/>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pt idx="232">
                  <c:v>45382</c:v>
                </c:pt>
                <c:pt idx="233">
                  <c:v>45473</c:v>
                </c:pt>
              </c:numCache>
            </c:numRef>
          </c:cat>
          <c:val>
            <c:numRef>
              <c:f>Data!$K$70:$K$2000</c:f>
              <c:numCache>
                <c:formatCode>General</c:formatCode>
                <c:ptCount val="1931"/>
                <c:pt idx="0">
                  <c:v>0</c:v>
                </c:pt>
                <c:pt idx="1">
                  <c:v>0</c:v>
                </c:pt>
                <c:pt idx="2">
                  <c:v>0</c:v>
                </c:pt>
                <c:pt idx="3" formatCode="0.00">
                  <c:v>3.62</c:v>
                </c:pt>
                <c:pt idx="4" formatCode="0.00">
                  <c:v>3.74</c:v>
                </c:pt>
                <c:pt idx="5" formatCode="0.00">
                  <c:v>3.06</c:v>
                </c:pt>
                <c:pt idx="6" formatCode="0.00">
                  <c:v>3.02</c:v>
                </c:pt>
                <c:pt idx="7" formatCode="0.00">
                  <c:v>3.3</c:v>
                </c:pt>
                <c:pt idx="8" formatCode="0.00">
                  <c:v>3.3</c:v>
                </c:pt>
                <c:pt idx="9" formatCode="0.00">
                  <c:v>3.08</c:v>
                </c:pt>
                <c:pt idx="10" formatCode="0.00">
                  <c:v>2</c:v>
                </c:pt>
                <c:pt idx="11" formatCode="0.00">
                  <c:v>2</c:v>
                </c:pt>
                <c:pt idx="12" formatCode="0.00">
                  <c:v>2</c:v>
                </c:pt>
                <c:pt idx="13" formatCode="0.00">
                  <c:v>2</c:v>
                </c:pt>
                <c:pt idx="14" formatCode="0.00">
                  <c:v>2</c:v>
                </c:pt>
                <c:pt idx="15" formatCode="0.00">
                  <c:v>2</c:v>
                </c:pt>
                <c:pt idx="16" formatCode="0.00">
                  <c:v>2</c:v>
                </c:pt>
                <c:pt idx="17" formatCode="0.00">
                  <c:v>2</c:v>
                </c:pt>
                <c:pt idx="18" formatCode="0.00">
                  <c:v>2</c:v>
                </c:pt>
                <c:pt idx="19" formatCode="0.00">
                  <c:v>2</c:v>
                </c:pt>
                <c:pt idx="20" formatCode="0.00">
                  <c:v>2</c:v>
                </c:pt>
                <c:pt idx="21" formatCode="0.00">
                  <c:v>2</c:v>
                </c:pt>
                <c:pt idx="22" formatCode="0.00">
                  <c:v>2</c:v>
                </c:pt>
                <c:pt idx="23" formatCode="0.00">
                  <c:v>2</c:v>
                </c:pt>
                <c:pt idx="24" formatCode="0.00">
                  <c:v>2</c:v>
                </c:pt>
                <c:pt idx="25" formatCode="0.00">
                  <c:v>2</c:v>
                </c:pt>
                <c:pt idx="26" formatCode="0.00">
                  <c:v>2</c:v>
                </c:pt>
                <c:pt idx="27" formatCode="0.00">
                  <c:v>2.77</c:v>
                </c:pt>
                <c:pt idx="28" formatCode="0.00">
                  <c:v>2</c:v>
                </c:pt>
                <c:pt idx="29" formatCode="0.00">
                  <c:v>2</c:v>
                </c:pt>
                <c:pt idx="30" formatCode="0.00">
                  <c:v>2</c:v>
                </c:pt>
                <c:pt idx="31" formatCode="0.00">
                  <c:v>2.67</c:v>
                </c:pt>
                <c:pt idx="32" formatCode="0.00">
                  <c:v>2.81</c:v>
                </c:pt>
                <c:pt idx="33" formatCode="0.00">
                  <c:v>2.16</c:v>
                </c:pt>
                <c:pt idx="34" formatCode="0.00">
                  <c:v>2</c:v>
                </c:pt>
                <c:pt idx="35" formatCode="0.00">
                  <c:v>2</c:v>
                </c:pt>
                <c:pt idx="36" formatCode="0.00">
                  <c:v>2</c:v>
                </c:pt>
                <c:pt idx="37" formatCode="0.00">
                  <c:v>2</c:v>
                </c:pt>
                <c:pt idx="38" formatCode="0.00">
                  <c:v>2</c:v>
                </c:pt>
                <c:pt idx="39" formatCode="0.00">
                  <c:v>2</c:v>
                </c:pt>
                <c:pt idx="40" formatCode="0.00">
                  <c:v>2</c:v>
                </c:pt>
                <c:pt idx="41" formatCode="0.00">
                  <c:v>2</c:v>
                </c:pt>
                <c:pt idx="42" formatCode="0.00">
                  <c:v>2</c:v>
                </c:pt>
                <c:pt idx="43" formatCode="0.00">
                  <c:v>2</c:v>
                </c:pt>
                <c:pt idx="44" formatCode="0.00">
                  <c:v>2</c:v>
                </c:pt>
                <c:pt idx="45" formatCode="0.00">
                  <c:v>2</c:v>
                </c:pt>
                <c:pt idx="46" formatCode="0.00">
                  <c:v>2</c:v>
                </c:pt>
                <c:pt idx="47" formatCode="0.00">
                  <c:v>2</c:v>
                </c:pt>
                <c:pt idx="48" formatCode="0.00">
                  <c:v>2</c:v>
                </c:pt>
                <c:pt idx="49" formatCode="0.00">
                  <c:v>2</c:v>
                </c:pt>
                <c:pt idx="50" formatCode="0.00">
                  <c:v>2</c:v>
                </c:pt>
                <c:pt idx="51" formatCode="0.00">
                  <c:v>2</c:v>
                </c:pt>
                <c:pt idx="52" formatCode="0.00">
                  <c:v>2</c:v>
                </c:pt>
                <c:pt idx="53" formatCode="0.00">
                  <c:v>2</c:v>
                </c:pt>
                <c:pt idx="54" formatCode="0.00">
                  <c:v>2</c:v>
                </c:pt>
                <c:pt idx="55" formatCode="0.00">
                  <c:v>2</c:v>
                </c:pt>
                <c:pt idx="56" formatCode="0.00">
                  <c:v>2</c:v>
                </c:pt>
                <c:pt idx="57" formatCode="0.00">
                  <c:v>2</c:v>
                </c:pt>
                <c:pt idx="58" formatCode="0.00">
                  <c:v>2</c:v>
                </c:pt>
                <c:pt idx="59" formatCode="0.00">
                  <c:v>2</c:v>
                </c:pt>
                <c:pt idx="60" formatCode="0.00">
                  <c:v>2</c:v>
                </c:pt>
                <c:pt idx="61" formatCode="0.00">
                  <c:v>2</c:v>
                </c:pt>
                <c:pt idx="62" formatCode="0.00">
                  <c:v>2</c:v>
                </c:pt>
                <c:pt idx="63" formatCode="0.00">
                  <c:v>2</c:v>
                </c:pt>
                <c:pt idx="64" formatCode="0.00">
                  <c:v>2</c:v>
                </c:pt>
                <c:pt idx="65" formatCode="0.00">
                  <c:v>2</c:v>
                </c:pt>
                <c:pt idx="66" formatCode="0.00">
                  <c:v>2</c:v>
                </c:pt>
                <c:pt idx="67" formatCode="0.00">
                  <c:v>2</c:v>
                </c:pt>
                <c:pt idx="68" formatCode="0.00">
                  <c:v>2</c:v>
                </c:pt>
                <c:pt idx="69" formatCode="0.00">
                  <c:v>2.14</c:v>
                </c:pt>
                <c:pt idx="70" formatCode="0.00">
                  <c:v>2.66</c:v>
                </c:pt>
                <c:pt idx="71" formatCode="0.00">
                  <c:v>3.49</c:v>
                </c:pt>
                <c:pt idx="72" formatCode="0.00">
                  <c:v>4.33</c:v>
                </c:pt>
                <c:pt idx="73" formatCode="0.00">
                  <c:v>4.88</c:v>
                </c:pt>
                <c:pt idx="74" formatCode="0.00">
                  <c:v>6.22</c:v>
                </c:pt>
                <c:pt idx="75" formatCode="0.00">
                  <c:v>8.42</c:v>
                </c:pt>
                <c:pt idx="76" formatCode="0.00">
                  <c:v>8.9</c:v>
                </c:pt>
                <c:pt idx="77" formatCode="0.00">
                  <c:v>8.6300000000000008</c:v>
                </c:pt>
                <c:pt idx="78" formatCode="0.00">
                  <c:v>8.2899999999999991</c:v>
                </c:pt>
                <c:pt idx="79" formatCode="0.00">
                  <c:v>9.01</c:v>
                </c:pt>
                <c:pt idx="80" formatCode="0.00">
                  <c:v>9.92</c:v>
                </c:pt>
                <c:pt idx="81" formatCode="0.00">
                  <c:v>10</c:v>
                </c:pt>
                <c:pt idx="82" formatCode="0.00">
                  <c:v>10</c:v>
                </c:pt>
                <c:pt idx="83" formatCode="0.00">
                  <c:v>10</c:v>
                </c:pt>
                <c:pt idx="84" formatCode="0.00">
                  <c:v>10</c:v>
                </c:pt>
                <c:pt idx="85" formatCode="0.00">
                  <c:v>10</c:v>
                </c:pt>
                <c:pt idx="86" formatCode="0.00">
                  <c:v>10</c:v>
                </c:pt>
                <c:pt idx="87" formatCode="0.00">
                  <c:v>10</c:v>
                </c:pt>
                <c:pt idx="88" formatCode="0.00">
                  <c:v>10</c:v>
                </c:pt>
                <c:pt idx="89" formatCode="0.00">
                  <c:v>10</c:v>
                </c:pt>
                <c:pt idx="90" formatCode="0.00">
                  <c:v>10</c:v>
                </c:pt>
                <c:pt idx="91" formatCode="0.00">
                  <c:v>10</c:v>
                </c:pt>
                <c:pt idx="92" formatCode="0.00">
                  <c:v>10</c:v>
                </c:pt>
                <c:pt idx="93" formatCode="0.00">
                  <c:v>10</c:v>
                </c:pt>
                <c:pt idx="94" formatCode="0.00">
                  <c:v>10</c:v>
                </c:pt>
                <c:pt idx="95" formatCode="0.00">
                  <c:v>10</c:v>
                </c:pt>
                <c:pt idx="96" formatCode="0.00">
                  <c:v>10</c:v>
                </c:pt>
                <c:pt idx="97" formatCode="0.00">
                  <c:v>10</c:v>
                </c:pt>
                <c:pt idx="98" formatCode="0.00">
                  <c:v>10</c:v>
                </c:pt>
                <c:pt idx="99" formatCode="0.00">
                  <c:v>10</c:v>
                </c:pt>
                <c:pt idx="100" formatCode="0.00">
                  <c:v>10</c:v>
                </c:pt>
                <c:pt idx="101" formatCode="0.00">
                  <c:v>10</c:v>
                </c:pt>
                <c:pt idx="102" formatCode="0.00">
                  <c:v>10</c:v>
                </c:pt>
                <c:pt idx="103" formatCode="0.00">
                  <c:v>10</c:v>
                </c:pt>
                <c:pt idx="104" formatCode="0.00">
                  <c:v>10</c:v>
                </c:pt>
                <c:pt idx="105" formatCode="0.00">
                  <c:v>8.1</c:v>
                </c:pt>
                <c:pt idx="106" formatCode="0.00">
                  <c:v>6.65</c:v>
                </c:pt>
                <c:pt idx="107" formatCode="0.00">
                  <c:v>8.49</c:v>
                </c:pt>
                <c:pt idx="108" formatCode="0.00">
                  <c:v>5.68</c:v>
                </c:pt>
                <c:pt idx="109" formatCode="0.00">
                  <c:v>3.78</c:v>
                </c:pt>
                <c:pt idx="110" formatCode="0.00">
                  <c:v>2.96</c:v>
                </c:pt>
                <c:pt idx="111" formatCode="0.00">
                  <c:v>3.94</c:v>
                </c:pt>
                <c:pt idx="112" formatCode="0.00">
                  <c:v>2</c:v>
                </c:pt>
                <c:pt idx="113" formatCode="0.00">
                  <c:v>2</c:v>
                </c:pt>
                <c:pt idx="114" formatCode="0.00">
                  <c:v>2</c:v>
                </c:pt>
                <c:pt idx="115" formatCode="0.00">
                  <c:v>2</c:v>
                </c:pt>
                <c:pt idx="116" formatCode="0.00">
                  <c:v>2</c:v>
                </c:pt>
                <c:pt idx="117" formatCode="0.00">
                  <c:v>2</c:v>
                </c:pt>
                <c:pt idx="118" formatCode="0.00">
                  <c:v>2</c:v>
                </c:pt>
                <c:pt idx="119" formatCode="0.00">
                  <c:v>2</c:v>
                </c:pt>
                <c:pt idx="120" formatCode="0.00">
                  <c:v>2</c:v>
                </c:pt>
                <c:pt idx="121" formatCode="0.00">
                  <c:v>2</c:v>
                </c:pt>
                <c:pt idx="122" formatCode="0.00">
                  <c:v>2</c:v>
                </c:pt>
                <c:pt idx="123" formatCode="0.00">
                  <c:v>2</c:v>
                </c:pt>
                <c:pt idx="124" formatCode="0.00">
                  <c:v>2</c:v>
                </c:pt>
                <c:pt idx="125" formatCode="0.00">
                  <c:v>2</c:v>
                </c:pt>
                <c:pt idx="126" formatCode="0.00">
                  <c:v>2</c:v>
                </c:pt>
                <c:pt idx="127" formatCode="0.00">
                  <c:v>2</c:v>
                </c:pt>
                <c:pt idx="128" formatCode="0.00">
                  <c:v>2</c:v>
                </c:pt>
                <c:pt idx="129" formatCode="0.00">
                  <c:v>2</c:v>
                </c:pt>
                <c:pt idx="130" formatCode="0.00">
                  <c:v>2</c:v>
                </c:pt>
                <c:pt idx="131" formatCode="0.00">
                  <c:v>2</c:v>
                </c:pt>
                <c:pt idx="132" formatCode="0.00">
                  <c:v>2</c:v>
                </c:pt>
                <c:pt idx="133" formatCode="0.00">
                  <c:v>2</c:v>
                </c:pt>
                <c:pt idx="134" formatCode="0.00">
                  <c:v>2</c:v>
                </c:pt>
                <c:pt idx="135" formatCode="0.00">
                  <c:v>2</c:v>
                </c:pt>
                <c:pt idx="136" formatCode="0.00">
                  <c:v>2</c:v>
                </c:pt>
                <c:pt idx="137" formatCode="0.00">
                  <c:v>2</c:v>
                </c:pt>
                <c:pt idx="138" formatCode="0.00">
                  <c:v>2</c:v>
                </c:pt>
                <c:pt idx="139" formatCode="0.00">
                  <c:v>2</c:v>
                </c:pt>
                <c:pt idx="140" formatCode="0.00">
                  <c:v>3.57</c:v>
                </c:pt>
                <c:pt idx="141" formatCode="0.00">
                  <c:v>3.22</c:v>
                </c:pt>
                <c:pt idx="142" formatCode="0.00">
                  <c:v>3.67</c:v>
                </c:pt>
                <c:pt idx="143" formatCode="0.00">
                  <c:v>5.12</c:v>
                </c:pt>
                <c:pt idx="144" formatCode="0.00">
                  <c:v>6.98</c:v>
                </c:pt>
                <c:pt idx="145" formatCode="0.00">
                  <c:v>7.95</c:v>
                </c:pt>
                <c:pt idx="146" formatCode="0.00">
                  <c:v>10</c:v>
                </c:pt>
                <c:pt idx="147" formatCode="0.00">
                  <c:v>7.55</c:v>
                </c:pt>
                <c:pt idx="148" formatCode="0.00">
                  <c:v>5.97</c:v>
                </c:pt>
                <c:pt idx="149" formatCode="0.00">
                  <c:v>7.69</c:v>
                </c:pt>
                <c:pt idx="150" formatCode="0.00">
                  <c:v>8.09</c:v>
                </c:pt>
                <c:pt idx="151" formatCode="0.00">
                  <c:v>8.2100000000000009</c:v>
                </c:pt>
                <c:pt idx="152" formatCode="0.00">
                  <c:v>8.43</c:v>
                </c:pt>
                <c:pt idx="153" formatCode="0.00">
                  <c:v>8.5299999999999994</c:v>
                </c:pt>
                <c:pt idx="154" formatCode="0.00">
                  <c:v>9.4600000000000009</c:v>
                </c:pt>
                <c:pt idx="155" formatCode="0.00">
                  <c:v>8.67</c:v>
                </c:pt>
                <c:pt idx="156" formatCode="0.00">
                  <c:v>8.18</c:v>
                </c:pt>
                <c:pt idx="157" formatCode="0.00">
                  <c:v>8.9499999999999993</c:v>
                </c:pt>
                <c:pt idx="158" formatCode="0.00">
                  <c:v>8.35</c:v>
                </c:pt>
                <c:pt idx="159" formatCode="0.00">
                  <c:v>7.81</c:v>
                </c:pt>
                <c:pt idx="160" formatCode="0.00">
                  <c:v>8.57</c:v>
                </c:pt>
                <c:pt idx="161" formatCode="0.00">
                  <c:v>9.69</c:v>
                </c:pt>
                <c:pt idx="162" formatCode="0.00">
                  <c:v>10</c:v>
                </c:pt>
                <c:pt idx="163" formatCode="0.00">
                  <c:v>10</c:v>
                </c:pt>
                <c:pt idx="164" formatCode="0.00">
                  <c:v>10</c:v>
                </c:pt>
                <c:pt idx="165" formatCode="0.00">
                  <c:v>10</c:v>
                </c:pt>
                <c:pt idx="166" formatCode="0.00">
                  <c:v>10</c:v>
                </c:pt>
                <c:pt idx="167" formatCode="0.00">
                  <c:v>10</c:v>
                </c:pt>
                <c:pt idx="168" formatCode="0.00">
                  <c:v>10</c:v>
                </c:pt>
                <c:pt idx="169" formatCode="0.00">
                  <c:v>10</c:v>
                </c:pt>
                <c:pt idx="170" formatCode="0.00">
                  <c:v>9.77</c:v>
                </c:pt>
                <c:pt idx="171" formatCode="0.00">
                  <c:v>10</c:v>
                </c:pt>
                <c:pt idx="172" formatCode="0.00">
                  <c:v>8.84</c:v>
                </c:pt>
                <c:pt idx="173" formatCode="0.00">
                  <c:v>6.52</c:v>
                </c:pt>
                <c:pt idx="174" formatCode="0.00">
                  <c:v>5.16</c:v>
                </c:pt>
                <c:pt idx="175" formatCode="0.00">
                  <c:v>3.79</c:v>
                </c:pt>
                <c:pt idx="176" formatCode="0.00">
                  <c:v>2.37</c:v>
                </c:pt>
                <c:pt idx="177" formatCode="0.00">
                  <c:v>2</c:v>
                </c:pt>
                <c:pt idx="178" formatCode="0.00">
                  <c:v>2</c:v>
                </c:pt>
                <c:pt idx="179" formatCode="0.00">
                  <c:v>2</c:v>
                </c:pt>
                <c:pt idx="180" formatCode="0.00">
                  <c:v>2</c:v>
                </c:pt>
                <c:pt idx="181" formatCode="0.00">
                  <c:v>2</c:v>
                </c:pt>
                <c:pt idx="182" formatCode="0.00">
                  <c:v>2</c:v>
                </c:pt>
                <c:pt idx="183" formatCode="0.00">
                  <c:v>2</c:v>
                </c:pt>
                <c:pt idx="184" formatCode="0.00">
                  <c:v>2</c:v>
                </c:pt>
                <c:pt idx="185" formatCode="0.00">
                  <c:v>2</c:v>
                </c:pt>
                <c:pt idx="186" formatCode="0.00">
                  <c:v>2</c:v>
                </c:pt>
                <c:pt idx="187" formatCode="0.00">
                  <c:v>2</c:v>
                </c:pt>
                <c:pt idx="188" formatCode="0.00">
                  <c:v>2</c:v>
                </c:pt>
                <c:pt idx="189" formatCode="0.00">
                  <c:v>2</c:v>
                </c:pt>
                <c:pt idx="190" formatCode="0.00">
                  <c:v>2</c:v>
                </c:pt>
                <c:pt idx="191" formatCode="0.00">
                  <c:v>2</c:v>
                </c:pt>
                <c:pt idx="192" formatCode="0.00">
                  <c:v>2</c:v>
                </c:pt>
                <c:pt idx="193" formatCode="0.00">
                  <c:v>2</c:v>
                </c:pt>
                <c:pt idx="194" formatCode="0.00">
                  <c:v>2</c:v>
                </c:pt>
                <c:pt idx="195" formatCode="0.00">
                  <c:v>2</c:v>
                </c:pt>
                <c:pt idx="196" formatCode="0.00">
                  <c:v>2</c:v>
                </c:pt>
                <c:pt idx="197" formatCode="0.00">
                  <c:v>2</c:v>
                </c:pt>
                <c:pt idx="198" formatCode="0.00">
                  <c:v>2</c:v>
                </c:pt>
                <c:pt idx="199" formatCode="0.00">
                  <c:v>2</c:v>
                </c:pt>
                <c:pt idx="200" formatCode="0.00">
                  <c:v>2</c:v>
                </c:pt>
                <c:pt idx="201" formatCode="0.00">
                  <c:v>2</c:v>
                </c:pt>
                <c:pt idx="202" formatCode="0.00">
                  <c:v>2</c:v>
                </c:pt>
                <c:pt idx="203" formatCode="0.00">
                  <c:v>2</c:v>
                </c:pt>
                <c:pt idx="204" formatCode="0.00">
                  <c:v>2</c:v>
                </c:pt>
                <c:pt idx="205" formatCode="0.00">
                  <c:v>2</c:v>
                </c:pt>
                <c:pt idx="206" formatCode="0.00">
                  <c:v>2</c:v>
                </c:pt>
                <c:pt idx="207" formatCode="0.00">
                  <c:v>2</c:v>
                </c:pt>
                <c:pt idx="208" formatCode="0.00">
                  <c:v>2</c:v>
                </c:pt>
                <c:pt idx="209" formatCode="0.00">
                  <c:v>2</c:v>
                </c:pt>
                <c:pt idx="210" formatCode="0.00">
                  <c:v>2</c:v>
                </c:pt>
                <c:pt idx="211" formatCode="0.00">
                  <c:v>2</c:v>
                </c:pt>
                <c:pt idx="212" formatCode="0.00">
                  <c:v>2</c:v>
                </c:pt>
                <c:pt idx="213" formatCode="0.00">
                  <c:v>2</c:v>
                </c:pt>
                <c:pt idx="214" formatCode="0.00">
                  <c:v>2</c:v>
                </c:pt>
                <c:pt idx="215" formatCode="0.00">
                  <c:v>2</c:v>
                </c:pt>
                <c:pt idx="216" formatCode="0.00">
                  <c:v>2</c:v>
                </c:pt>
                <c:pt idx="217" formatCode="0.00">
                  <c:v>2</c:v>
                </c:pt>
                <c:pt idx="218" formatCode="0.00">
                  <c:v>2.08</c:v>
                </c:pt>
                <c:pt idx="219" formatCode="0.00">
                  <c:v>3.84</c:v>
                </c:pt>
                <c:pt idx="220" formatCode="0.00">
                  <c:v>4.92</c:v>
                </c:pt>
                <c:pt idx="221" formatCode="0.00">
                  <c:v>2</c:v>
                </c:pt>
                <c:pt idx="222" formatCode="0.00">
                  <c:v>2</c:v>
                </c:pt>
                <c:pt idx="223" formatCode="0.00">
                  <c:v>2</c:v>
                </c:pt>
                <c:pt idx="224" formatCode="0.00">
                  <c:v>2</c:v>
                </c:pt>
                <c:pt idx="225" formatCode="0.00">
                  <c:v>2</c:v>
                </c:pt>
                <c:pt idx="226" formatCode="0.00">
                  <c:v>2</c:v>
                </c:pt>
                <c:pt idx="227" formatCode="0.00">
                  <c:v>2</c:v>
                </c:pt>
                <c:pt idx="228" formatCode="0.00">
                  <c:v>2</c:v>
                </c:pt>
                <c:pt idx="229" formatCode="0.00">
                  <c:v>2</c:v>
                </c:pt>
                <c:pt idx="230" formatCode="0.00">
                  <c:v>2</c:v>
                </c:pt>
                <c:pt idx="231" formatCode="0.00">
                  <c:v>2</c:v>
                </c:pt>
                <c:pt idx="232" formatCode="0.00">
                  <c:v>2</c:v>
                </c:pt>
                <c:pt idx="233" formatCode="0.00">
                  <c:v>2</c:v>
                </c:pt>
              </c:numCache>
            </c:numRef>
          </c:val>
          <c:smooth val="0"/>
          <c:extLst>
            <c:ext xmlns:c16="http://schemas.microsoft.com/office/drawing/2014/chart" uri="{C3380CC4-5D6E-409C-BE32-E72D297353CC}">
              <c16:uniqueId val="{00000001-002F-4316-8BB9-29E68B8E623E}"/>
            </c:ext>
          </c:extLst>
        </c:ser>
        <c:ser>
          <c:idx val="2"/>
          <c:order val="2"/>
          <c:spPr>
            <a:ln w="19050">
              <a:solidFill>
                <a:srgbClr val="C4C9CF"/>
              </a:solidFill>
              <a:prstDash val="sysDash"/>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pt idx="232">
                  <c:v>45382</c:v>
                </c:pt>
                <c:pt idx="233">
                  <c:v>45473</c:v>
                </c:pt>
              </c:numCache>
            </c:numRef>
          </c:cat>
          <c:val>
            <c:numRef>
              <c:f>Data!$I$70:$I$2000</c:f>
              <c:numCache>
                <c:formatCode>0.00</c:formatCode>
                <c:ptCount val="193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numCache>
            </c:numRef>
          </c:val>
          <c:smooth val="0"/>
          <c:extLst>
            <c:ext xmlns:c16="http://schemas.microsoft.com/office/drawing/2014/chart" uri="{C3380CC4-5D6E-409C-BE32-E72D297353CC}">
              <c16:uniqueId val="{00000002-002F-4316-8BB9-29E68B8E623E}"/>
            </c:ext>
          </c:extLst>
        </c:ser>
        <c:ser>
          <c:idx val="3"/>
          <c:order val="3"/>
          <c:spPr>
            <a:ln w="22225">
              <a:solidFill>
                <a:srgbClr val="C4C9CF"/>
              </a:solidFill>
              <a:prstDash val="sysDash"/>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pt idx="232">
                  <c:v>45382</c:v>
                </c:pt>
                <c:pt idx="233">
                  <c:v>45473</c:v>
                </c:pt>
              </c:numCache>
            </c:numRef>
          </c:cat>
          <c:val>
            <c:numRef>
              <c:f>Data!$J$70:$J$2000</c:f>
              <c:numCache>
                <c:formatCode>0.00</c:formatCode>
                <c:ptCount val="1931"/>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c:v>10</c:v>
                </c:pt>
                <c:pt idx="109">
                  <c:v>10</c:v>
                </c:pt>
                <c:pt idx="110">
                  <c:v>10</c:v>
                </c:pt>
                <c:pt idx="111">
                  <c:v>10</c:v>
                </c:pt>
                <c:pt idx="112">
                  <c:v>10</c:v>
                </c:pt>
                <c:pt idx="113">
                  <c:v>10</c:v>
                </c:pt>
                <c:pt idx="114">
                  <c:v>10</c:v>
                </c:pt>
                <c:pt idx="115">
                  <c:v>10</c:v>
                </c:pt>
                <c:pt idx="116">
                  <c:v>10</c:v>
                </c:pt>
                <c:pt idx="117">
                  <c:v>10</c:v>
                </c:pt>
                <c:pt idx="118">
                  <c:v>10</c:v>
                </c:pt>
                <c:pt idx="119">
                  <c:v>10</c:v>
                </c:pt>
                <c:pt idx="120">
                  <c:v>10</c:v>
                </c:pt>
                <c:pt idx="121">
                  <c:v>10</c:v>
                </c:pt>
                <c:pt idx="122">
                  <c:v>10</c:v>
                </c:pt>
                <c:pt idx="123">
                  <c:v>10</c:v>
                </c:pt>
                <c:pt idx="124">
                  <c:v>10</c:v>
                </c:pt>
                <c:pt idx="125">
                  <c:v>10</c:v>
                </c:pt>
                <c:pt idx="126">
                  <c:v>10</c:v>
                </c:pt>
                <c:pt idx="127">
                  <c:v>10</c:v>
                </c:pt>
                <c:pt idx="128">
                  <c:v>10</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pt idx="150">
                  <c:v>10</c:v>
                </c:pt>
                <c:pt idx="151">
                  <c:v>10</c:v>
                </c:pt>
                <c:pt idx="152">
                  <c:v>10</c:v>
                </c:pt>
                <c:pt idx="153">
                  <c:v>10</c:v>
                </c:pt>
                <c:pt idx="154">
                  <c:v>10</c:v>
                </c:pt>
                <c:pt idx="155">
                  <c:v>10</c:v>
                </c:pt>
                <c:pt idx="156">
                  <c:v>10</c:v>
                </c:pt>
                <c:pt idx="157">
                  <c:v>10</c:v>
                </c:pt>
                <c:pt idx="158">
                  <c:v>10</c:v>
                </c:pt>
                <c:pt idx="159">
                  <c:v>10</c:v>
                </c:pt>
                <c:pt idx="160">
                  <c:v>10</c:v>
                </c:pt>
                <c:pt idx="161">
                  <c:v>10</c:v>
                </c:pt>
                <c:pt idx="162">
                  <c:v>10</c:v>
                </c:pt>
                <c:pt idx="163">
                  <c:v>10</c:v>
                </c:pt>
                <c:pt idx="164">
                  <c:v>10</c:v>
                </c:pt>
                <c:pt idx="165">
                  <c:v>10</c:v>
                </c:pt>
                <c:pt idx="166">
                  <c:v>10</c:v>
                </c:pt>
                <c:pt idx="167">
                  <c:v>10</c:v>
                </c:pt>
                <c:pt idx="168">
                  <c:v>10</c:v>
                </c:pt>
                <c:pt idx="169">
                  <c:v>10</c:v>
                </c:pt>
                <c:pt idx="170">
                  <c:v>10</c:v>
                </c:pt>
                <c:pt idx="171">
                  <c:v>10</c:v>
                </c:pt>
                <c:pt idx="172">
                  <c:v>10</c:v>
                </c:pt>
                <c:pt idx="173">
                  <c:v>10</c:v>
                </c:pt>
                <c:pt idx="174">
                  <c:v>10</c:v>
                </c:pt>
                <c:pt idx="175">
                  <c:v>10</c:v>
                </c:pt>
                <c:pt idx="176">
                  <c:v>10</c:v>
                </c:pt>
                <c:pt idx="177">
                  <c:v>10</c:v>
                </c:pt>
                <c:pt idx="178">
                  <c:v>10</c:v>
                </c:pt>
                <c:pt idx="179">
                  <c:v>10</c:v>
                </c:pt>
                <c:pt idx="180">
                  <c:v>10</c:v>
                </c:pt>
                <c:pt idx="181">
                  <c:v>10</c:v>
                </c:pt>
                <c:pt idx="182">
                  <c:v>10</c:v>
                </c:pt>
                <c:pt idx="183">
                  <c:v>10</c:v>
                </c:pt>
                <c:pt idx="184">
                  <c:v>10</c:v>
                </c:pt>
                <c:pt idx="185">
                  <c:v>10</c:v>
                </c:pt>
                <c:pt idx="186">
                  <c:v>10</c:v>
                </c:pt>
                <c:pt idx="187">
                  <c:v>10</c:v>
                </c:pt>
                <c:pt idx="188">
                  <c:v>10</c:v>
                </c:pt>
                <c:pt idx="189">
                  <c:v>10</c:v>
                </c:pt>
                <c:pt idx="190">
                  <c:v>10</c:v>
                </c:pt>
                <c:pt idx="191">
                  <c:v>10</c:v>
                </c:pt>
                <c:pt idx="192">
                  <c:v>10</c:v>
                </c:pt>
                <c:pt idx="193">
                  <c:v>10</c:v>
                </c:pt>
                <c:pt idx="194">
                  <c:v>10</c:v>
                </c:pt>
                <c:pt idx="195">
                  <c:v>10</c:v>
                </c:pt>
                <c:pt idx="196">
                  <c:v>10</c:v>
                </c:pt>
                <c:pt idx="197">
                  <c:v>10</c:v>
                </c:pt>
                <c:pt idx="198">
                  <c:v>10</c:v>
                </c:pt>
                <c:pt idx="199">
                  <c:v>10</c:v>
                </c:pt>
                <c:pt idx="200">
                  <c:v>10</c:v>
                </c:pt>
                <c:pt idx="201">
                  <c:v>10</c:v>
                </c:pt>
                <c:pt idx="202">
                  <c:v>10</c:v>
                </c:pt>
                <c:pt idx="203">
                  <c:v>10</c:v>
                </c:pt>
                <c:pt idx="204">
                  <c:v>10</c:v>
                </c:pt>
                <c:pt idx="205">
                  <c:v>10</c:v>
                </c:pt>
                <c:pt idx="206">
                  <c:v>10</c:v>
                </c:pt>
                <c:pt idx="207">
                  <c:v>10</c:v>
                </c:pt>
                <c:pt idx="208">
                  <c:v>10</c:v>
                </c:pt>
                <c:pt idx="209">
                  <c:v>10</c:v>
                </c:pt>
                <c:pt idx="210">
                  <c:v>10</c:v>
                </c:pt>
                <c:pt idx="211">
                  <c:v>10</c:v>
                </c:pt>
                <c:pt idx="212">
                  <c:v>10</c:v>
                </c:pt>
                <c:pt idx="213">
                  <c:v>10</c:v>
                </c:pt>
                <c:pt idx="214">
                  <c:v>10</c:v>
                </c:pt>
                <c:pt idx="215">
                  <c:v>10</c:v>
                </c:pt>
                <c:pt idx="216">
                  <c:v>10</c:v>
                </c:pt>
                <c:pt idx="217">
                  <c:v>10</c:v>
                </c:pt>
                <c:pt idx="218">
                  <c:v>10</c:v>
                </c:pt>
                <c:pt idx="219">
                  <c:v>10</c:v>
                </c:pt>
                <c:pt idx="220">
                  <c:v>10</c:v>
                </c:pt>
                <c:pt idx="221">
                  <c:v>10</c:v>
                </c:pt>
                <c:pt idx="222">
                  <c:v>10</c:v>
                </c:pt>
                <c:pt idx="223">
                  <c:v>10</c:v>
                </c:pt>
                <c:pt idx="224">
                  <c:v>10</c:v>
                </c:pt>
                <c:pt idx="225">
                  <c:v>10</c:v>
                </c:pt>
                <c:pt idx="226">
                  <c:v>10</c:v>
                </c:pt>
                <c:pt idx="227">
                  <c:v>10</c:v>
                </c:pt>
                <c:pt idx="228">
                  <c:v>10</c:v>
                </c:pt>
                <c:pt idx="229">
                  <c:v>10</c:v>
                </c:pt>
                <c:pt idx="230">
                  <c:v>10</c:v>
                </c:pt>
                <c:pt idx="231">
                  <c:v>10</c:v>
                </c:pt>
                <c:pt idx="232">
                  <c:v>10</c:v>
                </c:pt>
                <c:pt idx="233">
                  <c:v>10</c:v>
                </c:pt>
              </c:numCache>
            </c:numRef>
          </c:val>
          <c:smooth val="0"/>
          <c:extLst>
            <c:ext xmlns:c16="http://schemas.microsoft.com/office/drawing/2014/chart" uri="{C3380CC4-5D6E-409C-BE32-E72D297353CC}">
              <c16:uniqueId val="{00000003-002F-4316-8BB9-29E68B8E623E}"/>
            </c:ext>
          </c:extLst>
        </c:ser>
        <c:dLbls>
          <c:showLegendKey val="0"/>
          <c:showVal val="0"/>
          <c:showCatName val="0"/>
          <c:showSerName val="0"/>
          <c:showPercent val="0"/>
          <c:showBubbleSize val="0"/>
        </c:dLbls>
        <c:smooth val="0"/>
        <c:axId val="920436736"/>
        <c:axId val="920438272"/>
      </c:lineChart>
      <c:dateAx>
        <c:axId val="920436736"/>
        <c:scaling>
          <c:orientation val="minMax"/>
          <c:min val="24442"/>
        </c:scaling>
        <c:delete val="0"/>
        <c:axPos val="b"/>
        <c:numFmt formatCode="yyyy" sourceLinked="0"/>
        <c:majorTickMark val="out"/>
        <c:minorTickMark val="none"/>
        <c:tickLblPos val="low"/>
        <c:spPr>
          <a:noFill/>
          <a:ln w="3175">
            <a:solidFill>
              <a:srgbClr val="C4C9CF"/>
            </a:solidFill>
            <a:prstDash val="solid"/>
          </a:ln>
        </c:spPr>
        <c:txPr>
          <a:bodyPr rot="0" vert="horz"/>
          <a:lstStyle/>
          <a:p>
            <a:pPr>
              <a:defRPr sz="800" b="0">
                <a:solidFill>
                  <a:srgbClr val="C4C9CF"/>
                </a:solidFill>
                <a:latin typeface="Arial" panose="020B0604020202020204" pitchFamily="34" charset="0"/>
                <a:ea typeface="Times New Roman"/>
                <a:cs typeface="Arial" panose="020B0604020202020204" pitchFamily="34" charset="0"/>
              </a:defRPr>
            </a:pPr>
            <a:endParaRPr lang="en-US"/>
          </a:p>
        </c:txPr>
        <c:crossAx val="920438272"/>
        <c:crossesAt val="-9.9899999999999994E+300"/>
        <c:auto val="1"/>
        <c:lblOffset val="100"/>
        <c:baseTimeUnit val="months"/>
        <c:majorUnit val="3"/>
        <c:majorTimeUnit val="years"/>
      </c:dateAx>
      <c:valAx>
        <c:axId val="920438272"/>
        <c:scaling>
          <c:orientation val="minMax"/>
          <c:max val="25"/>
        </c:scaling>
        <c:delete val="0"/>
        <c:axPos val="l"/>
        <c:majorGridlines/>
        <c:numFmt formatCode="0;0" sourceLinked="0"/>
        <c:majorTickMark val="in"/>
        <c:minorTickMark val="none"/>
        <c:tickLblPos val="nextTo"/>
        <c:spPr>
          <a:ln w="3175">
            <a:noFill/>
            <a:prstDash val="solid"/>
          </a:ln>
        </c:spPr>
        <c:txPr>
          <a:bodyPr rot="0" vert="horz"/>
          <a:lstStyle/>
          <a:p>
            <a:pPr>
              <a:defRPr sz="800" b="0">
                <a:solidFill>
                  <a:srgbClr val="C4C9CF"/>
                </a:solidFill>
                <a:latin typeface="Arial" panose="020B0604020202020204" pitchFamily="34" charset="0"/>
                <a:ea typeface="Times New Roman"/>
                <a:cs typeface="Arial" panose="020B0604020202020204" pitchFamily="34" charset="0"/>
              </a:defRPr>
            </a:pPr>
            <a:endParaRPr lang="en-US"/>
          </a:p>
        </c:txPr>
        <c:crossAx val="920436736"/>
        <c:crossesAt val="17988"/>
        <c:crossBetween val="midCat"/>
        <c:majorUnit val="5"/>
      </c:valAx>
      <c:spPr>
        <a:solidFill>
          <a:srgbClr val="12273F"/>
        </a:solidFill>
        <a:ln w="15875">
          <a:noFill/>
        </a:ln>
      </c:spPr>
    </c:plotArea>
    <c:legend>
      <c:legendPos val="r"/>
      <c:legendEntry>
        <c:idx val="0"/>
        <c:txPr>
          <a:bodyPr/>
          <a:lstStyle/>
          <a:p>
            <a:pPr>
              <a:defRPr sz="800" b="1">
                <a:solidFill>
                  <a:srgbClr val="3CD7D9"/>
                </a:solidFill>
                <a:latin typeface="Arial" panose="020B0604020202020204" pitchFamily="34" charset="0"/>
                <a:ea typeface="Times New Roman"/>
                <a:cs typeface="Arial" panose="020B0604020202020204" pitchFamily="34" charset="0"/>
              </a:defRPr>
            </a:pPr>
            <a:endParaRPr lang="en-US"/>
          </a:p>
        </c:txPr>
      </c:legendEntry>
      <c:legendEntry>
        <c:idx val="1"/>
        <c:txPr>
          <a:bodyPr/>
          <a:lstStyle/>
          <a:p>
            <a:pPr>
              <a:defRPr sz="800" b="1">
                <a:solidFill>
                  <a:srgbClr val="FF7300"/>
                </a:solidFill>
                <a:latin typeface="Arial" panose="020B0604020202020204" pitchFamily="34" charset="0"/>
                <a:ea typeface="Times New Roman"/>
                <a:cs typeface="Arial" panose="020B0604020202020204" pitchFamily="34" charset="0"/>
              </a:defRPr>
            </a:pPr>
            <a:endParaRPr lang="en-US"/>
          </a:p>
        </c:txPr>
      </c:legendEntry>
      <c:legendEntry>
        <c:idx val="2"/>
        <c:delete val="1"/>
      </c:legendEntry>
      <c:legendEntry>
        <c:idx val="3"/>
        <c:delete val="1"/>
      </c:legendEntry>
      <c:layout>
        <c:manualLayout>
          <c:xMode val="edge"/>
          <c:yMode val="edge"/>
          <c:x val="2.212803355325536E-2"/>
          <c:y val="2.716649297473098E-2"/>
          <c:w val="0.95645835959069436"/>
          <c:h val="0.13767919749091281"/>
        </c:manualLayout>
      </c:layout>
      <c:overlay val="0"/>
      <c:txPr>
        <a:bodyPr/>
        <a:lstStyle/>
        <a:p>
          <a:pPr>
            <a:defRPr sz="800" b="0">
              <a:latin typeface="Times New Roman"/>
              <a:ea typeface="Times New Roman"/>
              <a:cs typeface="Times New Roman"/>
            </a:defRPr>
          </a:pPr>
          <a:endParaRPr lang="en-US"/>
        </a:p>
      </c:txPr>
    </c:legend>
    <c:plotVisOnly val="1"/>
    <c:dispBlanksAs val="gap"/>
    <c:showDLblsOverMax val="0"/>
  </c:chart>
  <c:spPr>
    <a:solidFill>
      <a:srgbClr val="12273F"/>
    </a:solidFill>
    <a:ln w="25400">
      <a:noFill/>
    </a:ln>
  </c:spPr>
  <c:txPr>
    <a:bodyPr/>
    <a:lstStyle/>
    <a:p>
      <a:pPr>
        <a:defRPr sz="800" b="0">
          <a:latin typeface="Times New Roman"/>
          <a:ea typeface="Times New Roman"/>
          <a:cs typeface="Times New Roman"/>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190500</xdr:rowOff>
    </xdr:from>
    <xdr:to>
      <xdr:col>7</xdr:col>
      <xdr:colOff>327659</xdr:colOff>
      <xdr:row>3</xdr:row>
      <xdr:rowOff>83892</xdr:rowOff>
    </xdr:to>
    <xdr:sp macro="" textlink="">
      <xdr:nvSpPr>
        <xdr:cNvPr id="2" name="ChartTextBox">
          <a:extLst>
            <a:ext uri="{FF2B5EF4-FFF2-40B4-BE49-F238E27FC236}">
              <a16:creationId xmlns:a16="http://schemas.microsoft.com/office/drawing/2014/main" id="{00000000-0008-0000-0800-000002000000}"/>
            </a:ext>
          </a:extLst>
        </xdr:cNvPr>
        <xdr:cNvSpPr txBox="1"/>
      </xdr:nvSpPr>
      <xdr:spPr>
        <a:xfrm>
          <a:off x="28574" y="190500"/>
          <a:ext cx="4566285" cy="487752"/>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r>
            <a:rPr lang="en-GB" sz="1100" b="1">
              <a:solidFill>
                <a:sysClr val="windowText" lastClr="000000"/>
              </a:solidFill>
              <a:latin typeface="Times New Roman"/>
            </a:rPr>
            <a:t>Credit</a:t>
          </a:r>
          <a:r>
            <a:rPr lang="en-GB" sz="1100" b="1" baseline="0">
              <a:solidFill>
                <a:sysClr val="windowText" lastClr="000000"/>
              </a:solidFill>
              <a:latin typeface="Times New Roman"/>
            </a:rPr>
            <a:t> </a:t>
          </a:r>
          <a:r>
            <a:rPr lang="en-GB" sz="1100" b="1">
              <a:solidFill>
                <a:sysClr val="windowText" lastClr="000000"/>
              </a:solidFill>
              <a:latin typeface="Times New Roman"/>
            </a:rPr>
            <a:t>to</a:t>
          </a:r>
          <a:r>
            <a:rPr lang="en-GB" sz="1100" b="1" baseline="0">
              <a:solidFill>
                <a:sysClr val="windowText" lastClr="000000"/>
              </a:solidFill>
              <a:latin typeface="Times New Roman"/>
            </a:rPr>
            <a:t> </a:t>
          </a:r>
          <a:r>
            <a:rPr lang="en-GB" sz="1100" b="1">
              <a:solidFill>
                <a:sysClr val="windowText" lastClr="000000"/>
              </a:solidFill>
              <a:latin typeface="Times New Roman"/>
            </a:rPr>
            <a:t>GDP</a:t>
          </a:r>
          <a:r>
            <a:rPr lang="en-GB" sz="1100" b="1" baseline="0">
              <a:solidFill>
                <a:sysClr val="windowText" lastClr="000000"/>
              </a:solidFill>
              <a:latin typeface="Times New Roman"/>
            </a:rPr>
            <a:t> gap and the countercyclical capital buffer guide</a:t>
          </a:r>
          <a:r>
            <a:rPr lang="en-GB" sz="1100" b="1" baseline="30000">
              <a:solidFill>
                <a:sysClr val="windowText" lastClr="000000"/>
              </a:solidFill>
              <a:latin typeface="Times New Roman"/>
            </a:rPr>
            <a:t>(a)(b)(c)</a:t>
          </a:r>
        </a:p>
      </xdr:txBody>
    </xdr:sp>
    <xdr:clientData/>
  </xdr:twoCellAnchor>
  <xdr:twoCellAnchor>
    <xdr:from>
      <xdr:col>0</xdr:col>
      <xdr:colOff>86842</xdr:colOff>
      <xdr:row>2</xdr:row>
      <xdr:rowOff>131924</xdr:rowOff>
    </xdr:from>
    <xdr:to>
      <xdr:col>9</xdr:col>
      <xdr:colOff>487680</xdr:colOff>
      <xdr:row>14</xdr:row>
      <xdr:rowOff>60431</xdr:rowOff>
    </xdr:to>
    <xdr:graphicFrame macro="">
      <xdr:nvGraphicFramePr>
        <xdr:cNvPr id="3" name="Chart 4">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10</xdr:col>
      <xdr:colOff>76200</xdr:colOff>
      <xdr:row>24</xdr:row>
      <xdr:rowOff>12575</xdr:rowOff>
    </xdr:to>
    <xdr:sp macro="" textlink="">
      <xdr:nvSpPr>
        <xdr:cNvPr id="4" name="SourceTextBox">
          <a:extLst>
            <a:ext uri="{FF2B5EF4-FFF2-40B4-BE49-F238E27FC236}">
              <a16:creationId xmlns:a16="http://schemas.microsoft.com/office/drawing/2014/main" id="{00000000-0008-0000-0800-000004000000}"/>
            </a:ext>
          </a:extLst>
        </xdr:cNvPr>
        <xdr:cNvSpPr txBox="1"/>
      </xdr:nvSpPr>
      <xdr:spPr>
        <a:xfrm>
          <a:off x="0" y="2971800"/>
          <a:ext cx="6172200" cy="1795655"/>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Sources:  Association of British Insurers, Bank of England, Bayes CRE Lending Report (Bayes Business School(formerly Cass)), Deloitte, Financing &amp; Leasing Association, firm public disclosures, Integer Advisors estimates, LCD an offering of S&amp;P Global Market Intelligence, London Stock Exchange, ONS, Peer-to-Peer FinanceAssociation, Eikon from Refinitiv, Roe A.R. (1971) - 'The financial interdependence of the UK economy 1957-66' - Chapman and Hall - London, UK Finance and Bank calculations.</a:t>
          </a:r>
        </a:p>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(a) Credit is defined as debt claims on the UK private non-financial sector. This includes all liabilities of the household sector except for student loans and financial derivatives, and private non-financial corporations’ (PNFCs) loans and debt securities excluding direct investment loans and loans secured on dwellings.  </a:t>
          </a:r>
        </a:p>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(b) The credit to GDP gap is calculated as the percentage point difference between the credit to GDP ratio and its long-term trend, where the trend is based on a one-sided HP filter with a smoothing parameter of 400,000. </a:t>
          </a:r>
        </a:p>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(c) The buffer guide suggests that a credit gap of 2% or less equates to a CCyB rate of 0% and a credit gap of 10% or higher equates to a CCyB rate of 2.5%.</a:t>
          </a:r>
        </a:p>
        <a:p>
          <a:pPr marL="0" marR="0" indent="0" defTabSz="914400" eaLnBrk="1" fontAlgn="auto" latinLnBrk="0" hangingPunct="1">
            <a:lnSpc>
              <a:spcPts val="700"/>
            </a:lnSpc>
            <a:spcBef>
              <a:spcPts val="0"/>
            </a:spcBef>
            <a:spcAft>
              <a:spcPts val="0"/>
            </a:spcAft>
            <a:buClrTx/>
            <a:buSzTx/>
            <a:buFontTx/>
            <a:buNone/>
            <a:tabLst/>
            <a:defRPr/>
          </a:pPr>
          <a:endParaRPr lang="en-GB" sz="900">
            <a:latin typeface="Times New Roman"/>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0.77505</cdr:x>
      <cdr:y>0.05191</cdr:y>
    </cdr:from>
    <cdr:to>
      <cdr:x>0.77747</cdr:x>
      <cdr:y>0.05382</cdr:y>
    </cdr:to>
    <cdr:sp macro="" textlink="">
      <cdr:nvSpPr>
        <cdr:cNvPr id="2" name="YAXISTEXTBOX"/>
        <cdr:cNvSpPr txBox="1"/>
      </cdr:nvSpPr>
      <cdr:spPr>
        <a:xfrm xmlns:a="http://schemas.openxmlformats.org/drawingml/2006/main">
          <a:off x="2219325" y="165404"/>
          <a:ext cx="590550" cy="2155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GB" sz="800" b="0">
              <a:latin typeface="Times New Roman"/>
            </a:rPr>
            <a:t>Per cent</a:t>
          </a:r>
        </a:p>
      </cdr:txBody>
    </cdr:sp>
  </cdr:relSizeAnchor>
  <cdr:relSizeAnchor xmlns:cdr="http://schemas.openxmlformats.org/drawingml/2006/chartDrawing">
    <cdr:from>
      <cdr:x>0.95296</cdr:x>
      <cdr:y>0.4262</cdr:y>
    </cdr:from>
    <cdr:to>
      <cdr:x>0.99223</cdr:x>
      <cdr:y>0.60207</cdr:y>
    </cdr:to>
    <cdr:sp macro="" textlink="">
      <cdr:nvSpPr>
        <cdr:cNvPr id="3" name="TextBox 1"/>
        <cdr:cNvSpPr txBox="1"/>
      </cdr:nvSpPr>
      <cdr:spPr>
        <a:xfrm xmlns:a="http://schemas.openxmlformats.org/drawingml/2006/main">
          <a:off x="5610278" y="982795"/>
          <a:ext cx="231240" cy="4055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rgbClr val="C4C9CF"/>
              </a:solidFill>
              <a:latin typeface="Arial" panose="020B0604020202020204" pitchFamily="34" charset="0"/>
              <a:cs typeface="Arial" panose="020B0604020202020204" pitchFamily="34" charset="0"/>
            </a:rPr>
            <a:t>+</a:t>
          </a:r>
        </a:p>
        <a:p xmlns:a="http://schemas.openxmlformats.org/drawingml/2006/main">
          <a:pPr algn="ctr"/>
          <a:r>
            <a:rPr lang="en-GB" sz="900">
              <a:solidFill>
                <a:srgbClr val="C4C9CF"/>
              </a:solidFill>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cdr:x>
      <cdr:y>0.33975</cdr:y>
    </cdr:from>
    <cdr:to>
      <cdr:x>0</cdr:x>
      <cdr:y>0.34047</cdr:y>
    </cdr:to>
    <cdr:sp macro="" textlink="">
      <cdr:nvSpPr>
        <cdr:cNvPr id="4" name="TextBox 1"/>
        <cdr:cNvSpPr txBox="1"/>
      </cdr:nvSpPr>
      <cdr:spPr>
        <a:xfrm xmlns:a="http://schemas.openxmlformats.org/drawingml/2006/main">
          <a:off x="0" y="823510"/>
          <a:ext cx="341727" cy="720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800">
              <a:latin typeface="Times New Roman" panose="02020603050405020304" pitchFamily="18" charset="0"/>
              <a:cs typeface="Times New Roman" panose="02020603050405020304" pitchFamily="18" charset="0"/>
            </a:rPr>
            <a:t>2.5</a:t>
          </a:r>
        </a:p>
        <a:p xmlns:a="http://schemas.openxmlformats.org/drawingml/2006/main">
          <a:pPr algn="r"/>
          <a:endParaRPr lang="en-GB" sz="800">
            <a:latin typeface="Times New Roman" panose="02020603050405020304" pitchFamily="18" charset="0"/>
            <a:cs typeface="Times New Roman" panose="02020603050405020304" pitchFamily="18" charset="0"/>
          </a:endParaRPr>
        </a:p>
        <a:p xmlns:a="http://schemas.openxmlformats.org/drawingml/2006/main">
          <a:pPr algn="r"/>
          <a:r>
            <a:rPr lang="en-GB" sz="800">
              <a:latin typeface="Times New Roman" panose="02020603050405020304" pitchFamily="18" charset="0"/>
              <a:cs typeface="Times New Roman" panose="02020603050405020304" pitchFamily="18" charset="0"/>
            </a:rPr>
            <a:t>0</a:t>
          </a:r>
        </a:p>
        <a:p xmlns:a="http://schemas.openxmlformats.org/drawingml/2006/main">
          <a:endParaRPr lang="en-GB" sz="800">
            <a:latin typeface="Times New Roman" panose="02020603050405020304" pitchFamily="18" charset="0"/>
            <a:cs typeface="Times New Roman" panose="02020603050405020304" pitchFamily="18" charset="0"/>
          </a:endParaRPr>
        </a:p>
        <a:p xmlns:a="http://schemas.openxmlformats.org/drawingml/2006/main">
          <a:endParaRPr lang="en-GB" sz="8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cdr:x>
      <cdr:y>0.0495</cdr:y>
    </cdr:from>
    <cdr:to>
      <cdr:x>0</cdr:x>
      <cdr:y>0.05022</cdr:y>
    </cdr:to>
    <cdr:sp macro="" textlink="">
      <cdr:nvSpPr>
        <cdr:cNvPr id="5" name="YAXISTEXTBOX"/>
        <cdr:cNvSpPr txBox="1"/>
      </cdr:nvSpPr>
      <cdr:spPr>
        <a:xfrm xmlns:a="http://schemas.openxmlformats.org/drawingml/2006/main">
          <a:off x="0" y="203200"/>
          <a:ext cx="587375" cy="18732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b="0">
              <a:latin typeface="Times New Roman"/>
            </a:rPr>
            <a:t>Per cent</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5715</xdr:colOff>
      <xdr:row>1</xdr:row>
      <xdr:rowOff>7620</xdr:rowOff>
    </xdr:from>
    <xdr:to>
      <xdr:col>18</xdr:col>
      <xdr:colOff>251460</xdr:colOff>
      <xdr:row>64</xdr:row>
      <xdr:rowOff>19050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240665" y="191770"/>
          <a:ext cx="13815695" cy="11612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a:solidFill>
                <a:schemeClr val="dk1"/>
              </a:solidFill>
              <a:effectLst/>
              <a:latin typeface="Times New Roman" panose="02020603050405020304" pitchFamily="18" charset="0"/>
              <a:ea typeface="+mn-ea"/>
              <a:cs typeface="Times New Roman" panose="02020603050405020304" pitchFamily="18" charset="0"/>
            </a:rPr>
            <a:t>Methodology</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This note explains how the credit to GDP gap and the buffer guide are calculated.  The underlying data sources are summarised in Table 1, below.</a:t>
          </a:r>
        </a:p>
        <a:p>
          <a:pPr marL="0" marR="0" indent="0" defTabSz="914400" eaLnBrk="1" fontAlgn="auto" latinLnBrk="0" hangingPunct="1">
            <a:lnSpc>
              <a:spcPct val="100000"/>
            </a:lnSpc>
            <a:spcBef>
              <a:spcPts val="0"/>
            </a:spcBef>
            <a:spcAft>
              <a:spcPts val="0"/>
            </a:spcAft>
            <a:buClrTx/>
            <a:buSzTx/>
            <a:buFontTx/>
            <a:buNone/>
            <a:tabLst/>
            <a:defRPr/>
          </a:pPr>
          <a:endParaRPr lang="en-GB" sz="105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The credit to GDP gap is calculated using three underlying series, discussed in more detail below:</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Household liabilities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Private Non-Financial Corporation (PNFC) debt liabilities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Nominal GDP</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Household liabilities</a:t>
          </a:r>
        </a:p>
        <a:p>
          <a:r>
            <a:rPr lang="en-GB" sz="1050">
              <a:solidFill>
                <a:schemeClr val="dk1"/>
              </a:solidFill>
              <a:effectLst/>
              <a:latin typeface="Times New Roman" panose="02020603050405020304" pitchFamily="18" charset="0"/>
              <a:ea typeface="+mn-ea"/>
              <a:cs typeface="Times New Roman" panose="02020603050405020304" pitchFamily="18" charset="0"/>
            </a:rPr>
            <a:t>From 1987 Q1 the sources are the ONS and Bank of England. This includes all liabilities of the household sector except for student loans and financial derivatives. The series included from the ONS are short-term loans by UK Monetary Financial Institutions (MFIs), short-term loans by rest of world MFIs, long-term loans secured on dwellings and other accounts payable. The series included from the Bank of England are consumer credit lending by UK non-MFIs.</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From 1966 Q4 until 1986 Q4 CSO data for total personal sector liabilities are used. These are adjusted to remove debt liabilities that based on latest classifications would now be attributable to PNFCs, including finance leasing and overseas direct or other investment in the UK (Al-Hamad, 2017).</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Before 1966, annual data from Roe (1971) on personal sector liabilities are used (previously Revell and Roe (1971) were used). Before 1957, UK Finance (previously British Bankers’ Association) data on bank advances to the personal and professional sector and building society mortgages sourced from the CSO Annual Abstract of Statistics are used.  </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As the data before 1966 are annual, they are interpolated to yield a quarterly series from 1949 Q4.  The four data series are then spliced together.  </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PNFC liabilities</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From 1990 Q1 PNFC debt liabilities are based on a Bank staff estimate. This includes PNFCs’ loans and debt securities excluding direct investment loans and loans secured on dwellings. This estimate uses a large number of different sources, including Association of British Insurers, Bank of England, Bayes CRE Lending Report (Bayes Business School(formerly Cass)), Deloitte, Financing &amp; Leasing Association, firm public disclosures, Integer Advisors estimates, LCD an offering of S&amp;P Global Market Intelligence, London Stock Exchange, ONS, Peer-to-Peer FinanceAssociation, Eikon from Refinitiv.  Previously, the PNFC debt liabilities were calculated using ONS data only, which consisted of the sum of seven underlying series: money market instruments, bonds, short-term loans by UK MFIs, short-term loans by rest of world MFIs, finance leasing, long-term loans by other UK residents, long-term loans by rest of world.</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From 1982 Q1 until 1989 Q4 the following nine categories of liabilities for the industrial and commercial companies (ICC) sector are used:</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public sector financing: short-term assets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Issue Department’s transactions in bills, etc</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Bank lending (foreign currency)</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Bank lending (sterling)</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public sector lending</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Finance leasing (including finance leasing to the personal sector as detailed above)</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lending by financial institutions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UK company securities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Miscellaneous instruments</a:t>
          </a:r>
        </a:p>
        <a:p>
          <a:pPr marL="171450" indent="-171450">
            <a:buFont typeface="Arial" panose="020B0604020202020204" pitchFamily="34" charset="0"/>
            <a:buChar char="•"/>
          </a:pP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UK company securities covers both equities and bonds issued by ICCs, so 8% of this series by value is included, which is the share of bonds in PNFC bonds and equities outstanding in 1990 Q1.</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Before 1982, the CSO presented ICC liabilities using a different breakdown.  To obtain ICC debt liabilities in this period, the following series are used:</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Bank lending</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Issue Department’s holdings of commercial bills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UK debenture and loan stock</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Public sector loans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domestic long-term loans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domestic liabilities</a:t>
          </a:r>
        </a:p>
        <a:p>
          <a:r>
            <a:rPr lang="en-GB" sz="1050">
              <a:solidFill>
                <a:schemeClr val="dk1"/>
              </a:solidFill>
              <a:effectLst/>
              <a:latin typeface="Times New Roman" panose="02020603050405020304" pitchFamily="18" charset="0"/>
              <a:ea typeface="+mn-ea"/>
              <a:cs typeface="Times New Roman" panose="02020603050405020304" pitchFamily="18" charset="0"/>
            </a:rPr>
            <a:t>Before 1966, annual data from Roe (1971) and from UK Finance are used (previously Revell and Roe (1971) were used).  From Roe (1971), bills and deposits, loans and loan stocks are included in ICC debt and the level of debt liabilities in 1966 is about 95% of the CSO measure.  These data go back to 1957 and before UK Finance data (back to 1949) on bank lending to ICCs taken from the CSO Annual Abstract of Statistics are used.  </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As the Roe (1971) and UK Finance series are annual, they are interpolated to produce quarterly data from 1949 Q4.  The five data series are then spliced together.</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Nominal GDP</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The source for quarterly GDP is the ONS.  The ONS only provides quarterly data from 1955, so the annual series had to be interpolated between 1949 and 1955.</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Calculating the credit</a:t>
          </a:r>
          <a:r>
            <a:rPr lang="en-GB" sz="1050" u="sng" baseline="0">
              <a:solidFill>
                <a:schemeClr val="dk1"/>
              </a:solidFill>
              <a:effectLst/>
              <a:latin typeface="Times New Roman" panose="02020603050405020304" pitchFamily="18" charset="0"/>
              <a:ea typeface="+mn-ea"/>
              <a:cs typeface="Times New Roman" panose="02020603050405020304" pitchFamily="18" charset="0"/>
            </a:rPr>
            <a:t> </a:t>
          </a:r>
          <a:r>
            <a:rPr lang="en-GB" sz="1050" u="sng">
              <a:solidFill>
                <a:schemeClr val="dk1"/>
              </a:solidFill>
              <a:effectLst/>
              <a:latin typeface="Times New Roman" panose="02020603050405020304" pitchFamily="18" charset="0"/>
              <a:ea typeface="+mn-ea"/>
              <a:cs typeface="Times New Roman" panose="02020603050405020304" pitchFamily="18" charset="0"/>
            </a:rPr>
            <a:t>to</a:t>
          </a:r>
          <a:r>
            <a:rPr lang="en-GB" sz="1050" u="sng" baseline="0">
              <a:solidFill>
                <a:schemeClr val="dk1"/>
              </a:solidFill>
              <a:effectLst/>
              <a:latin typeface="Times New Roman" panose="02020603050405020304" pitchFamily="18" charset="0"/>
              <a:ea typeface="+mn-ea"/>
              <a:cs typeface="Times New Roman" panose="02020603050405020304" pitchFamily="18" charset="0"/>
            </a:rPr>
            <a:t> </a:t>
          </a:r>
          <a:r>
            <a:rPr lang="en-GB" sz="1050" u="sng">
              <a:solidFill>
                <a:schemeClr val="dk1"/>
              </a:solidFill>
              <a:effectLst/>
              <a:latin typeface="Times New Roman" panose="02020603050405020304" pitchFamily="18" charset="0"/>
              <a:ea typeface="+mn-ea"/>
              <a:cs typeface="Times New Roman" panose="02020603050405020304" pitchFamily="18" charset="0"/>
            </a:rPr>
            <a:t>GDP gap</a:t>
          </a:r>
        </a:p>
        <a:p>
          <a:r>
            <a:rPr lang="en-GB" sz="1050">
              <a:solidFill>
                <a:schemeClr val="dk1"/>
              </a:solidFill>
              <a:effectLst/>
              <a:latin typeface="Times New Roman" panose="02020603050405020304" pitchFamily="18" charset="0"/>
              <a:ea typeface="+mn-ea"/>
              <a:cs typeface="Times New Roman" panose="02020603050405020304" pitchFamily="18" charset="0"/>
            </a:rPr>
            <a:t>The credit to GDP ratio is the ratio of the sum of household and PNFC liabilities to the four-quarter moving sum of nominal GDP. </a:t>
          </a:r>
        </a:p>
        <a:p>
          <a:r>
            <a:rPr lang="en-GB" sz="1050">
              <a:solidFill>
                <a:schemeClr val="dk1"/>
              </a:solidFill>
              <a:effectLst/>
              <a:latin typeface="Times New Roman" panose="02020603050405020304" pitchFamily="18" charset="0"/>
              <a:ea typeface="+mn-ea"/>
              <a:cs typeface="Times New Roman" panose="02020603050405020304" pitchFamily="18" charset="0"/>
            </a:rPr>
            <a:t> </a:t>
          </a:r>
        </a:p>
        <a:p>
          <a:r>
            <a:rPr lang="en-GB" sz="1050">
              <a:solidFill>
                <a:schemeClr val="dk1"/>
              </a:solidFill>
              <a:effectLst/>
              <a:latin typeface="Times New Roman" panose="02020603050405020304" pitchFamily="18" charset="0"/>
              <a:ea typeface="+mn-ea"/>
              <a:cs typeface="Times New Roman" panose="02020603050405020304" pitchFamily="18" charset="0"/>
            </a:rPr>
            <a:t>The credit to GDP gap is the difference between the credit-to-GDP ratio and its long-term trend, calculated using a one-sided HP filter with lambda equal to 400,000.  The gap series starts in 1966 Q4 (the quarter from which quarterly household and PNFC liabilities are available).</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Calculating the buffer guide</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The size of the benchmark buffer rate is zero when the credit-to-GDP gap is below or equal to the lower threshold of 2%.  It then increases linearly with the credit to GDP gap until the benchmark buffer rate reaches its maximum level of 2.5% when the credit to GDP gap reaches or exceeds the upper threshold of 10%.</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b="1">
              <a:solidFill>
                <a:schemeClr val="dk1"/>
              </a:solidFill>
              <a:effectLst/>
              <a:latin typeface="Times New Roman" panose="02020603050405020304" pitchFamily="18" charset="0"/>
              <a:ea typeface="+mn-ea"/>
              <a:cs typeface="Times New Roman" panose="02020603050405020304" pitchFamily="18" charset="0"/>
            </a:rPr>
            <a:t>References</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Al-Hamad, A (2017). Economic Statistics Transformation Programme: enhanced financial accounts (UK flow of funds) reconciling sources of historic data for the households and the non-profit institutions serving households (NPISH) sectors. Office for National Statistics. </a:t>
          </a:r>
        </a:p>
        <a:p>
          <a:r>
            <a:rPr lang="en-GB" sz="1050">
              <a:solidFill>
                <a:schemeClr val="dk1"/>
              </a:solidFill>
              <a:effectLst/>
              <a:latin typeface="Times New Roman" panose="02020603050405020304" pitchFamily="18" charset="0"/>
              <a:ea typeface="+mn-ea"/>
              <a:cs typeface="Times New Roman" panose="02020603050405020304" pitchFamily="18" charset="0"/>
            </a:rPr>
            <a:t>https://www.ons.gov.uk/economy/nationalaccounts/uksectoraccounts/articles/economicstatisticstransformationprogramme/enhancedfinancialaccountsukflowoffundsreconcilingsourcesofhistoricdataforthehouseholdsandthenonprofitinstitutionsservinghouseholdsnpishsectors</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Revell, J and Roe, A (1971). 'National balance sheets and national accounting - a progress report', Economic Trends, No. 211, Vol. 310.5, May, pages xvi–xvii.</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Roe, A (1971). The Financial Interdependence of the Economy 1957 to 1966. London: Chapman and Hall.</a:t>
          </a:r>
        </a:p>
        <a:p>
          <a:endParaRPr lang="en-GB" sz="105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FAME\famepop.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ator"/>
      <sheetName val="famepop"/>
    </sheetNames>
    <definedNames>
      <definedName name="FAMEData"/>
    </defined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tranet/Banknav/IML.asp?svr=IMSERVER&amp;db=Analytical&amp;id=6983288&amp;v=0&amp;c=@bankofengland.co.uk" TargetMode="External"/><Relationship Id="rId1" Type="http://schemas.openxmlformats.org/officeDocument/2006/relationships/hyperlink" Target="http://intranet/Banknav/IML.asp?svr=IMSERVER&amp;db=Analytical&amp;id=6983286&amp;v=0&amp;c=@bankofengland.co.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hyperlink" Target="http://intranet/Banknav/IML.asp?svr=IMSERVER&amp;db=Analytical&amp;id=6983288&amp;v=0&amp;c=@bankofengland.co.uk" TargetMode="External"/><Relationship Id="rId1" Type="http://schemas.openxmlformats.org/officeDocument/2006/relationships/hyperlink" Target="http://intranet/Banknav/IML.asp?svr=IMSERVER&amp;db=Analytical&amp;id=6983286&amp;v=0&amp;c=@bankofengland.co.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intranet/Banknav/IML.asp?svr=IMSERVER&amp;db=Analytical&amp;id=6984912&amp;v=0&amp;c=@bankofengland.co.uk"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intranet/Banknav/IML.asp?svr=IMSERVER&amp;db=Analytical&amp;id=6983285&amp;v=0&amp;c=@bankofengland.co.u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intranet/Banknav/IML.asp?svr=IMSERVER&amp;db=Analytical&amp;id=6983283&amp;v=0&amp;c=@bankofengland.co.uk"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92D050"/>
  </sheetPr>
  <dimension ref="A1:AC80"/>
  <sheetViews>
    <sheetView zoomScale="85" zoomScaleNormal="85" workbookViewId="0">
      <selection activeCell="D1" sqref="D1"/>
    </sheetView>
  </sheetViews>
  <sheetFormatPr defaultRowHeight="14.5" x14ac:dyDescent="0.35"/>
  <cols>
    <col min="4" max="4" width="10.1796875" customWidth="1"/>
    <col min="6" max="6" width="10.54296875" bestFit="1" customWidth="1"/>
    <col min="20" max="20" width="10.54296875" customWidth="1"/>
    <col min="21" max="21" width="19.453125" customWidth="1"/>
  </cols>
  <sheetData>
    <row r="1" spans="1:19" ht="18.5" x14ac:dyDescent="0.45">
      <c r="A1" s="33" t="s">
        <v>294</v>
      </c>
      <c r="D1" s="32">
        <v>6983286</v>
      </c>
    </row>
    <row r="3" spans="1:19" x14ac:dyDescent="0.35">
      <c r="A3" t="s">
        <v>4</v>
      </c>
    </row>
    <row r="4" spans="1:19" ht="15" customHeight="1" x14ac:dyDescent="0.35">
      <c r="B4" s="12" t="s">
        <v>5</v>
      </c>
      <c r="C4" s="12" t="s">
        <v>6</v>
      </c>
      <c r="D4" s="12"/>
      <c r="E4" s="12"/>
      <c r="F4" s="12"/>
      <c r="G4" s="12"/>
      <c r="H4" s="12"/>
      <c r="I4" s="12"/>
      <c r="J4" s="12"/>
      <c r="K4" s="12"/>
      <c r="L4" s="12" t="s">
        <v>7</v>
      </c>
      <c r="M4" s="12" t="s">
        <v>8</v>
      </c>
      <c r="N4" s="12"/>
      <c r="O4" s="12"/>
      <c r="P4" s="12"/>
      <c r="Q4" s="12"/>
      <c r="R4" s="12" t="s">
        <v>7</v>
      </c>
      <c r="S4" s="95" t="s">
        <v>9</v>
      </c>
    </row>
    <row r="5" spans="1:19" ht="58" x14ac:dyDescent="0.35">
      <c r="B5" s="12"/>
      <c r="C5" s="12" t="s">
        <v>10</v>
      </c>
      <c r="D5" s="12" t="s">
        <v>11</v>
      </c>
      <c r="E5" s="12" t="s">
        <v>12</v>
      </c>
      <c r="F5" s="12" t="s">
        <v>13</v>
      </c>
      <c r="G5" s="12" t="s">
        <v>14</v>
      </c>
      <c r="H5" s="12" t="s">
        <v>15</v>
      </c>
      <c r="I5" s="12" t="s">
        <v>16</v>
      </c>
      <c r="J5" s="12" t="s">
        <v>17</v>
      </c>
      <c r="K5" s="12" t="s">
        <v>18</v>
      </c>
      <c r="L5" s="12"/>
      <c r="M5" s="12" t="s">
        <v>11</v>
      </c>
      <c r="N5" s="12" t="s">
        <v>13</v>
      </c>
      <c r="O5" s="12" t="s">
        <v>16</v>
      </c>
      <c r="P5" s="12" t="s">
        <v>19</v>
      </c>
      <c r="Q5" s="12" t="s">
        <v>18</v>
      </c>
      <c r="R5" s="12"/>
      <c r="S5" s="95"/>
    </row>
    <row r="6" spans="1:19" x14ac:dyDescent="0.35">
      <c r="A6">
        <v>1957</v>
      </c>
      <c r="B6">
        <v>18.100000000000001</v>
      </c>
      <c r="C6">
        <v>4.9000000000000004</v>
      </c>
      <c r="D6">
        <v>8.9</v>
      </c>
      <c r="E6">
        <v>4.3</v>
      </c>
      <c r="F6">
        <v>10.1</v>
      </c>
      <c r="G6">
        <v>1.1000000000000001</v>
      </c>
      <c r="H6">
        <v>0.2</v>
      </c>
      <c r="I6">
        <v>0.9</v>
      </c>
      <c r="J6">
        <v>3</v>
      </c>
      <c r="K6">
        <v>9.6999999999999993</v>
      </c>
      <c r="L6">
        <v>61.1</v>
      </c>
      <c r="M6">
        <v>0.1</v>
      </c>
      <c r="O6">
        <v>4.7</v>
      </c>
      <c r="P6">
        <v>2.1</v>
      </c>
      <c r="Q6">
        <v>0.1</v>
      </c>
      <c r="R6" s="4">
        <v>7</v>
      </c>
      <c r="S6">
        <v>54.1</v>
      </c>
    </row>
    <row r="7" spans="1:19" x14ac:dyDescent="0.35">
      <c r="A7">
        <v>1958</v>
      </c>
      <c r="B7">
        <v>18.899999999999999</v>
      </c>
      <c r="C7">
        <v>5.6</v>
      </c>
      <c r="D7">
        <v>9.3000000000000007</v>
      </c>
      <c r="E7">
        <v>5.0999999999999996</v>
      </c>
      <c r="F7">
        <v>13.4</v>
      </c>
      <c r="G7">
        <v>1.4</v>
      </c>
      <c r="H7">
        <v>0.2</v>
      </c>
      <c r="I7">
        <v>1</v>
      </c>
      <c r="J7">
        <v>3.2</v>
      </c>
      <c r="K7">
        <v>10.7</v>
      </c>
      <c r="L7">
        <v>68.8</v>
      </c>
      <c r="M7">
        <v>0.1</v>
      </c>
      <c r="O7">
        <v>5.3</v>
      </c>
      <c r="P7">
        <v>2.2999999999999998</v>
      </c>
      <c r="Q7">
        <v>0.1</v>
      </c>
      <c r="R7" s="4">
        <v>7.8</v>
      </c>
      <c r="S7">
        <v>61</v>
      </c>
    </row>
    <row r="8" spans="1:19" x14ac:dyDescent="0.35">
      <c r="A8">
        <v>1959</v>
      </c>
      <c r="B8">
        <v>20.100000000000001</v>
      </c>
      <c r="C8">
        <v>6</v>
      </c>
      <c r="D8">
        <v>10</v>
      </c>
      <c r="E8">
        <v>5.0999999999999996</v>
      </c>
      <c r="F8">
        <v>20.100000000000001</v>
      </c>
      <c r="G8">
        <v>1.3</v>
      </c>
      <c r="H8">
        <v>0.2</v>
      </c>
      <c r="I8">
        <v>1</v>
      </c>
      <c r="J8">
        <v>3.5</v>
      </c>
      <c r="K8">
        <v>11.6</v>
      </c>
      <c r="L8">
        <v>78.900000000000006</v>
      </c>
      <c r="M8">
        <v>0.1</v>
      </c>
      <c r="O8">
        <v>6.2</v>
      </c>
      <c r="P8">
        <v>2.4</v>
      </c>
      <c r="Q8">
        <v>0.1</v>
      </c>
      <c r="R8" s="4">
        <v>8.6999999999999993</v>
      </c>
      <c r="S8">
        <v>70.099999999999994</v>
      </c>
    </row>
    <row r="9" spans="1:19" x14ac:dyDescent="0.35">
      <c r="A9">
        <v>1960</v>
      </c>
      <c r="B9">
        <v>22.3</v>
      </c>
      <c r="C9">
        <v>6</v>
      </c>
      <c r="D9">
        <v>10.5</v>
      </c>
      <c r="E9">
        <v>4.4000000000000004</v>
      </c>
      <c r="F9">
        <v>18.8</v>
      </c>
      <c r="G9">
        <v>1.1000000000000001</v>
      </c>
      <c r="H9">
        <v>0.2</v>
      </c>
      <c r="I9">
        <v>1</v>
      </c>
      <c r="J9">
        <v>3.8</v>
      </c>
      <c r="K9">
        <v>12.5</v>
      </c>
      <c r="L9">
        <v>80.7</v>
      </c>
      <c r="M9">
        <v>0.1</v>
      </c>
      <c r="O9">
        <v>6.8</v>
      </c>
      <c r="P9">
        <v>2.6</v>
      </c>
      <c r="Q9">
        <v>0.1</v>
      </c>
      <c r="R9" s="4">
        <v>9.5</v>
      </c>
      <c r="S9">
        <v>71.2</v>
      </c>
    </row>
    <row r="10" spans="1:19" x14ac:dyDescent="0.35">
      <c r="A10">
        <v>1961</v>
      </c>
      <c r="B10">
        <v>24.5</v>
      </c>
      <c r="C10">
        <v>6.3</v>
      </c>
      <c r="D10">
        <v>11</v>
      </c>
      <c r="E10">
        <v>4.5</v>
      </c>
      <c r="F10">
        <v>20.100000000000001</v>
      </c>
      <c r="G10">
        <v>1.6</v>
      </c>
      <c r="H10">
        <v>0.2</v>
      </c>
      <c r="I10">
        <v>1.1000000000000001</v>
      </c>
      <c r="J10">
        <v>3.8</v>
      </c>
      <c r="K10">
        <v>13.5</v>
      </c>
      <c r="L10">
        <v>86.5</v>
      </c>
      <c r="M10">
        <v>0.1</v>
      </c>
      <c r="O10">
        <v>7.2</v>
      </c>
      <c r="P10">
        <v>2.8</v>
      </c>
      <c r="Q10">
        <v>0.1</v>
      </c>
      <c r="R10" s="4">
        <v>10.199999999999999</v>
      </c>
      <c r="S10">
        <v>76.3</v>
      </c>
    </row>
    <row r="11" spans="1:19" x14ac:dyDescent="0.35">
      <c r="A11">
        <v>1962</v>
      </c>
      <c r="B11">
        <v>31.4</v>
      </c>
      <c r="C11">
        <v>6.5</v>
      </c>
      <c r="D11">
        <v>11.6</v>
      </c>
      <c r="E11">
        <v>5.4</v>
      </c>
      <c r="F11">
        <v>19.5</v>
      </c>
      <c r="G11">
        <v>1.8</v>
      </c>
      <c r="H11">
        <v>0.2</v>
      </c>
      <c r="I11">
        <v>1.1000000000000001</v>
      </c>
      <c r="J11">
        <v>4</v>
      </c>
      <c r="K11">
        <v>14.6</v>
      </c>
      <c r="L11">
        <v>96.1</v>
      </c>
      <c r="M11">
        <v>0.1</v>
      </c>
      <c r="O11">
        <v>8.3000000000000007</v>
      </c>
      <c r="P11">
        <v>2.9</v>
      </c>
      <c r="Q11">
        <v>0.1</v>
      </c>
      <c r="R11" s="4">
        <v>11.4</v>
      </c>
      <c r="S11">
        <v>84.7</v>
      </c>
    </row>
    <row r="12" spans="1:19" x14ac:dyDescent="0.35">
      <c r="A12">
        <v>1963</v>
      </c>
      <c r="B12">
        <v>34.700000000000003</v>
      </c>
      <c r="C12">
        <v>6.9</v>
      </c>
      <c r="D12">
        <v>12.4</v>
      </c>
      <c r="E12">
        <v>5.3</v>
      </c>
      <c r="F12">
        <v>21.5</v>
      </c>
      <c r="G12">
        <v>1.6</v>
      </c>
      <c r="H12">
        <v>0.2</v>
      </c>
      <c r="I12">
        <v>1.2</v>
      </c>
      <c r="J12">
        <v>4.2</v>
      </c>
      <c r="K12">
        <v>16.2</v>
      </c>
      <c r="L12">
        <v>104.2</v>
      </c>
      <c r="M12">
        <v>0.1</v>
      </c>
      <c r="O12">
        <v>9.1</v>
      </c>
      <c r="P12">
        <v>3</v>
      </c>
      <c r="Q12">
        <v>0.1</v>
      </c>
      <c r="R12" s="4">
        <v>12.3</v>
      </c>
      <c r="S12">
        <v>91.8</v>
      </c>
    </row>
    <row r="13" spans="1:19" x14ac:dyDescent="0.35">
      <c r="A13">
        <v>1964</v>
      </c>
      <c r="B13">
        <v>38.700000000000003</v>
      </c>
      <c r="C13">
        <v>7.5</v>
      </c>
      <c r="D13">
        <v>13.3</v>
      </c>
      <c r="E13">
        <v>5</v>
      </c>
      <c r="F13">
        <v>18.100000000000001</v>
      </c>
      <c r="G13">
        <v>1.7</v>
      </c>
      <c r="H13">
        <v>0.2</v>
      </c>
      <c r="I13">
        <v>1.3</v>
      </c>
      <c r="J13">
        <v>4.4000000000000004</v>
      </c>
      <c r="K13">
        <v>17.5</v>
      </c>
      <c r="L13">
        <v>107.6</v>
      </c>
      <c r="M13">
        <v>0.1</v>
      </c>
      <c r="O13">
        <v>10.199999999999999</v>
      </c>
      <c r="P13">
        <v>3.1</v>
      </c>
      <c r="Q13">
        <v>0.1</v>
      </c>
      <c r="R13" s="4">
        <v>13.6</v>
      </c>
      <c r="S13">
        <v>93.9</v>
      </c>
    </row>
    <row r="14" spans="1:19" x14ac:dyDescent="0.35">
      <c r="A14">
        <v>1965</v>
      </c>
      <c r="B14">
        <v>43.4</v>
      </c>
      <c r="C14">
        <v>8.1</v>
      </c>
      <c r="D14">
        <v>14.1</v>
      </c>
      <c r="E14">
        <v>5.2</v>
      </c>
      <c r="F14">
        <v>18.600000000000001</v>
      </c>
      <c r="G14">
        <v>1.6</v>
      </c>
      <c r="H14">
        <v>0.3</v>
      </c>
      <c r="I14">
        <v>1.3</v>
      </c>
      <c r="J14">
        <v>4.5</v>
      </c>
      <c r="K14">
        <v>19</v>
      </c>
      <c r="L14">
        <v>116.1</v>
      </c>
      <c r="M14">
        <v>0.2</v>
      </c>
      <c r="O14">
        <v>11</v>
      </c>
      <c r="P14">
        <v>3.3</v>
      </c>
      <c r="Q14">
        <v>0.1</v>
      </c>
      <c r="R14" s="4">
        <v>14.6</v>
      </c>
      <c r="S14">
        <v>101.5</v>
      </c>
    </row>
    <row r="15" spans="1:19" x14ac:dyDescent="0.35">
      <c r="A15">
        <v>1966</v>
      </c>
      <c r="B15">
        <v>46.2</v>
      </c>
      <c r="C15">
        <v>8.3000000000000007</v>
      </c>
      <c r="D15">
        <v>14.8</v>
      </c>
      <c r="E15">
        <v>5.4</v>
      </c>
      <c r="F15">
        <v>16.899999999999999</v>
      </c>
      <c r="G15">
        <v>1.9</v>
      </c>
      <c r="H15">
        <v>0.3</v>
      </c>
      <c r="I15">
        <v>1.4</v>
      </c>
      <c r="J15">
        <v>4.7</v>
      </c>
      <c r="K15">
        <v>20.6</v>
      </c>
      <c r="L15">
        <v>120.4</v>
      </c>
      <c r="M15">
        <v>0.2</v>
      </c>
      <c r="O15">
        <v>11.6</v>
      </c>
      <c r="P15">
        <v>3.5</v>
      </c>
      <c r="Q15">
        <v>0.1</v>
      </c>
      <c r="R15" s="4">
        <v>15.4</v>
      </c>
      <c r="S15">
        <v>104.9</v>
      </c>
    </row>
    <row r="18" spans="1:29" ht="18.5" x14ac:dyDescent="0.45">
      <c r="A18" s="33" t="s">
        <v>261</v>
      </c>
      <c r="C18" s="32">
        <v>6983288</v>
      </c>
      <c r="D18" t="s">
        <v>365</v>
      </c>
      <c r="F18" t="s">
        <v>366</v>
      </c>
    </row>
    <row r="20" spans="1:29" x14ac:dyDescent="0.35">
      <c r="A20" t="s">
        <v>20</v>
      </c>
    </row>
    <row r="21" spans="1:29" x14ac:dyDescent="0.35">
      <c r="B21" s="6" t="s">
        <v>7</v>
      </c>
      <c r="C21" s="6" t="s">
        <v>21</v>
      </c>
      <c r="D21" s="6" t="s">
        <v>22</v>
      </c>
      <c r="E21" s="6" t="s">
        <v>23</v>
      </c>
      <c r="F21" s="6" t="s">
        <v>24</v>
      </c>
      <c r="G21" s="6" t="s">
        <v>25</v>
      </c>
      <c r="H21" s="6" t="s">
        <v>26</v>
      </c>
      <c r="I21" s="6" t="s">
        <v>27</v>
      </c>
      <c r="J21" s="6" t="s">
        <v>28</v>
      </c>
      <c r="K21" s="6" t="s">
        <v>29</v>
      </c>
      <c r="L21" s="6" t="s">
        <v>30</v>
      </c>
      <c r="M21" s="6" t="s">
        <v>31</v>
      </c>
      <c r="N21" s="6" t="s">
        <v>32</v>
      </c>
      <c r="O21" s="6" t="s">
        <v>33</v>
      </c>
      <c r="P21" s="6" t="s">
        <v>34</v>
      </c>
      <c r="Q21" s="6" t="s">
        <v>35</v>
      </c>
      <c r="R21" s="6" t="s">
        <v>36</v>
      </c>
      <c r="S21" s="6" t="s">
        <v>37</v>
      </c>
      <c r="T21" s="6" t="s">
        <v>38</v>
      </c>
      <c r="U21" s="6" t="s">
        <v>39</v>
      </c>
      <c r="V21" s="6" t="s">
        <v>40</v>
      </c>
      <c r="W21" s="6" t="s">
        <v>41</v>
      </c>
      <c r="X21" s="6" t="s">
        <v>42</v>
      </c>
      <c r="Y21" s="6" t="s">
        <v>43</v>
      </c>
      <c r="Z21" s="6" t="s">
        <v>44</v>
      </c>
      <c r="AA21" s="6" t="s">
        <v>45</v>
      </c>
      <c r="AB21" s="7" t="s">
        <v>46</v>
      </c>
      <c r="AC21" s="6" t="s">
        <v>47</v>
      </c>
    </row>
    <row r="22" spans="1:29" x14ac:dyDescent="0.35">
      <c r="A22">
        <v>1948</v>
      </c>
      <c r="B22">
        <v>1354.6</v>
      </c>
      <c r="C22" s="94">
        <v>115.4</v>
      </c>
      <c r="D22" s="94"/>
      <c r="E22">
        <v>7.1</v>
      </c>
      <c r="F22">
        <v>4</v>
      </c>
      <c r="G22">
        <v>19.7</v>
      </c>
      <c r="H22">
        <v>17.100000000000001</v>
      </c>
      <c r="I22">
        <v>3.1</v>
      </c>
      <c r="J22">
        <v>112.4</v>
      </c>
      <c r="K22">
        <v>7.9</v>
      </c>
      <c r="L22">
        <v>12.9</v>
      </c>
      <c r="M22">
        <v>23.2</v>
      </c>
      <c r="N22">
        <v>9.1999999999999993</v>
      </c>
      <c r="O22">
        <v>81.7</v>
      </c>
      <c r="P22">
        <v>60.6</v>
      </c>
      <c r="Q22">
        <v>12.4</v>
      </c>
      <c r="R22">
        <v>23</v>
      </c>
      <c r="S22">
        <v>15.4</v>
      </c>
      <c r="T22">
        <v>16.899999999999999</v>
      </c>
      <c r="U22">
        <v>138.9</v>
      </c>
      <c r="V22">
        <v>68.3</v>
      </c>
      <c r="W22">
        <v>4</v>
      </c>
      <c r="X22" s="94">
        <v>103.5</v>
      </c>
      <c r="Y22" s="94"/>
      <c r="Z22">
        <v>85.9</v>
      </c>
      <c r="AA22">
        <v>14.8</v>
      </c>
      <c r="AB22" s="4">
        <v>365.9</v>
      </c>
      <c r="AC22">
        <v>31.2</v>
      </c>
    </row>
    <row r="23" spans="1:29" x14ac:dyDescent="0.35">
      <c r="A23">
        <v>1949</v>
      </c>
      <c r="B23">
        <v>1494.6</v>
      </c>
      <c r="C23" s="94">
        <v>137.19999999999999</v>
      </c>
      <c r="D23" s="94"/>
      <c r="E23">
        <v>6</v>
      </c>
      <c r="F23">
        <v>4.3</v>
      </c>
      <c r="G23">
        <v>18.5</v>
      </c>
      <c r="H23">
        <v>23.5</v>
      </c>
      <c r="I23">
        <v>3.5</v>
      </c>
      <c r="J23">
        <v>109.6</v>
      </c>
      <c r="K23">
        <v>8.6999999999999993</v>
      </c>
      <c r="L23">
        <v>13</v>
      </c>
      <c r="M23">
        <v>26.2</v>
      </c>
      <c r="N23">
        <v>9.9</v>
      </c>
      <c r="O23">
        <v>101.3</v>
      </c>
      <c r="P23">
        <v>61.9</v>
      </c>
      <c r="Q23">
        <v>12.6</v>
      </c>
      <c r="R23">
        <v>25.2</v>
      </c>
      <c r="S23">
        <v>16.8</v>
      </c>
      <c r="T23">
        <v>16.2</v>
      </c>
      <c r="U23">
        <v>159.19999999999999</v>
      </c>
      <c r="V23">
        <v>78.900000000000006</v>
      </c>
      <c r="W23">
        <v>4.5</v>
      </c>
      <c r="X23" s="94">
        <v>125.9</v>
      </c>
      <c r="Y23" s="94"/>
      <c r="Z23">
        <v>88.2</v>
      </c>
      <c r="AA23">
        <v>9.6999999999999993</v>
      </c>
      <c r="AB23" s="4">
        <v>400</v>
      </c>
      <c r="AC23">
        <v>33.6</v>
      </c>
    </row>
    <row r="24" spans="1:29" x14ac:dyDescent="0.35">
      <c r="A24">
        <v>1950</v>
      </c>
      <c r="B24">
        <v>1683.9</v>
      </c>
      <c r="C24" s="94">
        <v>163.6</v>
      </c>
      <c r="D24" s="94"/>
      <c r="E24">
        <v>5.6</v>
      </c>
      <c r="F24">
        <v>4.2</v>
      </c>
      <c r="G24">
        <v>22</v>
      </c>
      <c r="H24">
        <v>21.8</v>
      </c>
      <c r="I24">
        <v>6.2</v>
      </c>
      <c r="J24">
        <v>93.1</v>
      </c>
      <c r="K24">
        <v>9.3000000000000007</v>
      </c>
      <c r="L24">
        <v>21.9</v>
      </c>
      <c r="M24">
        <v>34.700000000000003</v>
      </c>
      <c r="N24">
        <v>14.6</v>
      </c>
      <c r="O24">
        <v>121</v>
      </c>
      <c r="P24">
        <v>64.099999999999994</v>
      </c>
      <c r="Q24">
        <v>14.2</v>
      </c>
      <c r="R24">
        <v>64.8</v>
      </c>
      <c r="S24">
        <v>16.7</v>
      </c>
      <c r="T24">
        <v>15.5</v>
      </c>
      <c r="U24">
        <v>180.1</v>
      </c>
      <c r="V24">
        <v>93.3</v>
      </c>
      <c r="W24">
        <v>5.0999999999999996</v>
      </c>
      <c r="X24" s="94">
        <v>159.5</v>
      </c>
      <c r="Y24" s="94"/>
      <c r="Z24">
        <v>90.9</v>
      </c>
      <c r="AA24">
        <v>11.1</v>
      </c>
      <c r="AB24" s="4">
        <v>419.4</v>
      </c>
      <c r="AC24">
        <v>31.2</v>
      </c>
    </row>
    <row r="25" spans="1:29" x14ac:dyDescent="0.35">
      <c r="A25">
        <v>1951</v>
      </c>
      <c r="B25">
        <v>1920.6</v>
      </c>
      <c r="C25" s="94">
        <v>190.4</v>
      </c>
      <c r="D25" s="94"/>
      <c r="E25">
        <v>4.2</v>
      </c>
      <c r="F25">
        <v>4.9000000000000004</v>
      </c>
      <c r="G25">
        <v>26.3</v>
      </c>
      <c r="H25">
        <v>17.3</v>
      </c>
      <c r="I25">
        <v>6</v>
      </c>
      <c r="J25">
        <v>109.5</v>
      </c>
      <c r="K25">
        <v>11.8</v>
      </c>
      <c r="L25">
        <v>37</v>
      </c>
      <c r="M25">
        <v>50.6</v>
      </c>
      <c r="N25">
        <v>21.5</v>
      </c>
      <c r="O25">
        <v>142.69999999999999</v>
      </c>
      <c r="P25">
        <v>70.599999999999994</v>
      </c>
      <c r="Q25">
        <v>18</v>
      </c>
      <c r="R25">
        <v>74.8</v>
      </c>
      <c r="S25">
        <v>16.899999999999999</v>
      </c>
      <c r="T25">
        <v>15.8</v>
      </c>
      <c r="U25">
        <v>207.1</v>
      </c>
      <c r="V25">
        <v>121.2</v>
      </c>
      <c r="W25">
        <v>6.4</v>
      </c>
      <c r="X25" s="94">
        <v>200.2</v>
      </c>
      <c r="Y25" s="94"/>
      <c r="Z25">
        <v>91.7</v>
      </c>
      <c r="AA25">
        <v>12.7</v>
      </c>
      <c r="AB25" s="4">
        <v>434.3</v>
      </c>
      <c r="AC25">
        <v>28.4</v>
      </c>
    </row>
    <row r="26" spans="1:29" x14ac:dyDescent="0.35">
      <c r="A26">
        <v>1952</v>
      </c>
      <c r="B26">
        <v>1930.6</v>
      </c>
      <c r="C26" s="94">
        <v>198.9</v>
      </c>
      <c r="D26" s="94"/>
      <c r="E26">
        <v>2.2000000000000002</v>
      </c>
      <c r="F26">
        <v>5</v>
      </c>
      <c r="G26">
        <v>35.1</v>
      </c>
      <c r="H26">
        <v>30.9</v>
      </c>
      <c r="I26">
        <v>5.3</v>
      </c>
      <c r="J26">
        <v>150</v>
      </c>
      <c r="K26">
        <v>18</v>
      </c>
      <c r="L26">
        <v>20.7</v>
      </c>
      <c r="M26">
        <v>56.1</v>
      </c>
      <c r="N26">
        <v>19.100000000000001</v>
      </c>
      <c r="O26">
        <v>158.1</v>
      </c>
      <c r="P26">
        <v>66.400000000000006</v>
      </c>
      <c r="Q26">
        <v>20.2</v>
      </c>
      <c r="R26">
        <v>96.4</v>
      </c>
      <c r="S26">
        <v>20</v>
      </c>
      <c r="T26">
        <v>11.7</v>
      </c>
      <c r="U26">
        <v>189.4</v>
      </c>
      <c r="V26">
        <v>125.2</v>
      </c>
      <c r="W26">
        <v>5.4</v>
      </c>
      <c r="X26" s="94">
        <v>177.6</v>
      </c>
      <c r="Y26" s="94"/>
      <c r="Z26">
        <v>78</v>
      </c>
      <c r="AA26">
        <v>13.2</v>
      </c>
      <c r="AB26" s="4">
        <v>402.2</v>
      </c>
      <c r="AC26">
        <v>25.4</v>
      </c>
    </row>
    <row r="27" spans="1:29" x14ac:dyDescent="0.35">
      <c r="A27">
        <v>1953</v>
      </c>
      <c r="B27">
        <v>1815.8</v>
      </c>
      <c r="C27" s="94">
        <v>200.3</v>
      </c>
      <c r="D27" s="94"/>
      <c r="E27">
        <v>1.8</v>
      </c>
      <c r="F27">
        <v>4.7</v>
      </c>
      <c r="G27">
        <v>25.9</v>
      </c>
      <c r="H27">
        <v>55</v>
      </c>
      <c r="I27">
        <v>4.5999999999999996</v>
      </c>
      <c r="J27">
        <v>153.6</v>
      </c>
      <c r="K27">
        <v>13.6</v>
      </c>
      <c r="L27">
        <v>24.9</v>
      </c>
      <c r="M27">
        <v>42.8</v>
      </c>
      <c r="N27">
        <v>15.2</v>
      </c>
      <c r="O27">
        <v>132.5</v>
      </c>
      <c r="P27">
        <v>60.9</v>
      </c>
      <c r="Q27">
        <v>17.100000000000001</v>
      </c>
      <c r="R27">
        <v>86.6</v>
      </c>
      <c r="S27">
        <v>17.600000000000001</v>
      </c>
      <c r="T27">
        <v>16</v>
      </c>
      <c r="U27">
        <v>169.6</v>
      </c>
      <c r="V27">
        <v>107.9</v>
      </c>
      <c r="W27">
        <v>6.4</v>
      </c>
      <c r="X27" s="94">
        <v>179.1</v>
      </c>
      <c r="Y27" s="94"/>
      <c r="Z27">
        <v>78.3</v>
      </c>
      <c r="AA27">
        <v>13</v>
      </c>
      <c r="AB27" s="4">
        <v>366.7</v>
      </c>
      <c r="AC27">
        <v>21.7</v>
      </c>
    </row>
    <row r="28" spans="1:29" x14ac:dyDescent="0.35">
      <c r="A28">
        <v>1954</v>
      </c>
      <c r="B28">
        <v>1907.6</v>
      </c>
      <c r="C28" s="94">
        <v>213.7</v>
      </c>
      <c r="D28" s="94"/>
      <c r="E28">
        <v>1.8</v>
      </c>
      <c r="F28">
        <v>5.3</v>
      </c>
      <c r="G28">
        <v>27</v>
      </c>
      <c r="H28">
        <v>48.8</v>
      </c>
      <c r="I28">
        <v>6.3</v>
      </c>
      <c r="J28">
        <v>137.69999999999999</v>
      </c>
      <c r="K28">
        <v>14</v>
      </c>
      <c r="L28">
        <v>28.9</v>
      </c>
      <c r="M28">
        <v>45.7</v>
      </c>
      <c r="N28">
        <v>17.3</v>
      </c>
      <c r="O28">
        <v>133.6</v>
      </c>
      <c r="P28">
        <v>61.3</v>
      </c>
      <c r="Q28">
        <v>17.7</v>
      </c>
      <c r="R28">
        <v>120.5</v>
      </c>
      <c r="S28">
        <v>18.100000000000001</v>
      </c>
      <c r="T28">
        <v>16.5</v>
      </c>
      <c r="U28">
        <v>176.9</v>
      </c>
      <c r="V28">
        <v>113</v>
      </c>
      <c r="W28">
        <v>13.3</v>
      </c>
      <c r="X28">
        <v>15.1</v>
      </c>
      <c r="Y28">
        <v>178</v>
      </c>
      <c r="Z28">
        <v>89</v>
      </c>
      <c r="AA28">
        <v>12.6</v>
      </c>
      <c r="AB28" s="4">
        <v>374.3</v>
      </c>
      <c r="AC28">
        <v>21.1</v>
      </c>
    </row>
    <row r="29" spans="1:29" x14ac:dyDescent="0.35">
      <c r="A29">
        <v>1955</v>
      </c>
      <c r="B29">
        <v>2120.1999999999998</v>
      </c>
      <c r="C29" s="94">
        <v>233.6</v>
      </c>
      <c r="D29" s="94"/>
      <c r="E29">
        <v>1.2</v>
      </c>
      <c r="F29">
        <v>5.7</v>
      </c>
      <c r="G29">
        <v>31</v>
      </c>
      <c r="H29">
        <v>30.2</v>
      </c>
      <c r="I29">
        <v>8.4</v>
      </c>
      <c r="J29">
        <v>158.69999999999999</v>
      </c>
      <c r="K29">
        <v>21.8</v>
      </c>
      <c r="L29">
        <v>30.7</v>
      </c>
      <c r="M29">
        <v>47.4</v>
      </c>
      <c r="N29">
        <v>18</v>
      </c>
      <c r="O29">
        <v>162.5</v>
      </c>
      <c r="P29">
        <v>72.2</v>
      </c>
      <c r="Q29">
        <v>22.4</v>
      </c>
      <c r="R29">
        <v>163</v>
      </c>
      <c r="S29">
        <v>21.3</v>
      </c>
      <c r="T29">
        <v>22.4</v>
      </c>
      <c r="U29">
        <v>192.7</v>
      </c>
      <c r="V29">
        <v>133.6</v>
      </c>
      <c r="W29">
        <v>12.7</v>
      </c>
      <c r="X29">
        <v>38.6</v>
      </c>
      <c r="Y29">
        <v>177</v>
      </c>
      <c r="Z29">
        <v>90.9</v>
      </c>
      <c r="AA29">
        <v>13.6</v>
      </c>
      <c r="AB29" s="4">
        <v>389.1</v>
      </c>
      <c r="AC29">
        <v>21.5</v>
      </c>
    </row>
    <row r="30" spans="1:29" x14ac:dyDescent="0.35">
      <c r="A30">
        <v>1956</v>
      </c>
      <c r="B30">
        <v>1969.7</v>
      </c>
      <c r="C30">
        <v>222.1</v>
      </c>
      <c r="D30">
        <v>3.3</v>
      </c>
      <c r="E30">
        <v>0.8</v>
      </c>
      <c r="F30">
        <v>4.3</v>
      </c>
      <c r="G30">
        <v>33.200000000000003</v>
      </c>
      <c r="H30">
        <v>39.9</v>
      </c>
      <c r="I30">
        <v>8.6</v>
      </c>
      <c r="J30">
        <v>197.4</v>
      </c>
      <c r="K30">
        <v>20</v>
      </c>
      <c r="L30">
        <v>29</v>
      </c>
      <c r="M30">
        <v>41.9</v>
      </c>
      <c r="N30">
        <v>17</v>
      </c>
      <c r="O30">
        <v>155.9</v>
      </c>
      <c r="P30">
        <v>68.8</v>
      </c>
      <c r="Q30">
        <v>21.3</v>
      </c>
      <c r="R30">
        <v>94.5</v>
      </c>
      <c r="S30">
        <v>20.3</v>
      </c>
      <c r="T30">
        <v>28</v>
      </c>
      <c r="U30">
        <v>173.1</v>
      </c>
      <c r="V30">
        <v>130.4</v>
      </c>
      <c r="W30">
        <v>10.7</v>
      </c>
      <c r="X30">
        <v>28.7</v>
      </c>
      <c r="Y30">
        <v>175.1</v>
      </c>
      <c r="Z30">
        <v>80.7</v>
      </c>
      <c r="AA30">
        <v>12.7</v>
      </c>
      <c r="AB30" s="4">
        <v>331.9</v>
      </c>
      <c r="AC30">
        <v>20</v>
      </c>
    </row>
    <row r="31" spans="1:29" x14ac:dyDescent="0.35">
      <c r="A31">
        <v>1957</v>
      </c>
      <c r="B31">
        <v>2016</v>
      </c>
      <c r="C31">
        <v>223</v>
      </c>
      <c r="D31">
        <v>4.4000000000000004</v>
      </c>
      <c r="E31">
        <v>0.8</v>
      </c>
      <c r="F31">
        <v>4.8</v>
      </c>
      <c r="G31">
        <v>31.9</v>
      </c>
      <c r="H31">
        <v>56</v>
      </c>
      <c r="I31">
        <v>9.3000000000000007</v>
      </c>
      <c r="J31">
        <v>233.1</v>
      </c>
      <c r="K31">
        <v>26.5</v>
      </c>
      <c r="L31">
        <v>42.6</v>
      </c>
      <c r="M31">
        <v>45.6</v>
      </c>
      <c r="N31">
        <v>17.5</v>
      </c>
      <c r="O31">
        <v>150.9</v>
      </c>
      <c r="P31">
        <v>64.2</v>
      </c>
      <c r="Q31">
        <v>20.9</v>
      </c>
      <c r="R31">
        <v>56.8</v>
      </c>
      <c r="S31">
        <v>21.3</v>
      </c>
      <c r="T31">
        <v>34.5</v>
      </c>
      <c r="U31">
        <v>166.2</v>
      </c>
      <c r="V31">
        <v>131.80000000000001</v>
      </c>
      <c r="W31">
        <v>14.2</v>
      </c>
      <c r="X31">
        <v>31.4</v>
      </c>
      <c r="Y31">
        <v>188.1</v>
      </c>
      <c r="Z31">
        <v>83</v>
      </c>
      <c r="AA31">
        <v>13</v>
      </c>
      <c r="AB31" s="4">
        <v>324</v>
      </c>
      <c r="AC31">
        <v>19.899999999999999</v>
      </c>
    </row>
    <row r="32" spans="1:29" x14ac:dyDescent="0.35">
      <c r="A32">
        <v>1958</v>
      </c>
      <c r="B32">
        <v>2071.5</v>
      </c>
      <c r="C32">
        <v>223.3</v>
      </c>
      <c r="D32">
        <v>5.3</v>
      </c>
      <c r="E32">
        <v>1</v>
      </c>
      <c r="F32">
        <v>9.3000000000000007</v>
      </c>
      <c r="G32">
        <v>32.700000000000003</v>
      </c>
      <c r="H32">
        <v>50.3</v>
      </c>
      <c r="I32">
        <v>9.1999999999999993</v>
      </c>
      <c r="J32">
        <v>236.2</v>
      </c>
      <c r="K32">
        <v>25</v>
      </c>
      <c r="L32">
        <v>38.5</v>
      </c>
      <c r="M32">
        <v>47.5</v>
      </c>
      <c r="N32">
        <v>19.2</v>
      </c>
      <c r="O32">
        <v>149.69999999999999</v>
      </c>
      <c r="P32">
        <v>67.099999999999994</v>
      </c>
      <c r="Q32">
        <v>21</v>
      </c>
      <c r="R32">
        <v>65.8</v>
      </c>
      <c r="S32">
        <v>21</v>
      </c>
      <c r="T32">
        <v>51.9</v>
      </c>
      <c r="U32">
        <v>182.2</v>
      </c>
      <c r="V32">
        <v>139.80000000000001</v>
      </c>
      <c r="W32">
        <v>9.8000000000000007</v>
      </c>
      <c r="X32">
        <v>32</v>
      </c>
      <c r="Y32">
        <v>178.5</v>
      </c>
      <c r="Z32">
        <v>79.3</v>
      </c>
      <c r="AA32">
        <v>13.8</v>
      </c>
      <c r="AB32" s="4">
        <v>340.7</v>
      </c>
      <c r="AC32">
        <v>21.4</v>
      </c>
    </row>
    <row r="33" spans="1:29" x14ac:dyDescent="0.35">
      <c r="A33">
        <v>1959</v>
      </c>
      <c r="B33">
        <v>2751.9</v>
      </c>
      <c r="C33">
        <v>286.5</v>
      </c>
      <c r="D33">
        <v>6.2</v>
      </c>
      <c r="E33">
        <v>1.6</v>
      </c>
      <c r="F33">
        <v>9.3000000000000007</v>
      </c>
      <c r="G33">
        <v>35.5</v>
      </c>
      <c r="H33">
        <v>66.8</v>
      </c>
      <c r="I33">
        <v>9.5</v>
      </c>
      <c r="J33">
        <v>284.2</v>
      </c>
      <c r="K33">
        <v>22.7</v>
      </c>
      <c r="L33">
        <v>42.8</v>
      </c>
      <c r="M33">
        <v>51.4</v>
      </c>
      <c r="N33">
        <v>20.8</v>
      </c>
      <c r="O33">
        <v>185.4</v>
      </c>
      <c r="P33">
        <v>97</v>
      </c>
      <c r="Q33">
        <v>23.7</v>
      </c>
      <c r="R33">
        <v>79.2</v>
      </c>
      <c r="S33">
        <v>28</v>
      </c>
      <c r="T33">
        <v>73.900000000000006</v>
      </c>
      <c r="U33">
        <v>265.39999999999998</v>
      </c>
      <c r="V33">
        <v>173.1</v>
      </c>
      <c r="W33">
        <v>16.899999999999999</v>
      </c>
      <c r="X33">
        <v>89.1</v>
      </c>
      <c r="Y33">
        <v>235.9</v>
      </c>
      <c r="Z33">
        <v>92.1</v>
      </c>
      <c r="AA33">
        <v>16.5</v>
      </c>
      <c r="AB33" s="4">
        <v>512.1</v>
      </c>
      <c r="AC33">
        <v>26.4</v>
      </c>
    </row>
    <row r="34" spans="1:29" x14ac:dyDescent="0.35">
      <c r="A34">
        <v>1960</v>
      </c>
      <c r="B34">
        <v>3446.5</v>
      </c>
      <c r="C34">
        <v>345.1</v>
      </c>
      <c r="D34">
        <v>8.6999999999999993</v>
      </c>
      <c r="E34">
        <v>1.1000000000000001</v>
      </c>
      <c r="F34">
        <v>8.1</v>
      </c>
      <c r="G34">
        <v>40.200000000000003</v>
      </c>
      <c r="H34">
        <v>81.5</v>
      </c>
      <c r="I34">
        <v>12.8</v>
      </c>
      <c r="J34">
        <v>360.7</v>
      </c>
      <c r="K34">
        <v>24.4</v>
      </c>
      <c r="L34">
        <v>48.9</v>
      </c>
      <c r="M34">
        <v>65.900000000000006</v>
      </c>
      <c r="N34">
        <v>28.3</v>
      </c>
      <c r="O34">
        <v>189.2</v>
      </c>
      <c r="P34">
        <v>140.5</v>
      </c>
      <c r="Q34">
        <v>28.8</v>
      </c>
      <c r="R34">
        <v>83</v>
      </c>
      <c r="S34">
        <v>36.6</v>
      </c>
      <c r="T34">
        <v>95.6</v>
      </c>
      <c r="U34">
        <v>357.1</v>
      </c>
      <c r="V34">
        <v>214.5</v>
      </c>
      <c r="W34">
        <v>18.399999999999999</v>
      </c>
      <c r="X34">
        <v>138.6</v>
      </c>
      <c r="Y34">
        <v>313.5</v>
      </c>
      <c r="Z34">
        <v>87.9</v>
      </c>
      <c r="AA34">
        <v>17.899999999999999</v>
      </c>
      <c r="AB34" s="4">
        <v>672.8</v>
      </c>
      <c r="AC34">
        <v>26.6</v>
      </c>
    </row>
    <row r="35" spans="1:29" x14ac:dyDescent="0.35">
      <c r="A35">
        <v>1961</v>
      </c>
      <c r="B35">
        <v>3802.8</v>
      </c>
      <c r="C35">
        <v>372.8</v>
      </c>
      <c r="D35">
        <v>10.4</v>
      </c>
      <c r="E35">
        <v>0.7</v>
      </c>
      <c r="F35">
        <v>9.6</v>
      </c>
      <c r="G35">
        <v>52.3</v>
      </c>
      <c r="H35">
        <v>96.2</v>
      </c>
      <c r="I35">
        <v>16.100000000000001</v>
      </c>
      <c r="J35">
        <v>481.6</v>
      </c>
      <c r="K35">
        <v>24.4</v>
      </c>
      <c r="L35">
        <v>56.6</v>
      </c>
      <c r="M35">
        <v>78.400000000000006</v>
      </c>
      <c r="N35">
        <v>30.3</v>
      </c>
      <c r="O35">
        <v>215.1</v>
      </c>
      <c r="P35">
        <v>167.2</v>
      </c>
      <c r="Q35">
        <v>32.299999999999997</v>
      </c>
      <c r="R35">
        <v>77.400000000000006</v>
      </c>
      <c r="S35">
        <v>41.1</v>
      </c>
      <c r="T35">
        <v>106.2</v>
      </c>
      <c r="U35">
        <v>369.3</v>
      </c>
      <c r="V35">
        <v>245.4</v>
      </c>
      <c r="W35">
        <v>15.1</v>
      </c>
      <c r="X35">
        <v>138.6</v>
      </c>
      <c r="Y35">
        <v>335.4</v>
      </c>
      <c r="Z35">
        <v>91.4</v>
      </c>
      <c r="AA35">
        <v>18.8</v>
      </c>
      <c r="AB35" s="4">
        <v>691.3</v>
      </c>
      <c r="AC35">
        <v>28.8</v>
      </c>
    </row>
    <row r="38" spans="1:29" ht="18.5" x14ac:dyDescent="0.45">
      <c r="A38" s="33" t="s">
        <v>261</v>
      </c>
    </row>
    <row r="39" spans="1:29" x14ac:dyDescent="0.35">
      <c r="A39" t="s">
        <v>48</v>
      </c>
    </row>
    <row r="40" spans="1:29" x14ac:dyDescent="0.35">
      <c r="B40" s="45" t="s">
        <v>49</v>
      </c>
      <c r="C40" s="46"/>
      <c r="D40" s="46"/>
      <c r="E40" s="46"/>
      <c r="F40" s="46"/>
      <c r="G40" s="46"/>
      <c r="H40" s="46"/>
      <c r="I40" s="46"/>
      <c r="J40" s="46"/>
      <c r="K40" s="46"/>
      <c r="L40" s="46"/>
      <c r="M40" s="46"/>
      <c r="N40" s="46"/>
      <c r="O40" s="46"/>
      <c r="P40" s="47"/>
      <c r="Q40" s="45" t="s">
        <v>50</v>
      </c>
      <c r="R40" s="46"/>
      <c r="S40" s="46"/>
      <c r="T40" s="46"/>
      <c r="U40" s="46"/>
      <c r="V40" s="46"/>
      <c r="W40" s="46"/>
      <c r="X40" s="46"/>
      <c r="Y40" s="46"/>
      <c r="Z40" s="46"/>
      <c r="AA40" s="46"/>
      <c r="AB40" s="46"/>
      <c r="AC40" s="47"/>
    </row>
    <row r="41" spans="1:29" x14ac:dyDescent="0.35">
      <c r="B41" s="48" t="s">
        <v>51</v>
      </c>
      <c r="C41" s="48" t="s">
        <v>52</v>
      </c>
      <c r="D41" s="48" t="s">
        <v>53</v>
      </c>
      <c r="E41" s="48" t="s">
        <v>54</v>
      </c>
      <c r="F41" s="49" t="s">
        <v>55</v>
      </c>
      <c r="G41" s="50"/>
      <c r="H41" s="50"/>
      <c r="I41" s="50"/>
      <c r="J41" s="51"/>
      <c r="K41" s="48" t="s">
        <v>56</v>
      </c>
      <c r="L41" s="49" t="s">
        <v>57</v>
      </c>
      <c r="M41" s="50"/>
      <c r="N41" s="50"/>
      <c r="O41" s="50"/>
      <c r="P41" s="51"/>
      <c r="Q41" s="49" t="s">
        <v>58</v>
      </c>
      <c r="R41" s="50"/>
      <c r="S41" s="51"/>
      <c r="T41" s="49" t="s">
        <v>59</v>
      </c>
      <c r="U41" s="50"/>
      <c r="V41" s="51"/>
      <c r="W41" s="49" t="s">
        <v>60</v>
      </c>
      <c r="X41" s="50"/>
      <c r="Y41" s="51"/>
      <c r="Z41" s="48" t="s">
        <v>61</v>
      </c>
      <c r="AA41" s="45" t="s">
        <v>62</v>
      </c>
      <c r="AB41" s="46"/>
      <c r="AC41" s="47"/>
    </row>
    <row r="42" spans="1:29" x14ac:dyDescent="0.35">
      <c r="B42" s="52"/>
      <c r="C42" s="52"/>
      <c r="D42" s="52"/>
      <c r="E42" s="52"/>
      <c r="F42" s="11" t="s">
        <v>7</v>
      </c>
      <c r="G42" s="11" t="s">
        <v>58</v>
      </c>
      <c r="H42" s="11" t="s">
        <v>59</v>
      </c>
      <c r="I42" s="11" t="s">
        <v>63</v>
      </c>
      <c r="J42" s="11" t="s">
        <v>64</v>
      </c>
      <c r="K42" s="52"/>
      <c r="L42" s="11" t="s">
        <v>7</v>
      </c>
      <c r="M42" s="11" t="s">
        <v>65</v>
      </c>
      <c r="N42" s="11" t="s">
        <v>66</v>
      </c>
      <c r="O42" s="11" t="s">
        <v>10</v>
      </c>
      <c r="P42" s="11" t="s">
        <v>64</v>
      </c>
      <c r="Q42" s="11" t="s">
        <v>67</v>
      </c>
      <c r="R42" s="11" t="s">
        <v>68</v>
      </c>
      <c r="S42" s="11" t="s">
        <v>69</v>
      </c>
      <c r="T42" s="11" t="s">
        <v>70</v>
      </c>
      <c r="U42" s="11" t="s">
        <v>68</v>
      </c>
      <c r="V42" s="11" t="s">
        <v>71</v>
      </c>
      <c r="W42" s="11" t="s">
        <v>60</v>
      </c>
      <c r="X42" s="11" t="s">
        <v>72</v>
      </c>
      <c r="Y42" s="11" t="s">
        <v>73</v>
      </c>
      <c r="Z42" s="52"/>
      <c r="AA42" s="8" t="s">
        <v>74</v>
      </c>
      <c r="AB42" s="8" t="s">
        <v>75</v>
      </c>
      <c r="AC42" s="8" t="s">
        <v>76</v>
      </c>
    </row>
    <row r="43" spans="1:29" x14ac:dyDescent="0.35">
      <c r="A43">
        <v>1949</v>
      </c>
      <c r="B43">
        <v>835</v>
      </c>
      <c r="C43">
        <v>2178</v>
      </c>
      <c r="D43">
        <v>680</v>
      </c>
      <c r="E43">
        <v>1442</v>
      </c>
      <c r="F43">
        <v>1074.7</v>
      </c>
      <c r="G43">
        <v>855.6</v>
      </c>
      <c r="H43">
        <v>201.9</v>
      </c>
      <c r="I43" t="s">
        <v>77</v>
      </c>
      <c r="J43">
        <v>17.2</v>
      </c>
      <c r="K43">
        <v>67.3</v>
      </c>
      <c r="L43">
        <v>1142</v>
      </c>
      <c r="M43" s="4">
        <v>953.7</v>
      </c>
      <c r="N43">
        <v>146</v>
      </c>
      <c r="O43">
        <v>31.4</v>
      </c>
      <c r="P43">
        <v>10.9</v>
      </c>
      <c r="Q43">
        <v>148.19999999999999</v>
      </c>
      <c r="R43">
        <v>17.5</v>
      </c>
      <c r="S43">
        <v>79</v>
      </c>
      <c r="T43">
        <v>46.7</v>
      </c>
      <c r="U43">
        <v>3.2</v>
      </c>
      <c r="V43">
        <v>40.700000000000003</v>
      </c>
      <c r="W43">
        <v>276</v>
      </c>
      <c r="X43">
        <v>160.69999999999999</v>
      </c>
      <c r="Y43">
        <v>37.6</v>
      </c>
      <c r="Z43">
        <v>7.2</v>
      </c>
      <c r="AA43">
        <v>2.15</v>
      </c>
      <c r="AB43">
        <v>1.65</v>
      </c>
      <c r="AC43">
        <v>4.2</v>
      </c>
    </row>
    <row r="44" spans="1:29" x14ac:dyDescent="0.35">
      <c r="A44">
        <v>1950</v>
      </c>
      <c r="B44">
        <v>819</v>
      </c>
      <c r="C44">
        <v>2256</v>
      </c>
      <c r="D44">
        <v>654</v>
      </c>
      <c r="E44">
        <v>1508</v>
      </c>
      <c r="F44">
        <v>1185.0999999999999</v>
      </c>
      <c r="G44">
        <v>962.3</v>
      </c>
      <c r="H44">
        <v>205.4</v>
      </c>
      <c r="I44" t="s">
        <v>77</v>
      </c>
      <c r="J44">
        <v>17.399999999999999</v>
      </c>
      <c r="K44">
        <v>70.8</v>
      </c>
      <c r="L44">
        <v>1255.9000000000001</v>
      </c>
      <c r="M44" s="4">
        <v>1059.8</v>
      </c>
      <c r="N44">
        <v>150.4</v>
      </c>
      <c r="O44">
        <v>32.9</v>
      </c>
      <c r="P44">
        <v>12.7</v>
      </c>
      <c r="Q44">
        <v>184.3</v>
      </c>
      <c r="R44">
        <v>20.100000000000001</v>
      </c>
      <c r="S44">
        <v>98.1</v>
      </c>
      <c r="T44">
        <v>47.2</v>
      </c>
      <c r="U44">
        <v>3.4</v>
      </c>
      <c r="V44">
        <v>47</v>
      </c>
      <c r="W44">
        <v>269.7</v>
      </c>
      <c r="X44">
        <v>163.80000000000001</v>
      </c>
      <c r="Y44">
        <v>42</v>
      </c>
      <c r="Z44">
        <v>7.6</v>
      </c>
      <c r="AA44">
        <v>2.2200000000000002</v>
      </c>
      <c r="AB44">
        <v>1.65</v>
      </c>
      <c r="AC44">
        <v>4.17</v>
      </c>
    </row>
    <row r="45" spans="1:29" x14ac:dyDescent="0.35">
      <c r="A45">
        <v>1951</v>
      </c>
      <c r="B45">
        <v>807</v>
      </c>
      <c r="C45">
        <v>2359</v>
      </c>
      <c r="D45">
        <v>624</v>
      </c>
      <c r="E45">
        <v>1579</v>
      </c>
      <c r="F45">
        <v>1282.9000000000001</v>
      </c>
      <c r="G45">
        <v>1057</v>
      </c>
      <c r="H45">
        <v>208.1</v>
      </c>
      <c r="I45" t="s">
        <v>77</v>
      </c>
      <c r="J45">
        <v>17.8</v>
      </c>
      <c r="K45">
        <v>74.099999999999994</v>
      </c>
      <c r="L45">
        <v>1357</v>
      </c>
      <c r="M45" s="4">
        <v>1158.2</v>
      </c>
      <c r="N45">
        <v>145.5</v>
      </c>
      <c r="O45">
        <v>40</v>
      </c>
      <c r="P45">
        <v>13.4</v>
      </c>
      <c r="Q45">
        <v>192.1</v>
      </c>
      <c r="R45">
        <v>22.4</v>
      </c>
      <c r="S45">
        <v>119.8</v>
      </c>
      <c r="T45">
        <v>49.2</v>
      </c>
      <c r="U45">
        <v>3.4</v>
      </c>
      <c r="V45">
        <v>50</v>
      </c>
      <c r="W45">
        <v>267.60000000000002</v>
      </c>
      <c r="X45">
        <v>169.1</v>
      </c>
      <c r="Y45">
        <v>46.5</v>
      </c>
      <c r="Z45">
        <v>8.1999999999999993</v>
      </c>
      <c r="AA45">
        <v>2.2200000000000002</v>
      </c>
      <c r="AB45">
        <v>1.66</v>
      </c>
      <c r="AC45">
        <v>4.1900000000000004</v>
      </c>
    </row>
    <row r="46" spans="1:29" x14ac:dyDescent="0.35">
      <c r="A46">
        <v>1952</v>
      </c>
      <c r="B46">
        <v>796</v>
      </c>
      <c r="C46">
        <v>2471</v>
      </c>
      <c r="D46">
        <v>603</v>
      </c>
      <c r="E46">
        <v>1654</v>
      </c>
      <c r="F46">
        <v>1400.7</v>
      </c>
      <c r="G46">
        <v>1186.0999999999999</v>
      </c>
      <c r="H46">
        <v>197.5</v>
      </c>
      <c r="I46" t="s">
        <v>77</v>
      </c>
      <c r="J46">
        <v>17.2</v>
      </c>
      <c r="K46">
        <v>77.400000000000006</v>
      </c>
      <c r="L46">
        <v>1478.1</v>
      </c>
      <c r="M46" s="4">
        <v>1263.0999999999999</v>
      </c>
      <c r="N46">
        <v>158.4</v>
      </c>
      <c r="O46">
        <v>44.2</v>
      </c>
      <c r="P46">
        <v>12.4</v>
      </c>
      <c r="Q46">
        <v>239.3</v>
      </c>
      <c r="R46">
        <v>26.7</v>
      </c>
      <c r="S46">
        <v>136.6</v>
      </c>
      <c r="T46">
        <v>44.6</v>
      </c>
      <c r="U46">
        <v>3.6</v>
      </c>
      <c r="V46">
        <v>58.9</v>
      </c>
      <c r="W46">
        <v>266.10000000000002</v>
      </c>
      <c r="X46">
        <v>160.19999999999999</v>
      </c>
      <c r="Y46">
        <v>52.3</v>
      </c>
      <c r="Z46">
        <v>8.8000000000000007</v>
      </c>
      <c r="AA46">
        <v>2.38</v>
      </c>
      <c r="AB46">
        <v>1.79</v>
      </c>
      <c r="AC46">
        <v>4.32</v>
      </c>
    </row>
    <row r="47" spans="1:29" x14ac:dyDescent="0.35">
      <c r="A47">
        <v>1953</v>
      </c>
      <c r="B47">
        <v>782</v>
      </c>
      <c r="C47">
        <v>2619</v>
      </c>
      <c r="D47">
        <v>594</v>
      </c>
      <c r="E47">
        <v>1754</v>
      </c>
      <c r="F47">
        <v>1559.3</v>
      </c>
      <c r="G47">
        <v>1338.4</v>
      </c>
      <c r="H47">
        <v>202.7</v>
      </c>
      <c r="I47" t="s">
        <v>77</v>
      </c>
      <c r="J47">
        <v>18.2</v>
      </c>
      <c r="K47">
        <v>83.3</v>
      </c>
      <c r="L47">
        <v>1642.6</v>
      </c>
      <c r="M47" s="4">
        <v>1396.2</v>
      </c>
      <c r="N47">
        <v>184.2</v>
      </c>
      <c r="O47">
        <v>49.9</v>
      </c>
      <c r="P47">
        <v>12.3</v>
      </c>
      <c r="Q47">
        <v>269.39999999999998</v>
      </c>
      <c r="R47">
        <v>30.9</v>
      </c>
      <c r="S47">
        <v>148.4</v>
      </c>
      <c r="T47">
        <v>50.3</v>
      </c>
      <c r="U47">
        <v>3.7</v>
      </c>
      <c r="V47">
        <v>48.7</v>
      </c>
      <c r="W47">
        <v>299.5</v>
      </c>
      <c r="X47">
        <v>166.6</v>
      </c>
      <c r="Y47">
        <v>60.5</v>
      </c>
      <c r="Z47">
        <v>9.5</v>
      </c>
      <c r="AA47">
        <v>2.4500000000000002</v>
      </c>
      <c r="AB47">
        <v>1.86</v>
      </c>
      <c r="AC47">
        <v>4.55</v>
      </c>
    </row>
    <row r="48" spans="1:29" x14ac:dyDescent="0.35">
      <c r="A48">
        <v>1954</v>
      </c>
      <c r="B48">
        <v>777</v>
      </c>
      <c r="C48">
        <v>2802</v>
      </c>
      <c r="D48">
        <v>591</v>
      </c>
      <c r="E48">
        <v>1879</v>
      </c>
      <c r="F48">
        <v>1777.2</v>
      </c>
      <c r="G48">
        <v>1535.1</v>
      </c>
      <c r="H48">
        <v>222.1</v>
      </c>
      <c r="I48" t="s">
        <v>77</v>
      </c>
      <c r="J48">
        <v>20</v>
      </c>
      <c r="K48">
        <v>90.1</v>
      </c>
      <c r="L48">
        <v>1867.4</v>
      </c>
      <c r="M48" s="4">
        <v>1573.5</v>
      </c>
      <c r="N48">
        <v>221.5</v>
      </c>
      <c r="O48">
        <v>57.5</v>
      </c>
      <c r="P48">
        <v>14.8</v>
      </c>
      <c r="Q48">
        <v>333</v>
      </c>
      <c r="R48">
        <v>35.299999999999997</v>
      </c>
      <c r="S48">
        <v>171.6</v>
      </c>
      <c r="T48">
        <v>63.9</v>
      </c>
      <c r="U48">
        <v>4</v>
      </c>
      <c r="V48">
        <v>48.4</v>
      </c>
      <c r="W48">
        <v>373.2</v>
      </c>
      <c r="X48">
        <v>195.5</v>
      </c>
      <c r="Y48">
        <v>68</v>
      </c>
      <c r="Z48">
        <v>10.8</v>
      </c>
      <c r="AA48">
        <v>2.4500000000000002</v>
      </c>
      <c r="AB48">
        <v>1.88</v>
      </c>
      <c r="AC48">
        <v>4.58</v>
      </c>
    </row>
    <row r="49" spans="1:29" x14ac:dyDescent="0.35">
      <c r="A49">
        <v>1955</v>
      </c>
      <c r="B49">
        <v>783</v>
      </c>
      <c r="C49">
        <v>3019</v>
      </c>
      <c r="D49">
        <v>579</v>
      </c>
      <c r="E49">
        <v>1981</v>
      </c>
      <c r="F49">
        <v>1969.6</v>
      </c>
      <c r="G49">
        <v>1732.3</v>
      </c>
      <c r="H49">
        <v>216.5</v>
      </c>
      <c r="I49" t="s">
        <v>77</v>
      </c>
      <c r="J49">
        <v>20.9</v>
      </c>
      <c r="K49">
        <v>95.7</v>
      </c>
      <c r="L49">
        <v>2065.4</v>
      </c>
      <c r="M49" s="4">
        <v>1751.9</v>
      </c>
      <c r="N49">
        <v>240.2</v>
      </c>
      <c r="O49">
        <v>57</v>
      </c>
      <c r="P49">
        <v>16.3</v>
      </c>
      <c r="Q49">
        <v>377.3</v>
      </c>
      <c r="R49">
        <v>42.7</v>
      </c>
      <c r="S49">
        <v>223.2</v>
      </c>
      <c r="T49">
        <v>53.3</v>
      </c>
      <c r="U49">
        <v>4.4000000000000004</v>
      </c>
      <c r="V49">
        <v>63.1</v>
      </c>
      <c r="W49">
        <v>394.4</v>
      </c>
      <c r="X49">
        <v>216.2</v>
      </c>
      <c r="Y49">
        <v>77.5</v>
      </c>
      <c r="Z49">
        <v>12</v>
      </c>
      <c r="AA49">
        <v>2.61</v>
      </c>
      <c r="AB49">
        <v>2.0099999999999998</v>
      </c>
      <c r="AC49">
        <v>4.66</v>
      </c>
    </row>
    <row r="50" spans="1:29" x14ac:dyDescent="0.35">
      <c r="A50">
        <v>1956</v>
      </c>
      <c r="B50">
        <v>773</v>
      </c>
      <c r="C50">
        <v>3234</v>
      </c>
      <c r="D50">
        <v>573</v>
      </c>
      <c r="E50">
        <v>2039</v>
      </c>
      <c r="F50">
        <v>2128.6999999999998</v>
      </c>
      <c r="G50">
        <v>1909.3</v>
      </c>
      <c r="H50">
        <v>193.5</v>
      </c>
      <c r="I50" t="s">
        <v>77</v>
      </c>
      <c r="J50">
        <v>25.9</v>
      </c>
      <c r="K50">
        <v>101.4</v>
      </c>
      <c r="L50">
        <v>2230</v>
      </c>
      <c r="M50" s="4">
        <v>1878.6</v>
      </c>
      <c r="N50">
        <v>275.5</v>
      </c>
      <c r="O50">
        <v>60.1</v>
      </c>
      <c r="P50">
        <v>16</v>
      </c>
      <c r="Q50">
        <v>378.2</v>
      </c>
      <c r="R50">
        <v>56.1</v>
      </c>
      <c r="S50">
        <v>256.7</v>
      </c>
      <c r="T50">
        <v>41.3</v>
      </c>
      <c r="U50">
        <v>5</v>
      </c>
      <c r="V50">
        <v>69.3</v>
      </c>
      <c r="W50">
        <v>334.9</v>
      </c>
      <c r="X50">
        <v>207.8</v>
      </c>
      <c r="Y50">
        <v>96.5</v>
      </c>
      <c r="Z50">
        <v>13</v>
      </c>
      <c r="AA50">
        <v>3.08</v>
      </c>
      <c r="AB50">
        <v>2.44</v>
      </c>
      <c r="AC50">
        <v>5.32</v>
      </c>
    </row>
    <row r="51" spans="1:29" x14ac:dyDescent="0.35">
      <c r="A51">
        <v>1957</v>
      </c>
      <c r="B51">
        <v>775</v>
      </c>
      <c r="C51">
        <v>3424</v>
      </c>
      <c r="D51">
        <v>572</v>
      </c>
      <c r="E51">
        <v>2091</v>
      </c>
      <c r="F51">
        <v>2306.6999999999998</v>
      </c>
      <c r="G51">
        <v>2085</v>
      </c>
      <c r="H51">
        <v>189</v>
      </c>
      <c r="I51" t="s">
        <v>77</v>
      </c>
      <c r="J51">
        <v>32.700000000000003</v>
      </c>
      <c r="K51">
        <v>107.8</v>
      </c>
      <c r="L51">
        <v>2414.6</v>
      </c>
      <c r="M51" s="4">
        <v>2032.4</v>
      </c>
      <c r="N51">
        <v>304.7</v>
      </c>
      <c r="O51">
        <v>58.5</v>
      </c>
      <c r="P51">
        <v>19.100000000000001</v>
      </c>
      <c r="Q51">
        <v>393.1</v>
      </c>
      <c r="R51">
        <v>69</v>
      </c>
      <c r="S51">
        <v>286.5</v>
      </c>
      <c r="T51">
        <v>42</v>
      </c>
      <c r="U51">
        <v>5.4</v>
      </c>
      <c r="V51">
        <v>51.8</v>
      </c>
      <c r="W51">
        <v>374.1</v>
      </c>
      <c r="X51">
        <v>220.3</v>
      </c>
      <c r="Y51">
        <v>116.9</v>
      </c>
      <c r="Z51">
        <v>14.1</v>
      </c>
      <c r="AA51">
        <v>3.45</v>
      </c>
      <c r="AB51">
        <v>2.83</v>
      </c>
      <c r="AC51">
        <v>5.98</v>
      </c>
    </row>
    <row r="52" spans="1:29" x14ac:dyDescent="0.35">
      <c r="A52">
        <v>1958</v>
      </c>
      <c r="B52">
        <v>744</v>
      </c>
      <c r="C52">
        <v>3608</v>
      </c>
      <c r="D52">
        <v>579</v>
      </c>
      <c r="E52">
        <v>2149</v>
      </c>
      <c r="F52">
        <v>2504.5</v>
      </c>
      <c r="G52">
        <v>2268.6</v>
      </c>
      <c r="H52">
        <v>198.5</v>
      </c>
      <c r="I52" t="s">
        <v>77</v>
      </c>
      <c r="J52">
        <v>37.4</v>
      </c>
      <c r="K52">
        <v>116.8</v>
      </c>
      <c r="L52">
        <v>2621.3000000000002</v>
      </c>
      <c r="M52" s="4">
        <v>2178.5</v>
      </c>
      <c r="N52">
        <v>351</v>
      </c>
      <c r="O52">
        <v>69.5</v>
      </c>
      <c r="P52">
        <v>22.3</v>
      </c>
      <c r="Q52">
        <v>435.5</v>
      </c>
      <c r="R52">
        <v>75.7</v>
      </c>
      <c r="S52">
        <v>327.60000000000002</v>
      </c>
      <c r="T52">
        <v>53.9</v>
      </c>
      <c r="U52">
        <v>5.6</v>
      </c>
      <c r="V52">
        <v>50</v>
      </c>
      <c r="W52">
        <v>374.8</v>
      </c>
      <c r="X52">
        <v>228.4</v>
      </c>
      <c r="Y52">
        <v>129.1</v>
      </c>
      <c r="Z52">
        <v>15.4</v>
      </c>
      <c r="AA52">
        <v>3.48</v>
      </c>
      <c r="AB52">
        <v>2.9</v>
      </c>
      <c r="AC52">
        <v>6.13</v>
      </c>
    </row>
    <row r="53" spans="1:29" x14ac:dyDescent="0.35">
      <c r="A53">
        <v>1959</v>
      </c>
      <c r="B53">
        <v>732</v>
      </c>
      <c r="C53">
        <v>3817</v>
      </c>
      <c r="D53">
        <v>570</v>
      </c>
      <c r="E53">
        <v>2246</v>
      </c>
      <c r="F53">
        <v>2779.5</v>
      </c>
      <c r="G53">
        <v>2523</v>
      </c>
      <c r="H53">
        <v>213.8</v>
      </c>
      <c r="I53">
        <v>6.1</v>
      </c>
      <c r="J53">
        <v>36.6</v>
      </c>
      <c r="K53">
        <v>127.7</v>
      </c>
      <c r="L53">
        <v>2907.1</v>
      </c>
      <c r="M53" s="4">
        <v>2406.1</v>
      </c>
      <c r="N53">
        <v>398.2</v>
      </c>
      <c r="O53">
        <v>72.3</v>
      </c>
      <c r="P53">
        <v>30.5</v>
      </c>
      <c r="Q53">
        <v>535.70000000000005</v>
      </c>
      <c r="R53">
        <v>82.2</v>
      </c>
      <c r="S53">
        <v>363.8</v>
      </c>
      <c r="T53">
        <v>65</v>
      </c>
      <c r="U53">
        <v>5.9</v>
      </c>
      <c r="V53">
        <v>55.7</v>
      </c>
      <c r="W53">
        <v>517.29999999999995</v>
      </c>
      <c r="X53">
        <v>288.60000000000002</v>
      </c>
      <c r="Y53">
        <v>137.1</v>
      </c>
      <c r="Z53">
        <v>17.100000000000001</v>
      </c>
      <c r="AA53">
        <v>3.43</v>
      </c>
      <c r="AB53">
        <v>2.87</v>
      </c>
      <c r="AC53">
        <v>5.98</v>
      </c>
    </row>
    <row r="54" spans="1:29" x14ac:dyDescent="0.35">
      <c r="A54">
        <v>1960</v>
      </c>
      <c r="B54">
        <v>726</v>
      </c>
      <c r="C54">
        <v>3910</v>
      </c>
      <c r="D54">
        <v>571</v>
      </c>
      <c r="E54">
        <v>2349</v>
      </c>
      <c r="F54">
        <v>3027.1</v>
      </c>
      <c r="G54">
        <v>2720.9</v>
      </c>
      <c r="H54">
        <v>222.1</v>
      </c>
      <c r="I54">
        <v>43.4</v>
      </c>
      <c r="J54">
        <v>40.700000000000003</v>
      </c>
      <c r="K54">
        <v>139.30000000000001</v>
      </c>
      <c r="L54">
        <v>3166.4</v>
      </c>
      <c r="M54" s="4">
        <v>2647.5</v>
      </c>
      <c r="N54">
        <v>414.7</v>
      </c>
      <c r="O54">
        <v>71.400000000000006</v>
      </c>
      <c r="P54">
        <v>32.9</v>
      </c>
      <c r="Q54">
        <v>519</v>
      </c>
      <c r="R54">
        <v>88.3</v>
      </c>
      <c r="S54">
        <v>409.6</v>
      </c>
      <c r="T54">
        <v>65.099999999999994</v>
      </c>
      <c r="U54">
        <v>6.4</v>
      </c>
      <c r="V54">
        <v>63.2</v>
      </c>
      <c r="W54">
        <v>559.79999999999995</v>
      </c>
      <c r="X54">
        <v>318.7</v>
      </c>
      <c r="Y54">
        <v>149</v>
      </c>
      <c r="Z54">
        <v>18.399999999999999</v>
      </c>
      <c r="AA54">
        <v>3.37</v>
      </c>
      <c r="AB54">
        <v>2.94</v>
      </c>
      <c r="AC54">
        <v>5.89</v>
      </c>
    </row>
    <row r="55" spans="1:29" x14ac:dyDescent="0.35">
      <c r="A55">
        <v>1961</v>
      </c>
      <c r="B55">
        <v>706</v>
      </c>
      <c r="C55">
        <v>4120</v>
      </c>
      <c r="D55">
        <v>570</v>
      </c>
      <c r="E55">
        <v>2425</v>
      </c>
      <c r="F55">
        <v>3283.2</v>
      </c>
      <c r="G55">
        <v>2920.6</v>
      </c>
      <c r="H55">
        <v>225.6</v>
      </c>
      <c r="I55">
        <v>89.6</v>
      </c>
      <c r="J55">
        <v>47.4</v>
      </c>
      <c r="K55">
        <v>153.19999999999999</v>
      </c>
      <c r="L55">
        <v>3436.5</v>
      </c>
      <c r="M55" s="4">
        <v>2870.4</v>
      </c>
      <c r="N55">
        <v>455.5</v>
      </c>
      <c r="O55">
        <v>74.8</v>
      </c>
      <c r="P55">
        <v>35.9</v>
      </c>
      <c r="Q55">
        <v>555.4</v>
      </c>
      <c r="R55">
        <v>99.8</v>
      </c>
      <c r="S55">
        <v>454.4</v>
      </c>
      <c r="T55">
        <v>64.7</v>
      </c>
      <c r="U55">
        <v>7</v>
      </c>
      <c r="V55">
        <v>68</v>
      </c>
      <c r="W55">
        <v>546</v>
      </c>
      <c r="X55">
        <v>322.39999999999998</v>
      </c>
      <c r="Y55">
        <v>173.2</v>
      </c>
      <c r="Z55">
        <v>20</v>
      </c>
      <c r="AA55">
        <v>3.54</v>
      </c>
      <c r="AB55">
        <v>3.11</v>
      </c>
      <c r="AC55">
        <v>6.28</v>
      </c>
    </row>
    <row r="57" spans="1:29" ht="15" thickBot="1" x14ac:dyDescent="0.4"/>
    <row r="58" spans="1:29" ht="19" thickBot="1" x14ac:dyDescent="0.5">
      <c r="B58" s="33" t="s">
        <v>261</v>
      </c>
      <c r="D58" s="40" t="s">
        <v>295</v>
      </c>
      <c r="E58" s="22"/>
      <c r="F58" s="22"/>
      <c r="G58" s="22"/>
      <c r="H58" s="22"/>
      <c r="I58" s="22"/>
      <c r="J58" s="22"/>
      <c r="K58" s="23"/>
    </row>
    <row r="59" spans="1:29" x14ac:dyDescent="0.35">
      <c r="A59">
        <v>1949</v>
      </c>
      <c r="B59">
        <f t="shared" ref="B59:B71" si="0">AB23+M43</f>
        <v>1353.7</v>
      </c>
      <c r="D59" s="24"/>
      <c r="E59" s="25"/>
      <c r="F59" s="25"/>
      <c r="G59" s="25"/>
      <c r="H59" s="25"/>
      <c r="I59" s="25"/>
      <c r="J59" s="25"/>
      <c r="K59" s="26"/>
    </row>
    <row r="60" spans="1:29" x14ac:dyDescent="0.35">
      <c r="A60">
        <v>1950</v>
      </c>
      <c r="B60">
        <f t="shared" si="0"/>
        <v>1479.1999999999998</v>
      </c>
      <c r="D60" s="24"/>
      <c r="E60" s="25"/>
      <c r="F60" s="25" t="s">
        <v>78</v>
      </c>
      <c r="G60" s="25" t="s">
        <v>296</v>
      </c>
      <c r="H60" s="25" t="s">
        <v>261</v>
      </c>
      <c r="I60" s="25"/>
      <c r="J60" s="69" t="s">
        <v>369</v>
      </c>
      <c r="K60" s="26"/>
    </row>
    <row r="61" spans="1:29" x14ac:dyDescent="0.35">
      <c r="A61">
        <v>1951</v>
      </c>
      <c r="B61">
        <f t="shared" si="0"/>
        <v>1592.5</v>
      </c>
      <c r="D61" s="24"/>
      <c r="E61" s="36">
        <v>17898</v>
      </c>
      <c r="F61" s="25"/>
      <c r="G61" s="25"/>
      <c r="H61" s="25"/>
      <c r="I61" s="25"/>
      <c r="J61" s="37"/>
      <c r="K61" s="26"/>
    </row>
    <row r="62" spans="1:29" x14ac:dyDescent="0.35">
      <c r="A62">
        <v>1952</v>
      </c>
      <c r="B62">
        <f t="shared" si="0"/>
        <v>1665.3</v>
      </c>
      <c r="D62" s="24"/>
      <c r="E62" s="36">
        <v>18263</v>
      </c>
      <c r="F62" s="25"/>
      <c r="G62" s="25"/>
      <c r="H62" s="25">
        <f t="shared" ref="H62:H70" si="1">B59</f>
        <v>1353.7</v>
      </c>
      <c r="I62" s="25"/>
      <c r="J62" s="37">
        <f>IF(ISNUMBER($G62),G62*F$79/G$79,H62*J$70/H$70)</f>
        <v>3795.4718098486137</v>
      </c>
      <c r="K62" s="26"/>
    </row>
    <row r="63" spans="1:29" x14ac:dyDescent="0.35">
      <c r="A63">
        <v>1953</v>
      </c>
      <c r="B63">
        <f t="shared" si="0"/>
        <v>1762.9</v>
      </c>
      <c r="D63" s="24"/>
      <c r="E63" s="36">
        <v>18628</v>
      </c>
      <c r="F63" s="25"/>
      <c r="G63" s="25"/>
      <c r="H63" s="25">
        <f t="shared" si="1"/>
        <v>1479.1999999999998</v>
      </c>
      <c r="I63" s="25"/>
      <c r="J63" s="37">
        <f t="shared" ref="J63:J79" si="2">IF(ISNUMBER($G63),G63*F$79/G$79,H63*J$70/H$70)</f>
        <v>4147.3457199734567</v>
      </c>
      <c r="K63" s="26"/>
    </row>
    <row r="64" spans="1:29" x14ac:dyDescent="0.35">
      <c r="A64">
        <v>1954</v>
      </c>
      <c r="B64">
        <f t="shared" si="0"/>
        <v>1947.8</v>
      </c>
      <c r="D64" s="24"/>
      <c r="E64" s="36">
        <v>18993</v>
      </c>
      <c r="F64" s="25"/>
      <c r="G64" s="25"/>
      <c r="H64" s="25">
        <f t="shared" si="1"/>
        <v>1592.5</v>
      </c>
      <c r="I64" s="25"/>
      <c r="J64" s="37">
        <f t="shared" si="2"/>
        <v>4465.0135607475195</v>
      </c>
      <c r="K64" s="26"/>
    </row>
    <row r="65" spans="1:11" x14ac:dyDescent="0.35">
      <c r="A65">
        <v>1955</v>
      </c>
      <c r="B65">
        <f t="shared" si="0"/>
        <v>2141</v>
      </c>
      <c r="D65" s="24"/>
      <c r="E65" s="36">
        <v>19359</v>
      </c>
      <c r="F65" s="25"/>
      <c r="G65" s="25"/>
      <c r="H65" s="25">
        <f t="shared" si="1"/>
        <v>1665.3</v>
      </c>
      <c r="I65" s="25"/>
      <c r="J65" s="37">
        <f t="shared" si="2"/>
        <v>4669.1284663816914</v>
      </c>
      <c r="K65" s="26"/>
    </row>
    <row r="66" spans="1:11" x14ac:dyDescent="0.35">
      <c r="A66">
        <v>1956</v>
      </c>
      <c r="B66">
        <f t="shared" si="0"/>
        <v>2210.5</v>
      </c>
      <c r="D66" s="24"/>
      <c r="E66" s="36">
        <v>19724</v>
      </c>
      <c r="F66" s="25"/>
      <c r="G66" s="25"/>
      <c r="H66" s="25">
        <f t="shared" si="1"/>
        <v>1762.9</v>
      </c>
      <c r="I66" s="25"/>
      <c r="J66" s="37">
        <f t="shared" si="2"/>
        <v>4942.7770211879451</v>
      </c>
      <c r="K66" s="26"/>
    </row>
    <row r="67" spans="1:11" x14ac:dyDescent="0.35">
      <c r="A67">
        <v>1957</v>
      </c>
      <c r="B67">
        <f t="shared" si="0"/>
        <v>2356.4</v>
      </c>
      <c r="D67" s="24"/>
      <c r="E67" s="36">
        <v>20089</v>
      </c>
      <c r="F67" s="25"/>
      <c r="G67" s="25"/>
      <c r="H67" s="25">
        <f t="shared" si="1"/>
        <v>1947.8</v>
      </c>
      <c r="I67" s="25"/>
      <c r="J67" s="37">
        <f t="shared" si="2"/>
        <v>5461.195236184627</v>
      </c>
      <c r="K67" s="26"/>
    </row>
    <row r="68" spans="1:11" x14ac:dyDescent="0.35">
      <c r="A68">
        <v>1958</v>
      </c>
      <c r="B68">
        <f t="shared" si="0"/>
        <v>2519.1999999999998</v>
      </c>
      <c r="D68" s="24"/>
      <c r="E68" s="36">
        <v>20454</v>
      </c>
      <c r="F68" s="25"/>
      <c r="G68" s="25"/>
      <c r="H68" s="25">
        <f t="shared" si="1"/>
        <v>2141</v>
      </c>
      <c r="I68" s="25"/>
      <c r="J68" s="37">
        <f t="shared" si="2"/>
        <v>6002.8847934445457</v>
      </c>
      <c r="K68" s="26"/>
    </row>
    <row r="69" spans="1:11" x14ac:dyDescent="0.35">
      <c r="A69">
        <v>1959</v>
      </c>
      <c r="B69">
        <f t="shared" si="0"/>
        <v>2918.2</v>
      </c>
      <c r="D69" s="24"/>
      <c r="E69" s="36">
        <v>20820</v>
      </c>
      <c r="F69" s="25"/>
      <c r="G69" s="25"/>
      <c r="H69" s="25">
        <f t="shared" si="1"/>
        <v>2210.5</v>
      </c>
      <c r="I69" s="25"/>
      <c r="J69" s="37">
        <f t="shared" si="2"/>
        <v>6197.747237696949</v>
      </c>
      <c r="K69" s="26"/>
    </row>
    <row r="70" spans="1:11" x14ac:dyDescent="0.35">
      <c r="A70">
        <v>1960</v>
      </c>
      <c r="B70">
        <f t="shared" si="0"/>
        <v>3320.3</v>
      </c>
      <c r="D70" s="24"/>
      <c r="E70" s="36">
        <v>21185</v>
      </c>
      <c r="F70" s="25"/>
      <c r="G70" s="25">
        <f t="shared" ref="G70:G79" si="3">R6</f>
        <v>7</v>
      </c>
      <c r="H70" s="25">
        <f t="shared" si="1"/>
        <v>2356.4</v>
      </c>
      <c r="I70" s="25"/>
      <c r="J70" s="37">
        <f t="shared" si="2"/>
        <v>6606.818181818182</v>
      </c>
      <c r="K70" s="26"/>
    </row>
    <row r="71" spans="1:11" x14ac:dyDescent="0.35">
      <c r="A71">
        <v>1961</v>
      </c>
      <c r="B71">
        <f t="shared" si="0"/>
        <v>3561.7</v>
      </c>
      <c r="D71" s="24"/>
      <c r="E71" s="36">
        <v>21550</v>
      </c>
      <c r="F71" s="25"/>
      <c r="G71" s="25">
        <f t="shared" si="3"/>
        <v>7.8</v>
      </c>
      <c r="H71" s="25"/>
      <c r="I71" s="25"/>
      <c r="J71" s="37">
        <f t="shared" si="2"/>
        <v>7361.8831168831166</v>
      </c>
      <c r="K71" s="26"/>
    </row>
    <row r="72" spans="1:11" x14ac:dyDescent="0.35">
      <c r="D72" s="24"/>
      <c r="E72" s="36">
        <v>21915</v>
      </c>
      <c r="F72" s="25"/>
      <c r="G72" s="25">
        <f t="shared" si="3"/>
        <v>8.6999999999999993</v>
      </c>
      <c r="H72" s="25"/>
      <c r="I72" s="25"/>
      <c r="J72" s="37">
        <f t="shared" si="2"/>
        <v>8211.3311688311678</v>
      </c>
      <c r="K72" s="26"/>
    </row>
    <row r="73" spans="1:11" x14ac:dyDescent="0.35">
      <c r="D73" s="24"/>
      <c r="E73" s="38">
        <v>22281</v>
      </c>
      <c r="F73" s="25"/>
      <c r="G73" s="25">
        <f t="shared" si="3"/>
        <v>9.5</v>
      </c>
      <c r="H73" s="25"/>
      <c r="I73" s="25"/>
      <c r="J73" s="37">
        <f t="shared" si="2"/>
        <v>8966.3961038961043</v>
      </c>
      <c r="K73" s="26"/>
    </row>
    <row r="74" spans="1:11" x14ac:dyDescent="0.35">
      <c r="D74" s="24"/>
      <c r="E74" s="36">
        <v>22646</v>
      </c>
      <c r="F74" s="25"/>
      <c r="G74" s="25">
        <f t="shared" si="3"/>
        <v>10.199999999999999</v>
      </c>
      <c r="H74" s="25"/>
      <c r="I74" s="25"/>
      <c r="J74" s="37">
        <f t="shared" si="2"/>
        <v>9627.0779220779223</v>
      </c>
      <c r="K74" s="26"/>
    </row>
    <row r="75" spans="1:11" x14ac:dyDescent="0.35">
      <c r="D75" s="24"/>
      <c r="E75" s="36">
        <v>23011</v>
      </c>
      <c r="F75" s="25"/>
      <c r="G75" s="25">
        <f t="shared" si="3"/>
        <v>11.4</v>
      </c>
      <c r="H75" s="25"/>
      <c r="I75" s="25"/>
      <c r="J75" s="37">
        <f t="shared" si="2"/>
        <v>10759.675324675325</v>
      </c>
      <c r="K75" s="26"/>
    </row>
    <row r="76" spans="1:11" x14ac:dyDescent="0.35">
      <c r="D76" s="24"/>
      <c r="E76" s="36">
        <v>23376</v>
      </c>
      <c r="F76" s="25"/>
      <c r="G76" s="25">
        <f t="shared" si="3"/>
        <v>12.3</v>
      </c>
      <c r="H76" s="25"/>
      <c r="I76" s="25"/>
      <c r="J76" s="37">
        <f t="shared" si="2"/>
        <v>11609.123376623376</v>
      </c>
      <c r="K76" s="26"/>
    </row>
    <row r="77" spans="1:11" x14ac:dyDescent="0.35">
      <c r="D77" s="24"/>
      <c r="E77" s="36">
        <v>23742</v>
      </c>
      <c r="F77" s="25"/>
      <c r="G77" s="25">
        <f t="shared" si="3"/>
        <v>13.6</v>
      </c>
      <c r="H77" s="25"/>
      <c r="I77" s="25"/>
      <c r="J77" s="37">
        <f t="shared" si="2"/>
        <v>12836.103896103896</v>
      </c>
      <c r="K77" s="26"/>
    </row>
    <row r="78" spans="1:11" x14ac:dyDescent="0.35">
      <c r="D78" s="24"/>
      <c r="E78" s="36">
        <v>24107</v>
      </c>
      <c r="F78" s="25"/>
      <c r="G78" s="25">
        <f t="shared" si="3"/>
        <v>14.6</v>
      </c>
      <c r="H78" s="25"/>
      <c r="I78" s="25"/>
      <c r="J78" s="37">
        <f t="shared" si="2"/>
        <v>13779.935064935065</v>
      </c>
      <c r="K78" s="26"/>
    </row>
    <row r="79" spans="1:11" x14ac:dyDescent="0.35">
      <c r="D79" s="24"/>
      <c r="E79" s="38">
        <v>24472</v>
      </c>
      <c r="F79" s="25">
        <f>'Pre-1987 Personal Liabilities'!B24</f>
        <v>14535</v>
      </c>
      <c r="G79" s="25">
        <f t="shared" si="3"/>
        <v>15.4</v>
      </c>
      <c r="H79" s="25"/>
      <c r="I79" s="25"/>
      <c r="J79" s="37">
        <f t="shared" si="2"/>
        <v>14535</v>
      </c>
      <c r="K79" s="26"/>
    </row>
    <row r="80" spans="1:11" ht="15" thickBot="1" x14ac:dyDescent="0.4">
      <c r="D80" s="39"/>
      <c r="E80" s="30"/>
      <c r="F80" s="30"/>
      <c r="G80" s="30"/>
      <c r="H80" s="30"/>
      <c r="I80" s="30"/>
      <c r="J80" s="30"/>
      <c r="K80" s="31"/>
    </row>
  </sheetData>
  <mergeCells count="15">
    <mergeCell ref="S4:S5"/>
    <mergeCell ref="C22:D22"/>
    <mergeCell ref="X22:Y22"/>
    <mergeCell ref="C23:D23"/>
    <mergeCell ref="X23:Y23"/>
    <mergeCell ref="C24:D24"/>
    <mergeCell ref="X24:Y24"/>
    <mergeCell ref="C28:D28"/>
    <mergeCell ref="C29:D29"/>
    <mergeCell ref="C25:D25"/>
    <mergeCell ref="X25:Y25"/>
    <mergeCell ref="C26:D26"/>
    <mergeCell ref="X26:Y26"/>
    <mergeCell ref="C27:D27"/>
    <mergeCell ref="X27:Y27"/>
  </mergeCells>
  <hyperlinks>
    <hyperlink ref="D1" r:id="rId1" display="http://intranet/Banknav/IML.asp?svr=IMSERVER&amp;db=Analytical&amp;id=6983286&amp;v=0&amp;c=@bankofengland.co.uk" xr:uid="{00000000-0004-0000-0000-000000000000}"/>
    <hyperlink ref="C18" r:id="rId2" display="http://intranet/Banknav/IML.asp?svr=IMSERVER&amp;db=Analytical&amp;id=6983288&amp;v=0&amp;c=@bankofengland.co.uk"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R313"/>
  <sheetViews>
    <sheetView zoomScaleNormal="100" workbookViewId="0">
      <pane xSplit="1" ySplit="1" topLeftCell="B2" activePane="bottomRight" state="frozen"/>
      <selection pane="topRight" activeCell="B1" sqref="B1"/>
      <selection pane="bottomLeft" activeCell="A4" sqref="A4"/>
      <selection pane="bottomRight"/>
    </sheetView>
  </sheetViews>
  <sheetFormatPr defaultColWidth="9.1796875" defaultRowHeight="15.5" x14ac:dyDescent="0.35"/>
  <cols>
    <col min="1" max="1" width="20.453125" style="76" customWidth="1"/>
    <col min="2" max="2" width="36.453125" style="72" bestFit="1" customWidth="1"/>
    <col min="3" max="3" width="37.453125" style="72" bestFit="1" customWidth="1"/>
    <col min="4" max="4" width="38.54296875" style="72" bestFit="1" customWidth="1"/>
    <col min="5" max="5" width="27.81640625" style="72" bestFit="1" customWidth="1"/>
    <col min="6" max="6" width="44.54296875" style="72" bestFit="1" customWidth="1"/>
    <col min="7" max="7" width="34" style="72" bestFit="1" customWidth="1"/>
    <col min="8" max="8" width="38.1796875" style="72" bestFit="1" customWidth="1"/>
    <col min="9" max="9" width="17.54296875" style="72" bestFit="1" customWidth="1"/>
    <col min="10" max="10" width="16.1796875" style="72" bestFit="1" customWidth="1"/>
    <col min="11" max="11" width="40.453125" style="72" bestFit="1" customWidth="1"/>
    <col min="12" max="12" width="34.1796875" style="72" bestFit="1" customWidth="1"/>
    <col min="13" max="13" width="10.1796875" style="72" bestFit="1" customWidth="1"/>
    <col min="19" max="16384" width="9.1796875" style="72"/>
  </cols>
  <sheetData>
    <row r="1" spans="1:12" s="79" customFormat="1" x14ac:dyDescent="0.35">
      <c r="A1" s="77"/>
      <c r="B1" s="78" t="s">
        <v>2438</v>
      </c>
      <c r="C1" s="78" t="s">
        <v>2439</v>
      </c>
      <c r="D1" s="78" t="s">
        <v>2440</v>
      </c>
      <c r="E1" s="78" t="s">
        <v>2441</v>
      </c>
      <c r="F1" s="78" t="s">
        <v>2442</v>
      </c>
      <c r="G1" s="78" t="s">
        <v>2446</v>
      </c>
      <c r="H1" s="78" t="s">
        <v>2447</v>
      </c>
      <c r="I1" s="78" t="s">
        <v>2444</v>
      </c>
      <c r="J1" s="78" t="s">
        <v>2445</v>
      </c>
      <c r="K1" s="78" t="s">
        <v>2448</v>
      </c>
      <c r="L1" s="78" t="s">
        <v>2449</v>
      </c>
    </row>
    <row r="2" spans="1:12" x14ac:dyDescent="0.35">
      <c r="A2" s="74">
        <v>17988</v>
      </c>
      <c r="B2" s="72" t="s">
        <v>2443</v>
      </c>
      <c r="C2" s="75" t="s">
        <v>2443</v>
      </c>
      <c r="D2" s="72" t="s">
        <v>2443</v>
      </c>
      <c r="E2" s="72" t="s">
        <v>2443</v>
      </c>
      <c r="F2" s="72" t="s">
        <v>2443</v>
      </c>
      <c r="G2" s="72" t="s">
        <v>2443</v>
      </c>
      <c r="H2" s="72" t="s">
        <v>2443</v>
      </c>
      <c r="I2" s="72" t="s">
        <v>2443</v>
      </c>
      <c r="J2" s="72" t="s">
        <v>2443</v>
      </c>
      <c r="K2" s="72" t="s">
        <v>2443</v>
      </c>
      <c r="L2" s="72" t="s">
        <v>2443</v>
      </c>
    </row>
    <row r="3" spans="1:12" x14ac:dyDescent="0.35">
      <c r="A3" s="74">
        <v>18079</v>
      </c>
      <c r="B3" s="72" t="s">
        <v>2443</v>
      </c>
      <c r="C3" s="75" t="s">
        <v>2443</v>
      </c>
      <c r="D3" s="72" t="s">
        <v>2443</v>
      </c>
      <c r="E3" s="72" t="s">
        <v>2443</v>
      </c>
      <c r="F3" s="72" t="s">
        <v>2443</v>
      </c>
      <c r="G3" s="72" t="s">
        <v>2443</v>
      </c>
      <c r="H3" s="72" t="s">
        <v>2443</v>
      </c>
      <c r="I3" s="72" t="s">
        <v>2443</v>
      </c>
      <c r="J3" s="72" t="s">
        <v>2443</v>
      </c>
      <c r="K3" s="72" t="s">
        <v>2443</v>
      </c>
      <c r="L3" s="72" t="s">
        <v>2443</v>
      </c>
    </row>
    <row r="4" spans="1:12" x14ac:dyDescent="0.35">
      <c r="A4" s="74">
        <v>18171</v>
      </c>
      <c r="B4" s="72" t="s">
        <v>2443</v>
      </c>
      <c r="C4" s="75" t="s">
        <v>2443</v>
      </c>
      <c r="D4" s="72" t="s">
        <v>2443</v>
      </c>
      <c r="E4" s="72" t="s">
        <v>2443</v>
      </c>
      <c r="F4" s="72" t="s">
        <v>2443</v>
      </c>
      <c r="G4" s="72" t="s">
        <v>2443</v>
      </c>
      <c r="H4" s="72" t="s">
        <v>2443</v>
      </c>
      <c r="I4" s="72" t="s">
        <v>2443</v>
      </c>
      <c r="J4" s="72" t="s">
        <v>2443</v>
      </c>
      <c r="K4" s="72" t="s">
        <v>2443</v>
      </c>
      <c r="L4" s="72" t="s">
        <v>2443</v>
      </c>
    </row>
    <row r="5" spans="1:12" x14ac:dyDescent="0.35">
      <c r="A5" s="74">
        <v>18263</v>
      </c>
      <c r="B5" s="73">
        <v>3614.8696262042358</v>
      </c>
      <c r="C5" s="73">
        <v>3130.1360411297051</v>
      </c>
      <c r="D5" s="73">
        <v>12172</v>
      </c>
      <c r="E5" s="73">
        <v>55.414111627784592</v>
      </c>
      <c r="G5" s="72" t="s">
        <v>2443</v>
      </c>
      <c r="H5" s="72" t="s">
        <v>2443</v>
      </c>
      <c r="I5" s="72" t="s">
        <v>2443</v>
      </c>
      <c r="J5" s="72" t="s">
        <v>2443</v>
      </c>
      <c r="K5" s="72" t="s">
        <v>2443</v>
      </c>
      <c r="L5" s="72" t="s">
        <v>2443</v>
      </c>
    </row>
    <row r="6" spans="1:12" x14ac:dyDescent="0.35">
      <c r="A6" s="74">
        <v>18353</v>
      </c>
      <c r="B6" s="73">
        <v>3698.6522475547249</v>
      </c>
      <c r="C6" s="73">
        <v>3249.2192677262001</v>
      </c>
      <c r="D6" s="73">
        <v>12312.547945205481</v>
      </c>
      <c r="E6" s="73">
        <v>56.429193585284168</v>
      </c>
      <c r="G6" s="72" t="s">
        <v>2443</v>
      </c>
      <c r="H6" s="72" t="s">
        <v>2443</v>
      </c>
      <c r="I6" s="72" t="s">
        <v>2443</v>
      </c>
      <c r="J6" s="72" t="s">
        <v>2443</v>
      </c>
      <c r="K6" s="72" t="s">
        <v>2443</v>
      </c>
      <c r="L6" s="72" t="s">
        <v>2443</v>
      </c>
    </row>
    <row r="7" spans="1:12" x14ac:dyDescent="0.35">
      <c r="A7" s="74">
        <v>18444</v>
      </c>
      <c r="B7" s="73">
        <v>3782.4348689052149</v>
      </c>
      <c r="C7" s="73">
        <v>3368.3024943226942</v>
      </c>
      <c r="D7" s="73">
        <v>12454.657534246569</v>
      </c>
      <c r="E7" s="73">
        <v>57.41416288296589</v>
      </c>
      <c r="G7" s="72" t="s">
        <v>2443</v>
      </c>
      <c r="H7" s="72" t="s">
        <v>2443</v>
      </c>
      <c r="I7" s="72" t="s">
        <v>2443</v>
      </c>
      <c r="J7" s="72" t="s">
        <v>2443</v>
      </c>
      <c r="K7" s="72" t="s">
        <v>2443</v>
      </c>
      <c r="L7" s="72" t="s">
        <v>2443</v>
      </c>
    </row>
    <row r="8" spans="1:12" x14ac:dyDescent="0.35">
      <c r="A8" s="74">
        <v>18536</v>
      </c>
      <c r="B8" s="73">
        <v>3866.2174902557049</v>
      </c>
      <c r="C8" s="73">
        <v>3487.3857209191879</v>
      </c>
      <c r="D8" s="73">
        <v>12598.32876712329</v>
      </c>
      <c r="E8" s="73">
        <v>58.369672256568862</v>
      </c>
      <c r="G8" s="72" t="s">
        <v>2443</v>
      </c>
      <c r="H8" s="72" t="s">
        <v>2443</v>
      </c>
      <c r="I8" s="72" t="s">
        <v>2443</v>
      </c>
      <c r="J8" s="72" t="s">
        <v>2443</v>
      </c>
      <c r="K8" s="72" t="s">
        <v>2443</v>
      </c>
      <c r="L8" s="72" t="s">
        <v>2443</v>
      </c>
    </row>
    <row r="9" spans="1:12" x14ac:dyDescent="0.35">
      <c r="A9" s="74">
        <v>18628</v>
      </c>
      <c r="B9" s="73">
        <v>3950.0001116061949</v>
      </c>
      <c r="C9" s="73">
        <v>3606.4689475156829</v>
      </c>
      <c r="D9" s="73">
        <v>12742</v>
      </c>
      <c r="E9" s="73">
        <v>59.303634116479977</v>
      </c>
      <c r="G9" s="72" t="s">
        <v>2443</v>
      </c>
      <c r="H9" s="72" t="s">
        <v>2443</v>
      </c>
      <c r="I9" s="72" t="s">
        <v>2443</v>
      </c>
      <c r="J9" s="72" t="s">
        <v>2443</v>
      </c>
      <c r="K9" s="72" t="s">
        <v>2443</v>
      </c>
      <c r="L9" s="72" t="s">
        <v>2443</v>
      </c>
    </row>
    <row r="10" spans="1:12" x14ac:dyDescent="0.35">
      <c r="A10" s="74">
        <v>18718</v>
      </c>
      <c r="B10" s="73">
        <v>4025.6381275345648</v>
      </c>
      <c r="C10" s="73">
        <v>3766.481386288363</v>
      </c>
      <c r="D10" s="73">
        <v>13127.39726027396</v>
      </c>
      <c r="E10" s="73">
        <v>59.357688042270077</v>
      </c>
      <c r="G10" s="72" t="s">
        <v>2443</v>
      </c>
      <c r="H10" s="72" t="s">
        <v>2443</v>
      </c>
      <c r="I10" s="72" t="s">
        <v>2443</v>
      </c>
      <c r="J10" s="72" t="s">
        <v>2443</v>
      </c>
      <c r="K10" s="72" t="s">
        <v>2443</v>
      </c>
      <c r="L10" s="72" t="s">
        <v>2443</v>
      </c>
    </row>
    <row r="11" spans="1:12" x14ac:dyDescent="0.35">
      <c r="A11" s="74">
        <v>18809</v>
      </c>
      <c r="B11" s="73">
        <v>4101.2761434629356</v>
      </c>
      <c r="C11" s="73">
        <v>3926.4938250610421</v>
      </c>
      <c r="D11" s="73">
        <v>13517.076712328781</v>
      </c>
      <c r="E11" s="73">
        <v>59.389838049834637</v>
      </c>
      <c r="G11" s="72" t="s">
        <v>2443</v>
      </c>
      <c r="H11" s="72" t="s">
        <v>2443</v>
      </c>
      <c r="I11" s="72" t="s">
        <v>2443</v>
      </c>
      <c r="J11" s="72" t="s">
        <v>2443</v>
      </c>
      <c r="K11" s="72" t="s">
        <v>2443</v>
      </c>
      <c r="L11" s="72" t="s">
        <v>2443</v>
      </c>
    </row>
    <row r="12" spans="1:12" x14ac:dyDescent="0.35">
      <c r="A12" s="74">
        <v>18901</v>
      </c>
      <c r="B12" s="73">
        <v>4176.9141593913064</v>
      </c>
      <c r="C12" s="73">
        <v>4086.5062638337208</v>
      </c>
      <c r="D12" s="73">
        <v>13911.038356164379</v>
      </c>
      <c r="E12" s="73">
        <v>59.401895183210897</v>
      </c>
      <c r="G12" s="72" t="s">
        <v>2443</v>
      </c>
      <c r="H12" s="72" t="s">
        <v>2443</v>
      </c>
      <c r="I12" s="72" t="s">
        <v>2443</v>
      </c>
      <c r="J12" s="72" t="s">
        <v>2443</v>
      </c>
      <c r="K12" s="72" t="s">
        <v>2443</v>
      </c>
      <c r="L12" s="72" t="s">
        <v>2443</v>
      </c>
    </row>
    <row r="13" spans="1:12" x14ac:dyDescent="0.35">
      <c r="A13" s="74">
        <v>18993</v>
      </c>
      <c r="B13" s="73">
        <v>4252.5521753196763</v>
      </c>
      <c r="C13" s="73">
        <v>4246.5187026064013</v>
      </c>
      <c r="D13" s="73">
        <v>14305</v>
      </c>
      <c r="E13" s="73">
        <v>59.413288206403912</v>
      </c>
      <c r="G13" s="72" t="s">
        <v>2443</v>
      </c>
      <c r="H13" s="72" t="s">
        <v>2443</v>
      </c>
      <c r="I13" s="72" t="s">
        <v>2443</v>
      </c>
      <c r="J13" s="72" t="s">
        <v>2443</v>
      </c>
      <c r="K13" s="72" t="s">
        <v>2443</v>
      </c>
      <c r="L13" s="72" t="s">
        <v>2443</v>
      </c>
    </row>
    <row r="14" spans="1:12" x14ac:dyDescent="0.35">
      <c r="A14" s="74">
        <v>19084</v>
      </c>
      <c r="B14" s="73">
        <v>4301.1527716090441</v>
      </c>
      <c r="C14" s="73">
        <v>4317.9867088566498</v>
      </c>
      <c r="D14" s="73">
        <v>14611.06830601093</v>
      </c>
      <c r="E14" s="73">
        <v>58.99048105140826</v>
      </c>
      <c r="G14" s="72" t="s">
        <v>2443</v>
      </c>
      <c r="H14" s="72" t="s">
        <v>2443</v>
      </c>
      <c r="I14" s="72" t="s">
        <v>2443</v>
      </c>
      <c r="J14" s="72" t="s">
        <v>2443</v>
      </c>
      <c r="K14" s="72" t="s">
        <v>2443</v>
      </c>
      <c r="L14" s="72" t="s">
        <v>2443</v>
      </c>
    </row>
    <row r="15" spans="1:12" x14ac:dyDescent="0.35">
      <c r="A15" s="74">
        <v>19175</v>
      </c>
      <c r="B15" s="73">
        <v>4349.7533678984119</v>
      </c>
      <c r="C15" s="73">
        <v>4389.4547151068973</v>
      </c>
      <c r="D15" s="73">
        <v>14917.13661202187</v>
      </c>
      <c r="E15" s="73">
        <v>58.585024125624031</v>
      </c>
      <c r="G15" s="72" t="s">
        <v>2443</v>
      </c>
      <c r="H15" s="72" t="s">
        <v>2443</v>
      </c>
      <c r="I15" s="72" t="s">
        <v>2443</v>
      </c>
      <c r="J15" s="72" t="s">
        <v>2443</v>
      </c>
      <c r="K15" s="72" t="s">
        <v>2443</v>
      </c>
      <c r="L15" s="72" t="s">
        <v>2443</v>
      </c>
    </row>
    <row r="16" spans="1:12" x14ac:dyDescent="0.35">
      <c r="A16" s="74">
        <v>19267</v>
      </c>
      <c r="B16" s="73">
        <v>4398.3539641877787</v>
      </c>
      <c r="C16" s="73">
        <v>4460.9227213571457</v>
      </c>
      <c r="D16" s="73">
        <v>15226.56830601093</v>
      </c>
      <c r="E16" s="73">
        <v>58.183016077546426</v>
      </c>
      <c r="G16" s="72" t="s">
        <v>2443</v>
      </c>
      <c r="H16" s="72" t="s">
        <v>2443</v>
      </c>
      <c r="I16" s="72" t="s">
        <v>2443</v>
      </c>
      <c r="J16" s="72" t="s">
        <v>2443</v>
      </c>
      <c r="K16" s="72" t="s">
        <v>2443</v>
      </c>
      <c r="L16" s="72" t="s">
        <v>2443</v>
      </c>
    </row>
    <row r="17" spans="1:12" x14ac:dyDescent="0.35">
      <c r="A17" s="74">
        <v>19359</v>
      </c>
      <c r="B17" s="73">
        <v>4446.9545604771474</v>
      </c>
      <c r="C17" s="73">
        <v>4532.3907276073933</v>
      </c>
      <c r="D17" s="73">
        <v>15536</v>
      </c>
      <c r="E17" s="73">
        <v>57.797021679225921</v>
      </c>
      <c r="G17" s="72" t="s">
        <v>2443</v>
      </c>
      <c r="H17" s="72" t="s">
        <v>2443</v>
      </c>
      <c r="I17" s="72" t="s">
        <v>2443</v>
      </c>
      <c r="J17" s="72" t="s">
        <v>2443</v>
      </c>
      <c r="K17" s="72" t="s">
        <v>2443</v>
      </c>
      <c r="L17" s="72" t="s">
        <v>2443</v>
      </c>
    </row>
    <row r="18" spans="1:12" x14ac:dyDescent="0.35">
      <c r="A18" s="74">
        <v>19449</v>
      </c>
      <c r="B18" s="73">
        <v>4512.1114038541009</v>
      </c>
      <c r="C18" s="73">
        <v>4458.4832318896906</v>
      </c>
      <c r="D18" s="73">
        <v>15818.57534246576</v>
      </c>
      <c r="E18" s="73">
        <v>56.70924493220182</v>
      </c>
      <c r="G18" s="72" t="s">
        <v>2443</v>
      </c>
      <c r="H18" s="72" t="s">
        <v>2443</v>
      </c>
      <c r="I18" s="72" t="s">
        <v>2443</v>
      </c>
      <c r="J18" s="72" t="s">
        <v>2443</v>
      </c>
      <c r="K18" s="72" t="s">
        <v>2443</v>
      </c>
      <c r="L18" s="72" t="s">
        <v>2443</v>
      </c>
    </row>
    <row r="19" spans="1:12" x14ac:dyDescent="0.35">
      <c r="A19" s="74">
        <v>19540</v>
      </c>
      <c r="B19" s="73">
        <v>4577.2682472310553</v>
      </c>
      <c r="C19" s="73">
        <v>4384.575736171988</v>
      </c>
      <c r="D19" s="73">
        <v>16104.290410958911</v>
      </c>
      <c r="E19" s="73">
        <v>55.648797647765612</v>
      </c>
      <c r="G19" s="72" t="s">
        <v>2443</v>
      </c>
      <c r="H19" s="72" t="s">
        <v>2443</v>
      </c>
      <c r="I19" s="72" t="s">
        <v>2443</v>
      </c>
      <c r="J19" s="72" t="s">
        <v>2443</v>
      </c>
      <c r="K19" s="72" t="s">
        <v>2443</v>
      </c>
      <c r="L19" s="72" t="s">
        <v>2443</v>
      </c>
    </row>
    <row r="20" spans="1:12" x14ac:dyDescent="0.35">
      <c r="A20" s="74">
        <v>19632</v>
      </c>
      <c r="B20" s="73">
        <v>4642.4250906080097</v>
      </c>
      <c r="C20" s="73">
        <v>4310.6682404542853</v>
      </c>
      <c r="D20" s="73">
        <v>16393.14520547945</v>
      </c>
      <c r="E20" s="73">
        <v>54.614860167710212</v>
      </c>
      <c r="G20" s="72" t="s">
        <v>2443</v>
      </c>
      <c r="H20" s="72" t="s">
        <v>2443</v>
      </c>
      <c r="I20" s="72" t="s">
        <v>2443</v>
      </c>
      <c r="J20" s="72" t="s">
        <v>2443</v>
      </c>
      <c r="K20" s="72" t="s">
        <v>2443</v>
      </c>
      <c r="L20" s="72" t="s">
        <v>2443</v>
      </c>
    </row>
    <row r="21" spans="1:12" x14ac:dyDescent="0.35">
      <c r="A21" s="74">
        <v>19724</v>
      </c>
      <c r="B21" s="73">
        <v>4707.581933984965</v>
      </c>
      <c r="C21" s="73">
        <v>4236.7607447365826</v>
      </c>
      <c r="D21" s="73">
        <v>16682</v>
      </c>
      <c r="E21" s="73">
        <v>53.616728681941893</v>
      </c>
      <c r="G21" s="72" t="s">
        <v>2443</v>
      </c>
      <c r="H21" s="72" t="s">
        <v>2443</v>
      </c>
      <c r="I21" s="72" t="s">
        <v>2443</v>
      </c>
      <c r="J21" s="72" t="s">
        <v>2443</v>
      </c>
      <c r="K21" s="72" t="s">
        <v>2443</v>
      </c>
      <c r="L21" s="72" t="s">
        <v>2443</v>
      </c>
    </row>
    <row r="22" spans="1:12" x14ac:dyDescent="0.35">
      <c r="A22" s="74">
        <v>19814</v>
      </c>
      <c r="B22" s="73">
        <v>4831.019437472658</v>
      </c>
      <c r="C22" s="73">
        <v>4284.5566680063439</v>
      </c>
      <c r="D22" s="73">
        <v>16907.616438356159</v>
      </c>
      <c r="E22" s="73">
        <v>53.914022350303938</v>
      </c>
      <c r="G22" s="72" t="s">
        <v>2443</v>
      </c>
      <c r="H22" s="72" t="s">
        <v>2443</v>
      </c>
      <c r="I22" s="72" t="s">
        <v>2443</v>
      </c>
      <c r="J22" s="72" t="s">
        <v>2443</v>
      </c>
      <c r="K22" s="72" t="s">
        <v>2443</v>
      </c>
      <c r="L22" s="72" t="s">
        <v>2443</v>
      </c>
    </row>
    <row r="23" spans="1:12" x14ac:dyDescent="0.35">
      <c r="A23" s="74">
        <v>19905</v>
      </c>
      <c r="B23" s="73">
        <v>4954.4569409603509</v>
      </c>
      <c r="C23" s="73">
        <v>4332.3525912761052</v>
      </c>
      <c r="D23" s="73">
        <v>17135.73972602739</v>
      </c>
      <c r="E23" s="73">
        <v>54.195556659458177</v>
      </c>
      <c r="G23" s="72" t="s">
        <v>2443</v>
      </c>
      <c r="H23" s="72" t="s">
        <v>2443</v>
      </c>
      <c r="I23" s="72" t="s">
        <v>2443</v>
      </c>
      <c r="J23" s="72" t="s">
        <v>2443</v>
      </c>
      <c r="K23" s="72" t="s">
        <v>2443</v>
      </c>
      <c r="L23" s="72" t="s">
        <v>2443</v>
      </c>
    </row>
    <row r="24" spans="1:12" x14ac:dyDescent="0.35">
      <c r="A24" s="74">
        <v>19997</v>
      </c>
      <c r="B24" s="73">
        <v>5077.8944444480439</v>
      </c>
      <c r="C24" s="73">
        <v>4380.1485145458664</v>
      </c>
      <c r="D24" s="73">
        <v>17366.369863013701</v>
      </c>
      <c r="E24" s="73">
        <v>54.461830731460623</v>
      </c>
      <c r="G24" s="72" t="s">
        <v>2443</v>
      </c>
      <c r="H24" s="72" t="s">
        <v>2443</v>
      </c>
      <c r="I24" s="72" t="s">
        <v>2443</v>
      </c>
      <c r="J24" s="72" t="s">
        <v>2443</v>
      </c>
      <c r="K24" s="72" t="s">
        <v>2443</v>
      </c>
      <c r="L24" s="72" t="s">
        <v>2443</v>
      </c>
    </row>
    <row r="25" spans="1:12" x14ac:dyDescent="0.35">
      <c r="A25" s="74">
        <v>20089</v>
      </c>
      <c r="B25" s="73">
        <v>5201.3319479357369</v>
      </c>
      <c r="C25" s="73">
        <v>4427.9444378156277</v>
      </c>
      <c r="D25" s="73">
        <v>17597</v>
      </c>
      <c r="E25" s="73">
        <v>54.721125110822094</v>
      </c>
      <c r="G25" s="72" t="s">
        <v>2443</v>
      </c>
      <c r="H25" s="72" t="s">
        <v>2443</v>
      </c>
      <c r="I25" s="72" t="s">
        <v>2443</v>
      </c>
      <c r="J25" s="72" t="s">
        <v>2443</v>
      </c>
      <c r="K25" s="72" t="s">
        <v>2443</v>
      </c>
      <c r="L25" s="72" t="s">
        <v>2443</v>
      </c>
    </row>
    <row r="26" spans="1:12" x14ac:dyDescent="0.35">
      <c r="A26" s="74">
        <v>20179</v>
      </c>
      <c r="B26" s="73">
        <v>5330.3104534729064</v>
      </c>
      <c r="C26" s="73">
        <v>4584.3428181180034</v>
      </c>
      <c r="D26" s="73">
        <v>17984.616438356159</v>
      </c>
      <c r="E26" s="73">
        <v>55.12852223217687</v>
      </c>
      <c r="G26" s="72" t="s">
        <v>2443</v>
      </c>
      <c r="H26" s="72" t="s">
        <v>2443</v>
      </c>
      <c r="I26" s="72" t="s">
        <v>2443</v>
      </c>
      <c r="J26" s="72" t="s">
        <v>2443</v>
      </c>
      <c r="K26" s="72" t="s">
        <v>2443</v>
      </c>
      <c r="L26" s="72" t="s">
        <v>2443</v>
      </c>
    </row>
    <row r="27" spans="1:12" x14ac:dyDescent="0.35">
      <c r="A27" s="74">
        <v>20270</v>
      </c>
      <c r="B27" s="73">
        <v>5459.288959010074</v>
      </c>
      <c r="C27" s="73">
        <v>4740.74119842038</v>
      </c>
      <c r="D27" s="73">
        <v>18376.539726027378</v>
      </c>
      <c r="E27" s="73">
        <v>55.505717123576687</v>
      </c>
      <c r="G27" s="72" t="s">
        <v>2443</v>
      </c>
      <c r="H27" s="72" t="s">
        <v>2443</v>
      </c>
      <c r="I27" s="72" t="s">
        <v>2443</v>
      </c>
      <c r="J27" s="72" t="s">
        <v>2443</v>
      </c>
      <c r="K27" s="72" t="s">
        <v>2443</v>
      </c>
      <c r="L27" s="72" t="s">
        <v>2443</v>
      </c>
    </row>
    <row r="28" spans="1:12" x14ac:dyDescent="0.35">
      <c r="A28" s="74">
        <v>20362</v>
      </c>
      <c r="B28" s="73">
        <v>5588.2674645472416</v>
      </c>
      <c r="C28" s="73">
        <v>4897.1395787227566</v>
      </c>
      <c r="D28" s="73">
        <v>18772.769863013698</v>
      </c>
      <c r="E28" s="73">
        <v>55.854341792835037</v>
      </c>
      <c r="G28" s="72" t="s">
        <v>2443</v>
      </c>
      <c r="H28" s="72" t="s">
        <v>2443</v>
      </c>
      <c r="I28" s="72" t="s">
        <v>2443</v>
      </c>
      <c r="J28" s="72" t="s">
        <v>2443</v>
      </c>
      <c r="K28" s="72" t="s">
        <v>2443</v>
      </c>
      <c r="L28" s="72" t="s">
        <v>2443</v>
      </c>
    </row>
    <row r="29" spans="1:12" x14ac:dyDescent="0.35">
      <c r="A29" s="74">
        <v>20454</v>
      </c>
      <c r="B29" s="73">
        <v>5717.2459700844101</v>
      </c>
      <c r="C29" s="73">
        <v>5053.5379590251314</v>
      </c>
      <c r="D29" s="73">
        <v>19169</v>
      </c>
      <c r="E29" s="73">
        <v>56.188554067032932</v>
      </c>
      <c r="G29" s="72" t="s">
        <v>2443</v>
      </c>
      <c r="H29" s="72" t="s">
        <v>2443</v>
      </c>
      <c r="I29" s="72" t="s">
        <v>2443</v>
      </c>
      <c r="J29" s="72" t="s">
        <v>2443</v>
      </c>
      <c r="K29" s="72" t="s">
        <v>2443</v>
      </c>
      <c r="L29" s="72" t="s">
        <v>2443</v>
      </c>
    </row>
    <row r="30" spans="1:12" x14ac:dyDescent="0.35">
      <c r="A30" s="74">
        <v>20545</v>
      </c>
      <c r="B30" s="73">
        <v>5763.6435173661557</v>
      </c>
      <c r="C30" s="73">
        <v>4991.6472077211874</v>
      </c>
      <c r="D30" s="73">
        <v>19589</v>
      </c>
      <c r="E30" s="73">
        <v>54.904746159004262</v>
      </c>
      <c r="G30" s="72" t="s">
        <v>2443</v>
      </c>
      <c r="H30" s="72" t="s">
        <v>2443</v>
      </c>
      <c r="I30" s="72" t="s">
        <v>2443</v>
      </c>
      <c r="J30" s="72" t="s">
        <v>2443</v>
      </c>
      <c r="K30" s="72" t="s">
        <v>2443</v>
      </c>
      <c r="L30" s="72" t="s">
        <v>2443</v>
      </c>
    </row>
    <row r="31" spans="1:12" x14ac:dyDescent="0.35">
      <c r="A31" s="74">
        <v>20636</v>
      </c>
      <c r="B31" s="73">
        <v>5810.0410646479004</v>
      </c>
      <c r="C31" s="73">
        <v>4929.7564564172444</v>
      </c>
      <c r="D31" s="73">
        <v>20056</v>
      </c>
      <c r="E31" s="73">
        <v>53.549050264584878</v>
      </c>
      <c r="G31" s="72" t="s">
        <v>2443</v>
      </c>
      <c r="H31" s="72" t="s">
        <v>2443</v>
      </c>
      <c r="I31" s="72" t="s">
        <v>2443</v>
      </c>
      <c r="J31" s="72" t="s">
        <v>2443</v>
      </c>
      <c r="K31" s="72" t="s">
        <v>2443</v>
      </c>
      <c r="L31" s="72" t="s">
        <v>2443</v>
      </c>
    </row>
    <row r="32" spans="1:12" x14ac:dyDescent="0.35">
      <c r="A32" s="74">
        <v>20728</v>
      </c>
      <c r="B32" s="73">
        <v>5856.438611929645</v>
      </c>
      <c r="C32" s="73">
        <v>4867.8657051132977</v>
      </c>
      <c r="D32" s="73">
        <v>20429</v>
      </c>
      <c r="E32" s="73">
        <v>52.495493254897177</v>
      </c>
      <c r="G32" s="72" t="s">
        <v>2443</v>
      </c>
      <c r="H32" s="72" t="s">
        <v>2443</v>
      </c>
      <c r="I32" s="72" t="s">
        <v>2443</v>
      </c>
      <c r="J32" s="72" t="s">
        <v>2443</v>
      </c>
      <c r="K32" s="72" t="s">
        <v>2443</v>
      </c>
      <c r="L32" s="72" t="s">
        <v>2443</v>
      </c>
    </row>
    <row r="33" spans="1:12" x14ac:dyDescent="0.35">
      <c r="A33" s="74">
        <v>20820</v>
      </c>
      <c r="B33" s="73">
        <v>5902.8361592113906</v>
      </c>
      <c r="C33" s="73">
        <v>4805.9749538093538</v>
      </c>
      <c r="D33" s="73">
        <v>20844</v>
      </c>
      <c r="E33" s="73">
        <v>51.375988836215427</v>
      </c>
      <c r="G33" s="72" t="s">
        <v>2443</v>
      </c>
      <c r="H33" s="72" t="s">
        <v>2443</v>
      </c>
      <c r="I33" s="72" t="s">
        <v>2443</v>
      </c>
      <c r="J33" s="72" t="s">
        <v>2443</v>
      </c>
      <c r="K33" s="72" t="s">
        <v>2443</v>
      </c>
      <c r="L33" s="72" t="s">
        <v>2443</v>
      </c>
    </row>
    <row r="34" spans="1:12" x14ac:dyDescent="0.35">
      <c r="A34" s="74">
        <v>20910</v>
      </c>
      <c r="B34" s="73">
        <v>6000.2376289726362</v>
      </c>
      <c r="C34" s="73">
        <v>4835.0681244952948</v>
      </c>
      <c r="D34" s="73">
        <v>21138</v>
      </c>
      <c r="E34" s="73">
        <v>51.259843662919543</v>
      </c>
      <c r="G34" s="72" t="s">
        <v>2443</v>
      </c>
      <c r="H34" s="72" t="s">
        <v>2443</v>
      </c>
      <c r="I34" s="72" t="s">
        <v>2443</v>
      </c>
      <c r="J34" s="72" t="s">
        <v>2443</v>
      </c>
      <c r="K34" s="72" t="s">
        <v>2443</v>
      </c>
      <c r="L34" s="72" t="s">
        <v>2443</v>
      </c>
    </row>
    <row r="35" spans="1:12" x14ac:dyDescent="0.35">
      <c r="A35" s="74">
        <v>21001</v>
      </c>
      <c r="B35" s="73">
        <v>6097.6390987338827</v>
      </c>
      <c r="C35" s="73">
        <v>4864.1612951812394</v>
      </c>
      <c r="D35" s="73">
        <v>21444</v>
      </c>
      <c r="E35" s="73">
        <v>51.118263355321389</v>
      </c>
      <c r="G35" s="72" t="s">
        <v>2443</v>
      </c>
      <c r="H35" s="72" t="s">
        <v>2443</v>
      </c>
      <c r="I35" s="72" t="s">
        <v>2443</v>
      </c>
      <c r="J35" s="72" t="s">
        <v>2443</v>
      </c>
      <c r="K35" s="72" t="s">
        <v>2443</v>
      </c>
      <c r="L35" s="72" t="s">
        <v>2443</v>
      </c>
    </row>
    <row r="36" spans="1:12" x14ac:dyDescent="0.35">
      <c r="A36" s="74">
        <v>21093</v>
      </c>
      <c r="B36" s="73">
        <v>6195.0405684951302</v>
      </c>
      <c r="C36" s="73">
        <v>4893.2544658671804</v>
      </c>
      <c r="D36" s="73">
        <v>21787</v>
      </c>
      <c r="E36" s="73">
        <v>50.894088375463852</v>
      </c>
      <c r="G36" s="72" t="s">
        <v>2443</v>
      </c>
      <c r="H36" s="72" t="s">
        <v>2443</v>
      </c>
      <c r="I36" s="72" t="s">
        <v>2443</v>
      </c>
      <c r="J36" s="72" t="s">
        <v>2443</v>
      </c>
      <c r="K36" s="72" t="s">
        <v>2443</v>
      </c>
      <c r="L36" s="72" t="s">
        <v>2443</v>
      </c>
    </row>
    <row r="37" spans="1:12" x14ac:dyDescent="0.35">
      <c r="A37" s="74">
        <v>21185</v>
      </c>
      <c r="B37" s="73">
        <v>6292.4420382563758</v>
      </c>
      <c r="C37" s="73">
        <v>4922.3476365531214</v>
      </c>
      <c r="D37" s="73">
        <v>22104</v>
      </c>
      <c r="E37" s="73">
        <v>50.736471565370508</v>
      </c>
      <c r="G37" s="72" t="s">
        <v>2443</v>
      </c>
      <c r="H37" s="72" t="s">
        <v>2443</v>
      </c>
      <c r="I37" s="72" t="s">
        <v>2443</v>
      </c>
      <c r="J37" s="72" t="s">
        <v>2443</v>
      </c>
      <c r="K37" s="72" t="s">
        <v>2443</v>
      </c>
      <c r="L37" s="72" t="s">
        <v>2443</v>
      </c>
    </row>
    <row r="38" spans="1:12" x14ac:dyDescent="0.35">
      <c r="A38" s="74">
        <v>21275</v>
      </c>
      <c r="B38" s="73">
        <v>6455.2320322230198</v>
      </c>
      <c r="C38" s="73">
        <v>5011.0301156175819</v>
      </c>
      <c r="D38" s="73">
        <v>22524</v>
      </c>
      <c r="E38" s="73">
        <v>50.906864446104613</v>
      </c>
      <c r="G38" s="72" t="s">
        <v>2443</v>
      </c>
      <c r="H38" s="72" t="s">
        <v>2443</v>
      </c>
      <c r="I38" s="72" t="s">
        <v>2443</v>
      </c>
      <c r="J38" s="72" t="s">
        <v>2443</v>
      </c>
      <c r="K38" s="72" t="s">
        <v>2443</v>
      </c>
      <c r="L38" s="72" t="s">
        <v>2443</v>
      </c>
    </row>
    <row r="39" spans="1:12" x14ac:dyDescent="0.35">
      <c r="A39" s="74">
        <v>21366</v>
      </c>
      <c r="B39" s="73">
        <v>6618.0220261896638</v>
      </c>
      <c r="C39" s="73">
        <v>5099.7125946820424</v>
      </c>
      <c r="D39" s="73">
        <v>22787</v>
      </c>
      <c r="E39" s="73">
        <v>51.422892969112667</v>
      </c>
      <c r="G39" s="72" t="s">
        <v>2443</v>
      </c>
      <c r="H39" s="72" t="s">
        <v>2443</v>
      </c>
      <c r="I39" s="72" t="s">
        <v>2443</v>
      </c>
      <c r="J39" s="72" t="s">
        <v>2443</v>
      </c>
      <c r="K39" s="72" t="s">
        <v>2443</v>
      </c>
      <c r="L39" s="72" t="s">
        <v>2443</v>
      </c>
    </row>
    <row r="40" spans="1:12" x14ac:dyDescent="0.35">
      <c r="A40" s="74">
        <v>21458</v>
      </c>
      <c r="B40" s="73">
        <v>6780.8120201563079</v>
      </c>
      <c r="C40" s="73">
        <v>5188.3950737465011</v>
      </c>
      <c r="D40" s="73">
        <v>23033</v>
      </c>
      <c r="E40" s="73">
        <v>51.965471688025048</v>
      </c>
      <c r="G40" s="72" t="s">
        <v>2443</v>
      </c>
      <c r="H40" s="72" t="s">
        <v>2443</v>
      </c>
      <c r="I40" s="72" t="s">
        <v>2443</v>
      </c>
      <c r="J40" s="72" t="s">
        <v>2443</v>
      </c>
      <c r="K40" s="72" t="s">
        <v>2443</v>
      </c>
      <c r="L40" s="72" t="s">
        <v>2443</v>
      </c>
    </row>
    <row r="41" spans="1:12" x14ac:dyDescent="0.35">
      <c r="A41" s="74">
        <v>21550</v>
      </c>
      <c r="B41" s="73">
        <v>6943.6020141229519</v>
      </c>
      <c r="C41" s="73">
        <v>5277.0775528109616</v>
      </c>
      <c r="D41" s="73">
        <v>23220</v>
      </c>
      <c r="E41" s="73">
        <v>52.62997229515036</v>
      </c>
      <c r="G41" s="72" t="s">
        <v>2443</v>
      </c>
      <c r="H41" s="72" t="s">
        <v>2443</v>
      </c>
      <c r="I41" s="72" t="s">
        <v>2443</v>
      </c>
      <c r="J41" s="72" t="s">
        <v>2443</v>
      </c>
      <c r="K41" s="72" t="s">
        <v>2443</v>
      </c>
      <c r="L41" s="72" t="s">
        <v>2443</v>
      </c>
    </row>
    <row r="42" spans="1:12" x14ac:dyDescent="0.35">
      <c r="A42" s="74">
        <v>21640</v>
      </c>
      <c r="B42" s="73">
        <v>7178.091756124767</v>
      </c>
      <c r="C42" s="73">
        <v>5461.9632865495869</v>
      </c>
      <c r="D42" s="73">
        <v>23305</v>
      </c>
      <c r="E42" s="73">
        <v>54.237524319563853</v>
      </c>
      <c r="G42" s="72" t="s">
        <v>2443</v>
      </c>
      <c r="H42" s="72" t="s">
        <v>2443</v>
      </c>
      <c r="I42" s="72" t="s">
        <v>2443</v>
      </c>
      <c r="J42" s="72" t="s">
        <v>2443</v>
      </c>
      <c r="K42" s="72" t="s">
        <v>2443</v>
      </c>
      <c r="L42" s="72" t="s">
        <v>2443</v>
      </c>
    </row>
    <row r="43" spans="1:12" x14ac:dyDescent="0.35">
      <c r="A43" s="74">
        <v>21731</v>
      </c>
      <c r="B43" s="73">
        <v>7412.5814981265812</v>
      </c>
      <c r="C43" s="73">
        <v>5646.849020288214</v>
      </c>
      <c r="D43" s="73">
        <v>23660</v>
      </c>
      <c r="E43" s="73">
        <v>55.196240568109879</v>
      </c>
      <c r="G43" s="72" t="s">
        <v>2443</v>
      </c>
      <c r="H43" s="72" t="s">
        <v>2443</v>
      </c>
      <c r="I43" s="72" t="s">
        <v>2443</v>
      </c>
      <c r="J43" s="72" t="s">
        <v>2443</v>
      </c>
      <c r="K43" s="72" t="s">
        <v>2443</v>
      </c>
      <c r="L43" s="72" t="s">
        <v>2443</v>
      </c>
    </row>
    <row r="44" spans="1:12" x14ac:dyDescent="0.35">
      <c r="A44" s="74">
        <v>21823</v>
      </c>
      <c r="B44" s="73">
        <v>7647.0712401283954</v>
      </c>
      <c r="C44" s="73">
        <v>5831.7347540268402</v>
      </c>
      <c r="D44" s="73">
        <v>23939</v>
      </c>
      <c r="E44" s="73">
        <v>56.304799674820323</v>
      </c>
      <c r="G44" s="72" t="s">
        <v>2443</v>
      </c>
      <c r="H44" s="72" t="s">
        <v>2443</v>
      </c>
      <c r="I44" s="72" t="s">
        <v>2443</v>
      </c>
      <c r="J44" s="72" t="s">
        <v>2443</v>
      </c>
      <c r="K44" s="72" t="s">
        <v>2443</v>
      </c>
      <c r="L44" s="72" t="s">
        <v>2443</v>
      </c>
    </row>
    <row r="45" spans="1:12" x14ac:dyDescent="0.35">
      <c r="A45" s="74">
        <v>21915</v>
      </c>
      <c r="B45" s="73">
        <v>7881.5609821302096</v>
      </c>
      <c r="C45" s="73">
        <v>6016.6204877654664</v>
      </c>
      <c r="D45" s="73">
        <v>24388</v>
      </c>
      <c r="E45" s="73">
        <v>56.98778690296735</v>
      </c>
      <c r="G45" s="72" t="s">
        <v>2443</v>
      </c>
      <c r="H45" s="72" t="s">
        <v>2443</v>
      </c>
      <c r="I45" s="72" t="s">
        <v>2443</v>
      </c>
      <c r="J45" s="72" t="s">
        <v>2443</v>
      </c>
      <c r="K45" s="72" t="s">
        <v>2443</v>
      </c>
      <c r="L45" s="72" t="s">
        <v>2443</v>
      </c>
    </row>
    <row r="46" spans="1:12" x14ac:dyDescent="0.35">
      <c r="A46" s="74">
        <v>22006</v>
      </c>
      <c r="B46" s="73">
        <v>8063.5160030873867</v>
      </c>
      <c r="C46" s="73">
        <v>6165.1558060571761</v>
      </c>
      <c r="D46" s="73">
        <v>24928</v>
      </c>
      <c r="E46" s="73">
        <v>57.079074972499043</v>
      </c>
      <c r="G46" s="72" t="s">
        <v>2443</v>
      </c>
      <c r="H46" s="72" t="s">
        <v>2443</v>
      </c>
      <c r="I46" s="72" t="s">
        <v>2443</v>
      </c>
      <c r="J46" s="72" t="s">
        <v>2443</v>
      </c>
      <c r="K46" s="72" t="s">
        <v>2443</v>
      </c>
      <c r="L46" s="72" t="s">
        <v>2443</v>
      </c>
    </row>
    <row r="47" spans="1:12" x14ac:dyDescent="0.35">
      <c r="A47" s="74">
        <v>22097</v>
      </c>
      <c r="B47" s="73">
        <v>8245.4710240445638</v>
      </c>
      <c r="C47" s="73">
        <v>6313.6911243488858</v>
      </c>
      <c r="D47" s="73">
        <v>25333</v>
      </c>
      <c r="E47" s="73">
        <v>57.471133100672837</v>
      </c>
      <c r="G47" s="72" t="s">
        <v>2443</v>
      </c>
      <c r="H47" s="72" t="s">
        <v>2443</v>
      </c>
      <c r="I47" s="72" t="s">
        <v>2443</v>
      </c>
      <c r="J47" s="72" t="s">
        <v>2443</v>
      </c>
      <c r="K47" s="72" t="s">
        <v>2443</v>
      </c>
      <c r="L47" s="72" t="s">
        <v>2443</v>
      </c>
    </row>
    <row r="48" spans="1:12" x14ac:dyDescent="0.35">
      <c r="A48" s="74">
        <v>22189</v>
      </c>
      <c r="B48" s="73">
        <v>8427.4260450017428</v>
      </c>
      <c r="C48" s="73">
        <v>6462.2264426405964</v>
      </c>
      <c r="D48" s="73">
        <v>25808</v>
      </c>
      <c r="E48" s="73">
        <v>57.693941753108881</v>
      </c>
      <c r="G48" s="72" t="s">
        <v>2443</v>
      </c>
      <c r="H48" s="72" t="s">
        <v>2443</v>
      </c>
      <c r="I48" s="72" t="s">
        <v>2443</v>
      </c>
      <c r="J48" s="72" t="s">
        <v>2443</v>
      </c>
      <c r="K48" s="72" t="s">
        <v>2443</v>
      </c>
      <c r="L48" s="72" t="s">
        <v>2443</v>
      </c>
    </row>
    <row r="49" spans="1:12" x14ac:dyDescent="0.35">
      <c r="A49" s="74">
        <v>22281</v>
      </c>
      <c r="B49" s="73">
        <v>8609.3810659589199</v>
      </c>
      <c r="C49" s="73">
        <v>6610.7617609323061</v>
      </c>
      <c r="D49" s="73">
        <v>26201</v>
      </c>
      <c r="E49" s="73">
        <v>58.089931021301581</v>
      </c>
      <c r="G49" s="72" t="s">
        <v>2443</v>
      </c>
      <c r="H49" s="72" t="s">
        <v>2443</v>
      </c>
      <c r="I49" s="72" t="s">
        <v>2443</v>
      </c>
      <c r="J49" s="72" t="s">
        <v>2443</v>
      </c>
      <c r="K49" s="72" t="s">
        <v>2443</v>
      </c>
      <c r="L49" s="72" t="s">
        <v>2443</v>
      </c>
    </row>
    <row r="50" spans="1:12" x14ac:dyDescent="0.35">
      <c r="A50" s="74">
        <v>22371</v>
      </c>
      <c r="B50" s="73">
        <v>8764.730520035122</v>
      </c>
      <c r="C50" s="73">
        <v>6729.840708085997</v>
      </c>
      <c r="D50" s="73">
        <v>26657</v>
      </c>
      <c r="E50" s="73">
        <v>58.125712676299358</v>
      </c>
      <c r="G50" s="72" t="s">
        <v>2443</v>
      </c>
      <c r="H50" s="72" t="s">
        <v>2443</v>
      </c>
      <c r="I50" s="72" t="s">
        <v>2443</v>
      </c>
      <c r="J50" s="72" t="s">
        <v>2443</v>
      </c>
      <c r="K50" s="72" t="s">
        <v>2443</v>
      </c>
      <c r="L50" s="72" t="s">
        <v>2443</v>
      </c>
    </row>
    <row r="51" spans="1:12" x14ac:dyDescent="0.35">
      <c r="A51" s="74">
        <v>22462</v>
      </c>
      <c r="B51" s="73">
        <v>8920.0799741113242</v>
      </c>
      <c r="C51" s="73">
        <v>6848.9196552396888</v>
      </c>
      <c r="D51" s="73">
        <v>27054</v>
      </c>
      <c r="E51" s="73">
        <v>58.287128074780107</v>
      </c>
      <c r="G51" s="72" t="s">
        <v>2443</v>
      </c>
      <c r="H51" s="72" t="s">
        <v>2443</v>
      </c>
      <c r="I51" s="72" t="s">
        <v>2443</v>
      </c>
      <c r="J51" s="72" t="s">
        <v>2443</v>
      </c>
      <c r="K51" s="72" t="s">
        <v>2443</v>
      </c>
      <c r="L51" s="72" t="s">
        <v>2443</v>
      </c>
    </row>
    <row r="52" spans="1:12" x14ac:dyDescent="0.35">
      <c r="A52" s="74">
        <v>22554</v>
      </c>
      <c r="B52" s="73">
        <v>9075.4294281875264</v>
      </c>
      <c r="C52" s="73">
        <v>6967.9986023933798</v>
      </c>
      <c r="D52" s="73">
        <v>27595</v>
      </c>
      <c r="E52" s="73">
        <v>58.138894838126127</v>
      </c>
      <c r="G52" s="72" t="s">
        <v>2443</v>
      </c>
      <c r="H52" s="72" t="s">
        <v>2443</v>
      </c>
      <c r="I52" s="72" t="s">
        <v>2443</v>
      </c>
      <c r="J52" s="72" t="s">
        <v>2443</v>
      </c>
      <c r="K52" s="72" t="s">
        <v>2443</v>
      </c>
      <c r="L52" s="72" t="s">
        <v>2443</v>
      </c>
    </row>
    <row r="53" spans="1:12" x14ac:dyDescent="0.35">
      <c r="A53" s="74">
        <v>22646</v>
      </c>
      <c r="B53" s="73">
        <v>9230.7788822637285</v>
      </c>
      <c r="C53" s="73">
        <v>7087.0775495470716</v>
      </c>
      <c r="D53" s="73">
        <v>27918</v>
      </c>
      <c r="E53" s="73">
        <v>58.449231434238847</v>
      </c>
      <c r="G53" s="72" t="s">
        <v>2443</v>
      </c>
      <c r="H53" s="72" t="s">
        <v>2443</v>
      </c>
      <c r="I53" s="72" t="s">
        <v>2443</v>
      </c>
      <c r="J53" s="72" t="s">
        <v>2443</v>
      </c>
      <c r="K53" s="72" t="s">
        <v>2443</v>
      </c>
      <c r="L53" s="72" t="s">
        <v>2443</v>
      </c>
    </row>
    <row r="54" spans="1:12" x14ac:dyDescent="0.35">
      <c r="A54" s="74">
        <v>22736</v>
      </c>
      <c r="B54" s="73">
        <v>9492.7760747696029</v>
      </c>
      <c r="C54" s="73">
        <v>7270.0830893832699</v>
      </c>
      <c r="D54" s="73">
        <v>28169</v>
      </c>
      <c r="E54" s="73">
        <v>59.508179786832592</v>
      </c>
      <c r="G54" s="72" t="s">
        <v>2443</v>
      </c>
      <c r="H54" s="72" t="s">
        <v>2443</v>
      </c>
      <c r="I54" s="72" t="s">
        <v>2443</v>
      </c>
      <c r="J54" s="72" t="s">
        <v>2443</v>
      </c>
      <c r="K54" s="72" t="s">
        <v>2443</v>
      </c>
      <c r="L54" s="72" t="s">
        <v>2443</v>
      </c>
    </row>
    <row r="55" spans="1:12" x14ac:dyDescent="0.35">
      <c r="A55" s="74">
        <v>22827</v>
      </c>
      <c r="B55" s="73">
        <v>9754.7732672754755</v>
      </c>
      <c r="C55" s="73">
        <v>7453.08862921947</v>
      </c>
      <c r="D55" s="73">
        <v>28595</v>
      </c>
      <c r="E55" s="73">
        <v>60.177869895068881</v>
      </c>
      <c r="G55" s="72" t="s">
        <v>2443</v>
      </c>
      <c r="H55" s="72" t="s">
        <v>2443</v>
      </c>
      <c r="I55" s="72" t="s">
        <v>2443</v>
      </c>
      <c r="J55" s="72" t="s">
        <v>2443</v>
      </c>
      <c r="K55" s="72" t="s">
        <v>2443</v>
      </c>
      <c r="L55" s="72" t="s">
        <v>2443</v>
      </c>
    </row>
    <row r="56" spans="1:12" x14ac:dyDescent="0.35">
      <c r="A56" s="74">
        <v>22919</v>
      </c>
      <c r="B56" s="73">
        <v>10016.77045978135</v>
      </c>
      <c r="C56" s="73">
        <v>7636.0941690556701</v>
      </c>
      <c r="D56" s="73">
        <v>28857</v>
      </c>
      <c r="E56" s="73">
        <v>61.173596107831777</v>
      </c>
      <c r="G56" s="72" t="s">
        <v>2443</v>
      </c>
      <c r="H56" s="72" t="s">
        <v>2443</v>
      </c>
      <c r="I56" s="72" t="s">
        <v>2443</v>
      </c>
      <c r="J56" s="72" t="s">
        <v>2443</v>
      </c>
      <c r="K56" s="72" t="s">
        <v>2443</v>
      </c>
      <c r="L56" s="72" t="s">
        <v>2443</v>
      </c>
    </row>
    <row r="57" spans="1:12" x14ac:dyDescent="0.35">
      <c r="A57" s="74">
        <v>23011</v>
      </c>
      <c r="B57" s="73">
        <v>10278.767652287221</v>
      </c>
      <c r="C57" s="73">
        <v>7819.0997088918693</v>
      </c>
      <c r="D57" s="73">
        <v>29235</v>
      </c>
      <c r="E57" s="73">
        <v>61.904796857120203</v>
      </c>
      <c r="G57" s="72" t="s">
        <v>2443</v>
      </c>
      <c r="H57" s="72" t="s">
        <v>2443</v>
      </c>
      <c r="I57" s="72" t="s">
        <v>2443</v>
      </c>
      <c r="J57" s="72" t="s">
        <v>2443</v>
      </c>
      <c r="K57" s="72" t="s">
        <v>2443</v>
      </c>
      <c r="L57" s="72" t="s">
        <v>2443</v>
      </c>
    </row>
    <row r="58" spans="1:12" x14ac:dyDescent="0.35">
      <c r="A58" s="74">
        <v>23101</v>
      </c>
      <c r="B58" s="73">
        <v>10487.1027692196</v>
      </c>
      <c r="C58" s="73">
        <v>8076.9996391747336</v>
      </c>
      <c r="D58" s="73">
        <v>29468</v>
      </c>
      <c r="E58" s="73">
        <v>62.997496974325827</v>
      </c>
      <c r="G58" s="72" t="s">
        <v>2443</v>
      </c>
      <c r="H58" s="72" t="s">
        <v>2443</v>
      </c>
      <c r="I58" s="73">
        <v>2</v>
      </c>
      <c r="J58" s="73">
        <v>10</v>
      </c>
      <c r="K58" s="72" t="s">
        <v>2443</v>
      </c>
      <c r="L58" s="72" t="s">
        <v>2443</v>
      </c>
    </row>
    <row r="59" spans="1:12" x14ac:dyDescent="0.35">
      <c r="A59" s="74">
        <v>23192</v>
      </c>
      <c r="B59" s="73">
        <v>10695.43788615198</v>
      </c>
      <c r="C59" s="73">
        <v>8334.899569457597</v>
      </c>
      <c r="D59" s="73">
        <v>29911</v>
      </c>
      <c r="E59" s="73">
        <v>63.62320703289619</v>
      </c>
      <c r="G59" s="72" t="s">
        <v>2443</v>
      </c>
      <c r="H59" s="72" t="s">
        <v>2443</v>
      </c>
      <c r="I59" s="73">
        <v>2</v>
      </c>
      <c r="J59" s="73">
        <v>10</v>
      </c>
      <c r="K59" s="72" t="s">
        <v>2443</v>
      </c>
      <c r="L59" s="72" t="s">
        <v>2443</v>
      </c>
    </row>
    <row r="60" spans="1:12" x14ac:dyDescent="0.35">
      <c r="A60" s="74">
        <v>23284</v>
      </c>
      <c r="B60" s="73">
        <v>10903.77300308436</v>
      </c>
      <c r="C60" s="73">
        <v>8592.7994997404585</v>
      </c>
      <c r="D60" s="73">
        <v>30399</v>
      </c>
      <c r="E60" s="73">
        <v>64.135571903104776</v>
      </c>
      <c r="G60" s="72" t="s">
        <v>2443</v>
      </c>
      <c r="H60" s="72" t="s">
        <v>2443</v>
      </c>
      <c r="I60" s="73">
        <v>2</v>
      </c>
      <c r="J60" s="73">
        <v>10</v>
      </c>
      <c r="K60" s="72" t="s">
        <v>2443</v>
      </c>
      <c r="L60" s="72" t="s">
        <v>2443</v>
      </c>
    </row>
    <row r="61" spans="1:12" x14ac:dyDescent="0.35">
      <c r="A61" s="74">
        <v>23376</v>
      </c>
      <c r="B61" s="73">
        <v>11112.10812001675</v>
      </c>
      <c r="C61" s="73">
        <v>8850.6994300233237</v>
      </c>
      <c r="D61" s="73">
        <v>31099</v>
      </c>
      <c r="E61" s="73">
        <v>64.191155825074972</v>
      </c>
      <c r="G61" s="72" t="s">
        <v>2443</v>
      </c>
      <c r="H61" s="72" t="s">
        <v>2443</v>
      </c>
      <c r="I61" s="73">
        <v>2</v>
      </c>
      <c r="J61" s="73">
        <v>10</v>
      </c>
      <c r="K61" s="72" t="s">
        <v>2443</v>
      </c>
      <c r="L61" s="72" t="s">
        <v>2443</v>
      </c>
    </row>
    <row r="62" spans="1:12" x14ac:dyDescent="0.35">
      <c r="A62" s="74">
        <v>23467</v>
      </c>
      <c r="B62" s="73">
        <v>11394.172223136229</v>
      </c>
      <c r="C62" s="73">
        <v>9349.2641798168061</v>
      </c>
      <c r="D62" s="73">
        <v>31876</v>
      </c>
      <c r="E62" s="73">
        <v>65.075405957312839</v>
      </c>
      <c r="G62" s="72" t="s">
        <v>2443</v>
      </c>
      <c r="H62" s="72" t="s">
        <v>2443</v>
      </c>
      <c r="I62" s="73">
        <v>2</v>
      </c>
      <c r="J62" s="73">
        <v>10</v>
      </c>
      <c r="K62" s="72" t="s">
        <v>2443</v>
      </c>
      <c r="L62" s="72" t="s">
        <v>2443</v>
      </c>
    </row>
    <row r="63" spans="1:12" x14ac:dyDescent="0.35">
      <c r="A63" s="74">
        <v>23558</v>
      </c>
      <c r="B63" s="73">
        <v>11676.23632625573</v>
      </c>
      <c r="C63" s="73">
        <v>9847.8289296102885</v>
      </c>
      <c r="D63" s="73">
        <v>32559</v>
      </c>
      <c r="E63" s="73">
        <v>66.107881863282088</v>
      </c>
      <c r="G63" s="72" t="s">
        <v>2443</v>
      </c>
      <c r="H63" s="72" t="s">
        <v>2443</v>
      </c>
      <c r="I63" s="73">
        <v>2</v>
      </c>
      <c r="J63" s="73">
        <v>10</v>
      </c>
      <c r="K63" s="72" t="s">
        <v>2443</v>
      </c>
      <c r="L63" s="72" t="s">
        <v>2443</v>
      </c>
    </row>
    <row r="64" spans="1:12" x14ac:dyDescent="0.35">
      <c r="A64" s="74">
        <v>23650</v>
      </c>
      <c r="B64" s="73">
        <v>11958.30042937522</v>
      </c>
      <c r="C64" s="73">
        <v>10346.393679403771</v>
      </c>
      <c r="D64" s="73">
        <v>33308</v>
      </c>
      <c r="E64" s="73">
        <v>66.964975707874942</v>
      </c>
      <c r="G64" s="72" t="s">
        <v>2443</v>
      </c>
      <c r="H64" s="72" t="s">
        <v>2443</v>
      </c>
      <c r="I64" s="73">
        <v>2</v>
      </c>
      <c r="J64" s="73">
        <v>10</v>
      </c>
      <c r="K64" s="72" t="s">
        <v>2443</v>
      </c>
      <c r="L64" s="72" t="s">
        <v>2443</v>
      </c>
    </row>
    <row r="65" spans="1:12" x14ac:dyDescent="0.35">
      <c r="A65" s="74">
        <v>23742</v>
      </c>
      <c r="B65" s="73">
        <v>12240.36453249471</v>
      </c>
      <c r="C65" s="73">
        <v>10844.958429197261</v>
      </c>
      <c r="D65" s="73">
        <v>34047</v>
      </c>
      <c r="E65" s="73">
        <v>67.804279265991013</v>
      </c>
      <c r="G65" s="72" t="s">
        <v>2443</v>
      </c>
      <c r="H65" s="72" t="s">
        <v>2443</v>
      </c>
      <c r="I65" s="73">
        <v>2</v>
      </c>
      <c r="J65" s="73">
        <v>10</v>
      </c>
      <c r="K65" s="72" t="s">
        <v>2443</v>
      </c>
      <c r="L65" s="72" t="s">
        <v>2443</v>
      </c>
    </row>
    <row r="66" spans="1:12" x14ac:dyDescent="0.35">
      <c r="A66" s="74">
        <v>23832</v>
      </c>
      <c r="B66" s="73">
        <v>12469.89391456956</v>
      </c>
      <c r="C66" s="73">
        <v>11130.434536715709</v>
      </c>
      <c r="D66" s="73">
        <v>34924</v>
      </c>
      <c r="E66" s="73">
        <v>67.576246853983704</v>
      </c>
      <c r="G66" s="72" t="s">
        <v>2443</v>
      </c>
      <c r="H66" s="72" t="s">
        <v>2443</v>
      </c>
      <c r="I66" s="73">
        <v>2</v>
      </c>
      <c r="J66" s="73">
        <v>10</v>
      </c>
      <c r="K66" s="72" t="s">
        <v>2443</v>
      </c>
      <c r="L66" s="72" t="s">
        <v>2443</v>
      </c>
    </row>
    <row r="67" spans="1:12" x14ac:dyDescent="0.35">
      <c r="A67" s="74">
        <v>23923</v>
      </c>
      <c r="B67" s="73">
        <v>12699.423296644411</v>
      </c>
      <c r="C67" s="73">
        <v>11415.910644234171</v>
      </c>
      <c r="D67" s="73">
        <v>35553</v>
      </c>
      <c r="E67" s="73">
        <v>67.829251936203903</v>
      </c>
      <c r="G67" s="72" t="s">
        <v>2443</v>
      </c>
      <c r="H67" s="72" t="s">
        <v>2443</v>
      </c>
      <c r="I67" s="73">
        <v>2</v>
      </c>
      <c r="J67" s="73">
        <v>10</v>
      </c>
      <c r="K67" s="72" t="s">
        <v>2443</v>
      </c>
      <c r="L67" s="72" t="s">
        <v>2443</v>
      </c>
    </row>
    <row r="68" spans="1:12" x14ac:dyDescent="0.35">
      <c r="A68" s="74">
        <v>24015</v>
      </c>
      <c r="B68" s="73">
        <v>12928.952678719261</v>
      </c>
      <c r="C68" s="73">
        <v>11701.38675175262</v>
      </c>
      <c r="D68" s="73">
        <v>36218</v>
      </c>
      <c r="E68" s="73">
        <v>68.005796649378439</v>
      </c>
      <c r="G68" s="72" t="s">
        <v>2443</v>
      </c>
      <c r="H68" s="72" t="s">
        <v>2443</v>
      </c>
      <c r="I68" s="73">
        <v>2</v>
      </c>
      <c r="J68" s="73">
        <v>10</v>
      </c>
      <c r="K68" s="72" t="s">
        <v>2443</v>
      </c>
      <c r="L68" s="72" t="s">
        <v>2443</v>
      </c>
    </row>
    <row r="69" spans="1:12" x14ac:dyDescent="0.35">
      <c r="A69" s="74">
        <v>24107</v>
      </c>
      <c r="B69" s="73">
        <v>13158.48206079412</v>
      </c>
      <c r="C69" s="73">
        <v>11986.862859271079</v>
      </c>
      <c r="D69" s="73">
        <v>36828</v>
      </c>
      <c r="E69" s="73">
        <v>68.277791137355266</v>
      </c>
      <c r="G69" s="72" t="s">
        <v>2443</v>
      </c>
      <c r="H69" s="72" t="s">
        <v>2443</v>
      </c>
      <c r="I69" s="73">
        <v>2</v>
      </c>
      <c r="J69" s="73">
        <v>10</v>
      </c>
      <c r="K69" s="72" t="s">
        <v>2443</v>
      </c>
      <c r="L69" s="72" t="s">
        <v>2443</v>
      </c>
    </row>
    <row r="70" spans="1:12" x14ac:dyDescent="0.35">
      <c r="A70" s="74">
        <v>24197</v>
      </c>
      <c r="B70" s="73">
        <v>13351.485156134069</v>
      </c>
      <c r="C70" s="73">
        <v>12265.758288131041</v>
      </c>
      <c r="D70" s="73">
        <v>37415</v>
      </c>
      <c r="E70" s="73">
        <v>68.467842962087701</v>
      </c>
      <c r="G70" s="72" t="s">
        <v>2443</v>
      </c>
      <c r="H70" s="72" t="s">
        <v>2443</v>
      </c>
      <c r="I70" s="73">
        <v>2</v>
      </c>
      <c r="J70" s="73">
        <v>10</v>
      </c>
      <c r="K70" s="72" t="s">
        <v>2443</v>
      </c>
      <c r="L70" s="73">
        <v>2</v>
      </c>
    </row>
    <row r="71" spans="1:12" x14ac:dyDescent="0.35">
      <c r="A71" s="74">
        <v>24288</v>
      </c>
      <c r="B71" s="73">
        <v>13544.488251474029</v>
      </c>
      <c r="C71" s="73">
        <v>12544.653716991001</v>
      </c>
      <c r="D71" s="73">
        <v>38125</v>
      </c>
      <c r="E71" s="73">
        <v>68.430536310727945</v>
      </c>
      <c r="G71" s="72" t="s">
        <v>2443</v>
      </c>
      <c r="H71" s="72" t="s">
        <v>2443</v>
      </c>
      <c r="I71" s="73">
        <v>2</v>
      </c>
      <c r="J71" s="73">
        <v>10</v>
      </c>
      <c r="K71" s="72" t="s">
        <v>2443</v>
      </c>
      <c r="L71" s="73">
        <v>2</v>
      </c>
    </row>
    <row r="72" spans="1:12" x14ac:dyDescent="0.35">
      <c r="A72" s="74">
        <v>24380</v>
      </c>
      <c r="B72" s="73">
        <v>13737.49134681398</v>
      </c>
      <c r="C72" s="73">
        <v>12823.54914585096</v>
      </c>
      <c r="D72" s="73">
        <v>38798</v>
      </c>
      <c r="E72" s="73">
        <v>68.459818786187299</v>
      </c>
      <c r="G72" s="72" t="s">
        <v>2443</v>
      </c>
      <c r="H72" s="72" t="s">
        <v>2443</v>
      </c>
      <c r="I72" s="73">
        <v>2</v>
      </c>
      <c r="J72" s="73">
        <v>10</v>
      </c>
      <c r="K72" s="72" t="s">
        <v>2443</v>
      </c>
      <c r="L72" s="73">
        <v>2</v>
      </c>
    </row>
    <row r="73" spans="1:12" x14ac:dyDescent="0.35">
      <c r="A73" s="74">
        <v>24472</v>
      </c>
      <c r="B73" s="73">
        <v>13930.49444215394</v>
      </c>
      <c r="C73" s="73">
        <v>13102.444574710929</v>
      </c>
      <c r="D73" s="73">
        <v>39394</v>
      </c>
      <c r="E73" s="73">
        <v>68.621970393625588</v>
      </c>
      <c r="F73" s="73">
        <v>3.6223598927118852</v>
      </c>
      <c r="G73" s="73">
        <v>3.62</v>
      </c>
      <c r="H73" s="73">
        <v>0.50625000000000009</v>
      </c>
      <c r="I73" s="73">
        <v>2</v>
      </c>
      <c r="J73" s="73">
        <v>10</v>
      </c>
      <c r="K73" s="73">
        <v>3.62</v>
      </c>
      <c r="L73" s="73">
        <v>2</v>
      </c>
    </row>
    <row r="74" spans="1:12" x14ac:dyDescent="0.35">
      <c r="A74" s="74">
        <v>24562</v>
      </c>
      <c r="B74" s="73">
        <v>14264.141706885261</v>
      </c>
      <c r="C74" s="73">
        <v>13383.177542732279</v>
      </c>
      <c r="D74" s="73">
        <v>39946</v>
      </c>
      <c r="E74" s="73">
        <v>69.211733964896467</v>
      </c>
      <c r="F74" s="73">
        <v>3.742933233974628</v>
      </c>
      <c r="G74" s="73">
        <v>3.74</v>
      </c>
      <c r="H74" s="73">
        <v>0.54375000000000007</v>
      </c>
      <c r="I74" s="73">
        <v>2</v>
      </c>
      <c r="J74" s="73">
        <v>10</v>
      </c>
      <c r="K74" s="73">
        <v>3.74</v>
      </c>
      <c r="L74" s="73">
        <v>2</v>
      </c>
    </row>
    <row r="75" spans="1:12" x14ac:dyDescent="0.35">
      <c r="A75" s="74">
        <v>24653</v>
      </c>
      <c r="B75" s="73">
        <v>14490.098788187461</v>
      </c>
      <c r="C75" s="73">
        <v>13498.773470741069</v>
      </c>
      <c r="D75" s="73">
        <v>40587</v>
      </c>
      <c r="E75" s="73">
        <v>68.960189861109527</v>
      </c>
      <c r="F75" s="73">
        <v>3.0624749585270652</v>
      </c>
      <c r="G75" s="73">
        <v>3.06</v>
      </c>
      <c r="H75" s="73">
        <v>0.33125000000000004</v>
      </c>
      <c r="I75" s="73">
        <v>2</v>
      </c>
      <c r="J75" s="73">
        <v>10</v>
      </c>
      <c r="K75" s="73">
        <v>3.06</v>
      </c>
      <c r="L75" s="73">
        <v>2</v>
      </c>
    </row>
    <row r="76" spans="1:12" x14ac:dyDescent="0.35">
      <c r="A76" s="74">
        <v>24745</v>
      </c>
      <c r="B76" s="73">
        <v>14928.551677863201</v>
      </c>
      <c r="C76" s="73">
        <v>13584.88064160477</v>
      </c>
      <c r="D76" s="73">
        <v>41114</v>
      </c>
      <c r="E76" s="73">
        <v>69.352124141333761</v>
      </c>
      <c r="F76" s="73">
        <v>3.0239838259649101</v>
      </c>
      <c r="G76" s="73">
        <v>3.02</v>
      </c>
      <c r="H76" s="73">
        <v>0.31874999999999998</v>
      </c>
      <c r="I76" s="73">
        <v>2</v>
      </c>
      <c r="J76" s="73">
        <v>10</v>
      </c>
      <c r="K76" s="73">
        <v>3.02</v>
      </c>
      <c r="L76" s="73">
        <v>2</v>
      </c>
    </row>
    <row r="77" spans="1:12" x14ac:dyDescent="0.35">
      <c r="A77" s="74">
        <v>24837</v>
      </c>
      <c r="B77" s="73">
        <v>15230.46879926272</v>
      </c>
      <c r="C77" s="73">
        <v>13972.95268563428</v>
      </c>
      <c r="D77" s="73">
        <v>41673</v>
      </c>
      <c r="E77" s="73">
        <v>70.077559774667066</v>
      </c>
      <c r="F77" s="73">
        <v>3.2971224044586669</v>
      </c>
      <c r="G77" s="73">
        <v>3.3</v>
      </c>
      <c r="H77" s="73">
        <v>0.40624999999999994</v>
      </c>
      <c r="I77" s="73">
        <v>2</v>
      </c>
      <c r="J77" s="73">
        <v>10</v>
      </c>
      <c r="K77" s="73">
        <v>3.3</v>
      </c>
      <c r="L77" s="73">
        <v>2</v>
      </c>
    </row>
    <row r="78" spans="1:12" x14ac:dyDescent="0.35">
      <c r="A78" s="74">
        <v>24928</v>
      </c>
      <c r="B78" s="73">
        <v>15648.729779545511</v>
      </c>
      <c r="C78" s="73">
        <v>14410.565841667571</v>
      </c>
      <c r="D78" s="73">
        <v>42612</v>
      </c>
      <c r="E78" s="73">
        <v>70.54185586504525</v>
      </c>
      <c r="F78" s="73">
        <v>3.3042490431236411</v>
      </c>
      <c r="G78" s="73">
        <v>3.3</v>
      </c>
      <c r="H78" s="73">
        <v>0.40624999999999994</v>
      </c>
      <c r="I78" s="73">
        <v>2</v>
      </c>
      <c r="J78" s="73">
        <v>10</v>
      </c>
      <c r="K78" s="73">
        <v>3.3</v>
      </c>
      <c r="L78" s="73">
        <v>2</v>
      </c>
    </row>
    <row r="79" spans="1:12" x14ac:dyDescent="0.35">
      <c r="A79" s="74">
        <v>25019</v>
      </c>
      <c r="B79" s="73">
        <v>16028.529980032181</v>
      </c>
      <c r="C79" s="73">
        <v>14703.094312546969</v>
      </c>
      <c r="D79" s="73">
        <v>43429</v>
      </c>
      <c r="E79" s="73">
        <v>70.762910250245554</v>
      </c>
      <c r="F79" s="73">
        <v>3.0782429766140131</v>
      </c>
      <c r="G79" s="73">
        <v>3.08</v>
      </c>
      <c r="H79" s="73">
        <v>0.33750000000000002</v>
      </c>
      <c r="I79" s="73">
        <v>2</v>
      </c>
      <c r="J79" s="73">
        <v>10</v>
      </c>
      <c r="K79" s="73">
        <v>3.08</v>
      </c>
      <c r="L79" s="73">
        <v>2</v>
      </c>
    </row>
    <row r="80" spans="1:12" x14ac:dyDescent="0.35">
      <c r="A80" s="74">
        <v>25111</v>
      </c>
      <c r="B80" s="73">
        <v>16506.405168998939</v>
      </c>
      <c r="C80" s="73">
        <v>14520.264018247341</v>
      </c>
      <c r="D80" s="73">
        <v>44532</v>
      </c>
      <c r="E80" s="73">
        <v>69.672750353108512</v>
      </c>
      <c r="F80" s="73">
        <v>1.6295278611402271</v>
      </c>
      <c r="G80" s="73">
        <v>1.63</v>
      </c>
      <c r="H80" s="73">
        <v>0</v>
      </c>
      <c r="I80" s="73">
        <v>2</v>
      </c>
      <c r="J80" s="73">
        <v>10</v>
      </c>
      <c r="K80" s="73">
        <v>2</v>
      </c>
      <c r="L80" s="73">
        <v>2</v>
      </c>
    </row>
    <row r="81" spans="1:12" x14ac:dyDescent="0.35">
      <c r="A81" s="74">
        <v>25203</v>
      </c>
      <c r="B81" s="73">
        <v>16484.290220616171</v>
      </c>
      <c r="C81" s="73">
        <v>15375.43797545525</v>
      </c>
      <c r="D81" s="73">
        <v>45795</v>
      </c>
      <c r="E81" s="73">
        <v>69.57032033206994</v>
      </c>
      <c r="F81" s="73">
        <v>1.1940016945618459</v>
      </c>
      <c r="G81" s="73">
        <v>1.19</v>
      </c>
      <c r="H81" s="73">
        <v>0</v>
      </c>
      <c r="I81" s="73">
        <v>2</v>
      </c>
      <c r="J81" s="73">
        <v>10</v>
      </c>
      <c r="K81" s="73">
        <v>2</v>
      </c>
      <c r="L81" s="73">
        <v>2</v>
      </c>
    </row>
    <row r="82" spans="1:12" x14ac:dyDescent="0.35">
      <c r="A82" s="74">
        <v>25293</v>
      </c>
      <c r="B82" s="73">
        <v>16730.439211311332</v>
      </c>
      <c r="C82" s="73">
        <v>15954.59716578502</v>
      </c>
      <c r="D82" s="73">
        <v>46784</v>
      </c>
      <c r="E82" s="73">
        <v>69.863706346392661</v>
      </c>
      <c r="F82" s="73">
        <v>1.1551096412099759</v>
      </c>
      <c r="G82" s="73">
        <v>1.1499999999999999</v>
      </c>
      <c r="H82" s="73">
        <v>0</v>
      </c>
      <c r="I82" s="73">
        <v>2</v>
      </c>
      <c r="J82" s="73">
        <v>10</v>
      </c>
      <c r="K82" s="73">
        <v>2</v>
      </c>
      <c r="L82" s="73">
        <v>2</v>
      </c>
    </row>
    <row r="83" spans="1:12" x14ac:dyDescent="0.35">
      <c r="A83" s="74">
        <v>25384</v>
      </c>
      <c r="B83" s="73">
        <v>17063.124956547748</v>
      </c>
      <c r="C83" s="73">
        <v>16026.549733219061</v>
      </c>
      <c r="D83" s="73">
        <v>47821</v>
      </c>
      <c r="E83" s="73">
        <v>69.194861441138428</v>
      </c>
      <c r="F83" s="73">
        <v>0.2116391417439788</v>
      </c>
      <c r="G83" s="73">
        <v>0.21</v>
      </c>
      <c r="H83" s="73">
        <v>0</v>
      </c>
      <c r="I83" s="73">
        <v>2</v>
      </c>
      <c r="J83" s="73">
        <v>10</v>
      </c>
      <c r="K83" s="73">
        <v>2</v>
      </c>
      <c r="L83" s="73">
        <v>2</v>
      </c>
    </row>
    <row r="84" spans="1:12" x14ac:dyDescent="0.35">
      <c r="A84" s="74">
        <v>25476</v>
      </c>
      <c r="B84" s="73">
        <v>17383.31094835043</v>
      </c>
      <c r="C84" s="73">
        <v>16171.63441837296</v>
      </c>
      <c r="D84" s="73">
        <v>48776</v>
      </c>
      <c r="E84" s="73">
        <v>68.793967046751249</v>
      </c>
      <c r="F84" s="73">
        <v>-0.42445111521049111</v>
      </c>
      <c r="G84" s="73">
        <v>-0.43</v>
      </c>
      <c r="H84" s="73">
        <v>0</v>
      </c>
      <c r="I84" s="73">
        <v>2</v>
      </c>
      <c r="J84" s="73">
        <v>10</v>
      </c>
      <c r="K84" s="73">
        <v>2</v>
      </c>
      <c r="L84" s="73">
        <v>2</v>
      </c>
    </row>
    <row r="85" spans="1:12" x14ac:dyDescent="0.35">
      <c r="A85" s="74">
        <v>25568</v>
      </c>
      <c r="B85" s="73">
        <v>17346.77320754412</v>
      </c>
      <c r="C85" s="73">
        <v>16551.44961040184</v>
      </c>
      <c r="D85" s="73">
        <v>49761</v>
      </c>
      <c r="E85" s="73">
        <v>68.122069126315722</v>
      </c>
      <c r="F85" s="73">
        <v>-1.2779306381169591</v>
      </c>
      <c r="G85" s="73">
        <v>-1.28</v>
      </c>
      <c r="H85" s="73">
        <v>0</v>
      </c>
      <c r="I85" s="73">
        <v>2</v>
      </c>
      <c r="J85" s="73">
        <v>10</v>
      </c>
      <c r="K85" s="73">
        <v>2</v>
      </c>
      <c r="L85" s="73">
        <v>2</v>
      </c>
    </row>
    <row r="86" spans="1:12" x14ac:dyDescent="0.35">
      <c r="A86" s="74">
        <v>25658</v>
      </c>
      <c r="B86" s="73">
        <v>17554.461418443159</v>
      </c>
      <c r="C86" s="73">
        <v>17364.159757320809</v>
      </c>
      <c r="D86" s="73">
        <v>50895</v>
      </c>
      <c r="E86" s="73">
        <v>68.609138767588092</v>
      </c>
      <c r="F86" s="73">
        <v>-0.98853142208557432</v>
      </c>
      <c r="G86" s="73">
        <v>-0.99</v>
      </c>
      <c r="H86" s="73">
        <v>0</v>
      </c>
      <c r="I86" s="73">
        <v>2</v>
      </c>
      <c r="J86" s="73">
        <v>10</v>
      </c>
      <c r="K86" s="73">
        <v>2</v>
      </c>
      <c r="L86" s="73">
        <v>2</v>
      </c>
    </row>
    <row r="87" spans="1:12" x14ac:dyDescent="0.35">
      <c r="A87" s="74">
        <v>25749</v>
      </c>
      <c r="B87" s="73">
        <v>18034.259646399729</v>
      </c>
      <c r="C87" s="73">
        <v>18207.538211670671</v>
      </c>
      <c r="D87" s="73">
        <v>52431</v>
      </c>
      <c r="E87" s="73">
        <v>69.122843085331965</v>
      </c>
      <c r="F87" s="73">
        <v>-0.6894939903091124</v>
      </c>
      <c r="G87" s="73">
        <v>-0.69</v>
      </c>
      <c r="H87" s="73">
        <v>0</v>
      </c>
      <c r="I87" s="73">
        <v>2</v>
      </c>
      <c r="J87" s="73">
        <v>10</v>
      </c>
      <c r="K87" s="73">
        <v>2</v>
      </c>
      <c r="L87" s="73">
        <v>2</v>
      </c>
    </row>
    <row r="88" spans="1:12" x14ac:dyDescent="0.35">
      <c r="A88" s="74">
        <v>25841</v>
      </c>
      <c r="B88" s="73">
        <v>18533.288264254359</v>
      </c>
      <c r="C88" s="73">
        <v>18656.946870561998</v>
      </c>
      <c r="D88" s="73">
        <v>54143</v>
      </c>
      <c r="E88" s="73">
        <v>68.68890740227981</v>
      </c>
      <c r="F88" s="73">
        <v>-1.2997354318426699</v>
      </c>
      <c r="G88" s="73">
        <v>-1.3</v>
      </c>
      <c r="H88" s="73">
        <v>0</v>
      </c>
      <c r="I88" s="73">
        <v>2</v>
      </c>
      <c r="J88" s="73">
        <v>10</v>
      </c>
      <c r="K88" s="73">
        <v>2</v>
      </c>
      <c r="L88" s="73">
        <v>2</v>
      </c>
    </row>
    <row r="89" spans="1:12" x14ac:dyDescent="0.35">
      <c r="A89" s="74">
        <v>25933</v>
      </c>
      <c r="B89" s="73">
        <v>18817.898034745642</v>
      </c>
      <c r="C89" s="73">
        <v>18882.240975150569</v>
      </c>
      <c r="D89" s="73">
        <v>56041</v>
      </c>
      <c r="E89" s="73">
        <v>67.272423778833712</v>
      </c>
      <c r="F89" s="73">
        <v>-2.7992006294720482</v>
      </c>
      <c r="G89" s="73">
        <v>-2.8</v>
      </c>
      <c r="H89" s="73">
        <v>0</v>
      </c>
      <c r="I89" s="73">
        <v>2</v>
      </c>
      <c r="J89" s="73">
        <v>10</v>
      </c>
      <c r="K89" s="73">
        <v>2</v>
      </c>
      <c r="L89" s="73">
        <v>2</v>
      </c>
    </row>
    <row r="90" spans="1:12" x14ac:dyDescent="0.35">
      <c r="A90" s="74">
        <v>26023</v>
      </c>
      <c r="B90" s="73">
        <v>19092.89261028788</v>
      </c>
      <c r="C90" s="73">
        <v>20403.86084383773</v>
      </c>
      <c r="D90" s="73">
        <v>57807</v>
      </c>
      <c r="E90" s="73">
        <v>68.32520880537929</v>
      </c>
      <c r="F90" s="73">
        <v>-1.88113061335453</v>
      </c>
      <c r="G90" s="73">
        <v>-1.88</v>
      </c>
      <c r="H90" s="73">
        <v>0</v>
      </c>
      <c r="I90" s="73">
        <v>2</v>
      </c>
      <c r="J90" s="73">
        <v>10</v>
      </c>
      <c r="K90" s="73">
        <v>2</v>
      </c>
      <c r="L90" s="73">
        <v>2</v>
      </c>
    </row>
    <row r="91" spans="1:12" x14ac:dyDescent="0.35">
      <c r="A91" s="74">
        <v>26114</v>
      </c>
      <c r="B91" s="73">
        <v>19588.075150162898</v>
      </c>
      <c r="C91" s="73">
        <v>20757.725929578941</v>
      </c>
      <c r="D91" s="73">
        <v>59501</v>
      </c>
      <c r="E91" s="73">
        <v>67.806929429323588</v>
      </c>
      <c r="F91" s="73">
        <v>-2.4942790900591132</v>
      </c>
      <c r="G91" s="73">
        <v>-2.5</v>
      </c>
      <c r="H91" s="73">
        <v>0</v>
      </c>
      <c r="I91" s="73">
        <v>2</v>
      </c>
      <c r="J91" s="73">
        <v>10</v>
      </c>
      <c r="K91" s="73">
        <v>2</v>
      </c>
      <c r="L91" s="73">
        <v>2</v>
      </c>
    </row>
    <row r="92" spans="1:12" x14ac:dyDescent="0.35">
      <c r="A92" s="74">
        <v>26206</v>
      </c>
      <c r="B92" s="73">
        <v>20337.09883669229</v>
      </c>
      <c r="C92" s="73">
        <v>21381.708030769259</v>
      </c>
      <c r="D92" s="73">
        <v>61241</v>
      </c>
      <c r="E92" s="73">
        <v>68.122347557129288</v>
      </c>
      <c r="F92" s="73">
        <v>-2.282838524084239</v>
      </c>
      <c r="G92" s="73">
        <v>-2.2799999999999998</v>
      </c>
      <c r="H92" s="73">
        <v>0</v>
      </c>
      <c r="I92" s="73">
        <v>2</v>
      </c>
      <c r="J92" s="73">
        <v>10</v>
      </c>
      <c r="K92" s="73">
        <v>2</v>
      </c>
      <c r="L92" s="73">
        <v>2</v>
      </c>
    </row>
    <row r="93" spans="1:12" x14ac:dyDescent="0.35">
      <c r="A93" s="74">
        <v>26298</v>
      </c>
      <c r="B93" s="73">
        <v>21356.309501289419</v>
      </c>
      <c r="C93" s="73">
        <v>22180.26357425857</v>
      </c>
      <c r="D93" s="73">
        <v>62870</v>
      </c>
      <c r="E93" s="73">
        <v>69.2485654136281</v>
      </c>
      <c r="F93" s="73">
        <v>-1.3154054501419761</v>
      </c>
      <c r="G93" s="73">
        <v>-1.32</v>
      </c>
      <c r="H93" s="73">
        <v>0</v>
      </c>
      <c r="I93" s="73">
        <v>2</v>
      </c>
      <c r="J93" s="73">
        <v>10</v>
      </c>
      <c r="K93" s="73">
        <v>2</v>
      </c>
      <c r="L93" s="73">
        <v>2</v>
      </c>
    </row>
    <row r="94" spans="1:12" x14ac:dyDescent="0.35">
      <c r="A94" s="74">
        <v>26389</v>
      </c>
      <c r="B94" s="73">
        <v>22544.747596989469</v>
      </c>
      <c r="C94" s="73">
        <v>23107.39009890052</v>
      </c>
      <c r="D94" s="73">
        <v>64483</v>
      </c>
      <c r="E94" s="73">
        <v>70.797167774281576</v>
      </c>
      <c r="F94" s="73">
        <v>-2.3437654343899548E-3</v>
      </c>
      <c r="G94" s="73">
        <v>0</v>
      </c>
      <c r="H94" s="73">
        <v>0</v>
      </c>
      <c r="I94" s="73">
        <v>2</v>
      </c>
      <c r="J94" s="73">
        <v>10</v>
      </c>
      <c r="K94" s="73">
        <v>2</v>
      </c>
      <c r="L94" s="73">
        <v>2</v>
      </c>
    </row>
    <row r="95" spans="1:12" x14ac:dyDescent="0.35">
      <c r="A95" s="74">
        <v>26480</v>
      </c>
      <c r="B95" s="73">
        <v>24165.869465395841</v>
      </c>
      <c r="C95" s="73">
        <v>23508.43719607389</v>
      </c>
      <c r="D95" s="73">
        <v>66374</v>
      </c>
      <c r="E95" s="73">
        <v>71.826779554448621</v>
      </c>
      <c r="F95" s="73">
        <v>0.74694968040468379</v>
      </c>
      <c r="G95" s="73">
        <v>0.75</v>
      </c>
      <c r="H95" s="73">
        <v>0</v>
      </c>
      <c r="I95" s="73">
        <v>2</v>
      </c>
      <c r="J95" s="73">
        <v>10</v>
      </c>
      <c r="K95" s="73">
        <v>2</v>
      </c>
      <c r="L95" s="73">
        <v>2</v>
      </c>
    </row>
    <row r="96" spans="1:12" x14ac:dyDescent="0.35">
      <c r="A96" s="74">
        <v>26572</v>
      </c>
      <c r="B96" s="73">
        <v>25349.499963621369</v>
      </c>
      <c r="C96" s="73">
        <v>24120.623794406169</v>
      </c>
      <c r="D96" s="73">
        <v>68140</v>
      </c>
      <c r="E96" s="73">
        <v>72.600709947208003</v>
      </c>
      <c r="F96" s="73">
        <v>1.211742297691337</v>
      </c>
      <c r="G96" s="73">
        <v>1.21</v>
      </c>
      <c r="H96" s="73">
        <v>0</v>
      </c>
      <c r="I96" s="73">
        <v>2</v>
      </c>
      <c r="J96" s="73">
        <v>10</v>
      </c>
      <c r="K96" s="73">
        <v>2</v>
      </c>
      <c r="L96" s="73">
        <v>2</v>
      </c>
    </row>
    <row r="97" spans="1:12" x14ac:dyDescent="0.35">
      <c r="A97" s="74">
        <v>26664</v>
      </c>
      <c r="B97" s="73">
        <v>26576.39883911753</v>
      </c>
      <c r="C97" s="73">
        <v>26051.547612267332</v>
      </c>
      <c r="D97" s="73">
        <v>70578</v>
      </c>
      <c r="E97" s="73">
        <v>74.567069697901417</v>
      </c>
      <c r="F97" s="73">
        <v>2.7742454075103149</v>
      </c>
      <c r="G97" s="73">
        <v>2.77</v>
      </c>
      <c r="H97" s="73">
        <v>0.24062500000000001</v>
      </c>
      <c r="I97" s="73">
        <v>2</v>
      </c>
      <c r="J97" s="73">
        <v>10</v>
      </c>
      <c r="K97" s="73">
        <v>2.77</v>
      </c>
      <c r="L97" s="73">
        <v>3.24</v>
      </c>
    </row>
    <row r="98" spans="1:12" x14ac:dyDescent="0.35">
      <c r="A98" s="74">
        <v>26754</v>
      </c>
      <c r="B98" s="73">
        <v>28040.793029854729</v>
      </c>
      <c r="C98" s="73">
        <v>26521.008626017319</v>
      </c>
      <c r="D98" s="73">
        <v>74025</v>
      </c>
      <c r="E98" s="73">
        <v>73.707263297361763</v>
      </c>
      <c r="F98" s="73">
        <v>1.5773915555777269</v>
      </c>
      <c r="G98" s="73">
        <v>1.58</v>
      </c>
      <c r="H98" s="73">
        <v>0</v>
      </c>
      <c r="I98" s="73">
        <v>2</v>
      </c>
      <c r="J98" s="73">
        <v>10</v>
      </c>
      <c r="K98" s="73">
        <v>2</v>
      </c>
      <c r="L98" s="73">
        <v>2.0499999999999998</v>
      </c>
    </row>
    <row r="99" spans="1:12" x14ac:dyDescent="0.35">
      <c r="A99" s="74">
        <v>26845</v>
      </c>
      <c r="B99" s="73">
        <v>29495.57202564289</v>
      </c>
      <c r="C99" s="73">
        <v>27290.075412361541</v>
      </c>
      <c r="D99" s="73">
        <v>76511</v>
      </c>
      <c r="E99" s="73">
        <v>74.218932490758746</v>
      </c>
      <c r="F99" s="73">
        <v>1.7399979162613819</v>
      </c>
      <c r="G99" s="73">
        <v>1.74</v>
      </c>
      <c r="H99" s="73">
        <v>0</v>
      </c>
      <c r="I99" s="73">
        <v>2</v>
      </c>
      <c r="J99" s="73">
        <v>10</v>
      </c>
      <c r="K99" s="73">
        <v>2</v>
      </c>
      <c r="L99" s="73">
        <v>2.34</v>
      </c>
    </row>
    <row r="100" spans="1:12" x14ac:dyDescent="0.35">
      <c r="A100" s="74">
        <v>26937</v>
      </c>
      <c r="B100" s="73">
        <v>30996.5039571864</v>
      </c>
      <c r="C100" s="73">
        <v>27501.214913520449</v>
      </c>
      <c r="D100" s="73">
        <v>79310</v>
      </c>
      <c r="E100" s="73">
        <v>73.758314047039278</v>
      </c>
      <c r="F100" s="73">
        <v>0.97297568796898559</v>
      </c>
      <c r="G100" s="73">
        <v>0.97</v>
      </c>
      <c r="H100" s="73">
        <v>0</v>
      </c>
      <c r="I100" s="73">
        <v>2</v>
      </c>
      <c r="J100" s="73">
        <v>10</v>
      </c>
      <c r="K100" s="73">
        <v>2</v>
      </c>
      <c r="L100" s="73">
        <v>2</v>
      </c>
    </row>
    <row r="101" spans="1:12" x14ac:dyDescent="0.35">
      <c r="A101" s="74">
        <v>27029</v>
      </c>
      <c r="B101" s="73">
        <v>30965.735333349501</v>
      </c>
      <c r="C101" s="73">
        <v>31089.40688293624</v>
      </c>
      <c r="D101" s="73">
        <v>81793</v>
      </c>
      <c r="E101" s="73">
        <v>75.868524465768132</v>
      </c>
      <c r="F101" s="73">
        <v>2.6749454695691308</v>
      </c>
      <c r="G101" s="73">
        <v>2.67</v>
      </c>
      <c r="H101" s="73">
        <v>0.20937499999999998</v>
      </c>
      <c r="I101" s="73">
        <v>2</v>
      </c>
      <c r="J101" s="73">
        <v>10</v>
      </c>
      <c r="K101" s="73">
        <v>2.67</v>
      </c>
      <c r="L101" s="73">
        <v>3.55</v>
      </c>
    </row>
    <row r="102" spans="1:12" x14ac:dyDescent="0.35">
      <c r="A102" s="74">
        <v>27119</v>
      </c>
      <c r="B102" s="73">
        <v>31612.837953419192</v>
      </c>
      <c r="C102" s="73">
        <v>31729.902688127819</v>
      </c>
      <c r="D102" s="73">
        <v>82879</v>
      </c>
      <c r="E102" s="73">
        <v>76.427974084565449</v>
      </c>
      <c r="F102" s="73">
        <v>2.8138698877734321</v>
      </c>
      <c r="G102" s="73">
        <v>2.81</v>
      </c>
      <c r="H102" s="73">
        <v>0.25312500000000004</v>
      </c>
      <c r="I102" s="73">
        <v>2</v>
      </c>
      <c r="J102" s="73">
        <v>10</v>
      </c>
      <c r="K102" s="73">
        <v>2.81</v>
      </c>
      <c r="L102" s="73">
        <v>3.91</v>
      </c>
    </row>
    <row r="103" spans="1:12" x14ac:dyDescent="0.35">
      <c r="A103" s="74">
        <v>27210</v>
      </c>
      <c r="B103" s="73">
        <v>32335.9006135862</v>
      </c>
      <c r="C103" s="73">
        <v>32897.657471073777</v>
      </c>
      <c r="D103" s="73">
        <v>85656</v>
      </c>
      <c r="E103" s="73">
        <v>76.157604936793675</v>
      </c>
      <c r="F103" s="73">
        <v>2.1572252948392232</v>
      </c>
      <c r="G103" s="73">
        <v>2.16</v>
      </c>
      <c r="H103" s="73">
        <v>5.0000000000000044E-2</v>
      </c>
      <c r="I103" s="73">
        <v>2</v>
      </c>
      <c r="J103" s="73">
        <v>10</v>
      </c>
      <c r="K103" s="73">
        <v>2.16</v>
      </c>
      <c r="L103" s="73">
        <v>3.4</v>
      </c>
    </row>
    <row r="104" spans="1:12" x14ac:dyDescent="0.35">
      <c r="A104" s="74">
        <v>27302</v>
      </c>
      <c r="B104" s="73">
        <v>33215.690951422403</v>
      </c>
      <c r="C104" s="73">
        <v>33568.821583696263</v>
      </c>
      <c r="D104" s="73">
        <v>88994</v>
      </c>
      <c r="E104" s="73">
        <v>75.043837264443297</v>
      </c>
      <c r="F104" s="73">
        <v>0.73717128420412237</v>
      </c>
      <c r="G104" s="73">
        <v>0.74</v>
      </c>
      <c r="H104" s="73">
        <v>0</v>
      </c>
      <c r="I104" s="73">
        <v>2</v>
      </c>
      <c r="J104" s="73">
        <v>10</v>
      </c>
      <c r="K104" s="73">
        <v>2</v>
      </c>
      <c r="L104" s="73">
        <v>2.06</v>
      </c>
    </row>
    <row r="105" spans="1:12" x14ac:dyDescent="0.35">
      <c r="A105" s="74">
        <v>27394</v>
      </c>
      <c r="B105" s="73">
        <v>33810.871518767337</v>
      </c>
      <c r="C105" s="73">
        <v>34587.953030630932</v>
      </c>
      <c r="D105" s="73">
        <v>92673</v>
      </c>
      <c r="E105" s="73">
        <v>73.806636829927015</v>
      </c>
      <c r="F105" s="73">
        <v>-0.72195561834550903</v>
      </c>
      <c r="G105" s="73">
        <v>-0.72</v>
      </c>
      <c r="H105" s="73">
        <v>0</v>
      </c>
      <c r="I105" s="73">
        <v>2</v>
      </c>
      <c r="J105" s="73">
        <v>10</v>
      </c>
      <c r="K105" s="73">
        <v>2</v>
      </c>
      <c r="L105" s="73">
        <v>2</v>
      </c>
    </row>
    <row r="106" spans="1:12" x14ac:dyDescent="0.35">
      <c r="A106" s="74">
        <v>27484</v>
      </c>
      <c r="B106" s="73">
        <v>34744.506948318092</v>
      </c>
      <c r="C106" s="73">
        <v>35089.261902097627</v>
      </c>
      <c r="D106" s="73">
        <v>98355</v>
      </c>
      <c r="E106" s="73">
        <v>71.001747598409565</v>
      </c>
      <c r="F106" s="73">
        <v>-3.5803516045749171</v>
      </c>
      <c r="G106" s="73">
        <v>-3.58</v>
      </c>
      <c r="H106" s="73">
        <v>0</v>
      </c>
      <c r="I106" s="73">
        <v>2</v>
      </c>
      <c r="J106" s="73">
        <v>10</v>
      </c>
      <c r="K106" s="73">
        <v>2</v>
      </c>
      <c r="L106" s="73">
        <v>2</v>
      </c>
    </row>
    <row r="107" spans="1:12" x14ac:dyDescent="0.35">
      <c r="A107" s="74">
        <v>27575</v>
      </c>
      <c r="B107" s="73">
        <v>35904.099459171062</v>
      </c>
      <c r="C107" s="73">
        <v>33917.968468294253</v>
      </c>
      <c r="D107" s="73">
        <v>103833</v>
      </c>
      <c r="E107" s="73">
        <v>67.244583058820709</v>
      </c>
      <c r="F107" s="73">
        <v>-7.1752624497685833</v>
      </c>
      <c r="G107" s="73">
        <v>-7.17</v>
      </c>
      <c r="H107" s="73">
        <v>0</v>
      </c>
      <c r="I107" s="73">
        <v>2</v>
      </c>
      <c r="J107" s="73">
        <v>10</v>
      </c>
      <c r="K107" s="73">
        <v>2</v>
      </c>
      <c r="L107" s="73">
        <v>2</v>
      </c>
    </row>
    <row r="108" spans="1:12" x14ac:dyDescent="0.35">
      <c r="A108" s="74">
        <v>27667</v>
      </c>
      <c r="B108" s="73">
        <v>36729.083185797783</v>
      </c>
      <c r="C108" s="73">
        <v>34183.367282600157</v>
      </c>
      <c r="D108" s="73">
        <v>109197</v>
      </c>
      <c r="E108" s="73">
        <v>64.939925518464733</v>
      </c>
      <c r="F108" s="73">
        <v>-9.1888189970085854</v>
      </c>
      <c r="G108" s="73">
        <v>-9.19</v>
      </c>
      <c r="H108" s="73">
        <v>0</v>
      </c>
      <c r="I108" s="73">
        <v>2</v>
      </c>
      <c r="J108" s="73">
        <v>10</v>
      </c>
      <c r="K108" s="73">
        <v>2</v>
      </c>
      <c r="L108" s="73">
        <v>2</v>
      </c>
    </row>
    <row r="109" spans="1:12" x14ac:dyDescent="0.35">
      <c r="A109" s="74">
        <v>27759</v>
      </c>
      <c r="B109" s="73">
        <v>39242.495145474102</v>
      </c>
      <c r="C109" s="73">
        <v>35786.376121007786</v>
      </c>
      <c r="D109" s="73">
        <v>115093</v>
      </c>
      <c r="E109" s="73">
        <v>65.18977806337648</v>
      </c>
      <c r="F109" s="73">
        <v>-8.6640276974624975</v>
      </c>
      <c r="G109" s="73">
        <v>-8.66</v>
      </c>
      <c r="H109" s="73">
        <v>0</v>
      </c>
      <c r="I109" s="73">
        <v>2</v>
      </c>
      <c r="J109" s="73">
        <v>10</v>
      </c>
      <c r="K109" s="73">
        <v>2</v>
      </c>
      <c r="L109" s="73">
        <v>2</v>
      </c>
    </row>
    <row r="110" spans="1:12" x14ac:dyDescent="0.35">
      <c r="A110" s="74">
        <v>27850</v>
      </c>
      <c r="B110" s="73">
        <v>40764.580505905462</v>
      </c>
      <c r="C110" s="73">
        <v>36629.754575357663</v>
      </c>
      <c r="D110" s="73">
        <v>120728</v>
      </c>
      <c r="E110" s="73">
        <v>64.106367272930171</v>
      </c>
      <c r="F110" s="73">
        <v>-9.4150504922928668</v>
      </c>
      <c r="G110" s="73">
        <v>-9.41</v>
      </c>
      <c r="H110" s="73">
        <v>0</v>
      </c>
      <c r="I110" s="73">
        <v>2</v>
      </c>
      <c r="J110" s="73">
        <v>10</v>
      </c>
      <c r="K110" s="73">
        <v>2</v>
      </c>
      <c r="L110" s="73">
        <v>2</v>
      </c>
    </row>
    <row r="111" spans="1:12" x14ac:dyDescent="0.35">
      <c r="A111" s="74">
        <v>27941</v>
      </c>
      <c r="B111" s="73">
        <v>42160.706812504548</v>
      </c>
      <c r="C111" s="73">
        <v>37119.267943966333</v>
      </c>
      <c r="D111" s="73">
        <v>125921</v>
      </c>
      <c r="E111" s="73">
        <v>62.96008986306564</v>
      </c>
      <c r="F111" s="73">
        <v>-10.17006838623832</v>
      </c>
      <c r="G111" s="73">
        <v>-10.17</v>
      </c>
      <c r="H111" s="73">
        <v>0</v>
      </c>
      <c r="I111" s="73">
        <v>2</v>
      </c>
      <c r="J111" s="73">
        <v>10</v>
      </c>
      <c r="K111" s="73">
        <v>2</v>
      </c>
      <c r="L111" s="73">
        <v>2</v>
      </c>
    </row>
    <row r="112" spans="1:12" x14ac:dyDescent="0.35">
      <c r="A112" s="74">
        <v>28033</v>
      </c>
      <c r="B112" s="73">
        <v>43686.63825091553</v>
      </c>
      <c r="C112" s="73">
        <v>38489.905376070586</v>
      </c>
      <c r="D112" s="73">
        <v>131211</v>
      </c>
      <c r="E112" s="73">
        <v>62.629309758317611</v>
      </c>
      <c r="F112" s="73">
        <v>-10.09767563105623</v>
      </c>
      <c r="G112" s="73">
        <v>-10.09</v>
      </c>
      <c r="H112" s="73">
        <v>0</v>
      </c>
      <c r="I112" s="73">
        <v>2</v>
      </c>
      <c r="J112" s="73">
        <v>10</v>
      </c>
      <c r="K112" s="73">
        <v>2</v>
      </c>
      <c r="L112" s="73">
        <v>2</v>
      </c>
    </row>
    <row r="113" spans="1:12" x14ac:dyDescent="0.35">
      <c r="A113" s="74">
        <v>28125</v>
      </c>
      <c r="B113" s="73">
        <v>45919.286518080182</v>
      </c>
      <c r="C113" s="73">
        <v>40462.113453934893</v>
      </c>
      <c r="D113" s="73">
        <v>136999</v>
      </c>
      <c r="E113" s="73">
        <v>63.052577005682572</v>
      </c>
      <c r="F113" s="73">
        <v>-9.3014990487047804</v>
      </c>
      <c r="G113" s="73">
        <v>-9.3000000000000007</v>
      </c>
      <c r="H113" s="73">
        <v>0</v>
      </c>
      <c r="I113" s="73">
        <v>2</v>
      </c>
      <c r="J113" s="73">
        <v>10</v>
      </c>
      <c r="K113" s="73">
        <v>2</v>
      </c>
      <c r="L113" s="73">
        <v>2</v>
      </c>
    </row>
    <row r="114" spans="1:12" x14ac:dyDescent="0.35">
      <c r="A114" s="74">
        <v>28215</v>
      </c>
      <c r="B114" s="73">
        <v>47341.373851041637</v>
      </c>
      <c r="C114" s="73">
        <v>41710.07765631553</v>
      </c>
      <c r="D114" s="73">
        <v>142588</v>
      </c>
      <c r="E114" s="73">
        <v>62.453678785982817</v>
      </c>
      <c r="F114" s="73">
        <v>-9.501069409338065</v>
      </c>
      <c r="G114" s="73">
        <v>-9.5</v>
      </c>
      <c r="H114" s="73">
        <v>0</v>
      </c>
      <c r="I114" s="73">
        <v>2</v>
      </c>
      <c r="J114" s="73">
        <v>10</v>
      </c>
      <c r="K114" s="73">
        <v>2</v>
      </c>
      <c r="L114" s="73">
        <v>2</v>
      </c>
    </row>
    <row r="115" spans="1:12" x14ac:dyDescent="0.35">
      <c r="A115" s="74">
        <v>28306</v>
      </c>
      <c r="B115" s="73">
        <v>48842.305782585143</v>
      </c>
      <c r="C115" s="73">
        <v>42999.326118699311</v>
      </c>
      <c r="D115" s="73">
        <v>148510</v>
      </c>
      <c r="E115" s="73">
        <v>61.842052320574012</v>
      </c>
      <c r="F115" s="73">
        <v>-9.6873773712393714</v>
      </c>
      <c r="G115" s="73">
        <v>-9.68</v>
      </c>
      <c r="H115" s="73">
        <v>0</v>
      </c>
      <c r="I115" s="73">
        <v>2</v>
      </c>
      <c r="J115" s="73">
        <v>10</v>
      </c>
      <c r="K115" s="73">
        <v>2</v>
      </c>
      <c r="L115" s="73">
        <v>2</v>
      </c>
    </row>
    <row r="116" spans="1:12" x14ac:dyDescent="0.35">
      <c r="A116" s="74">
        <v>28398</v>
      </c>
      <c r="B116" s="73">
        <v>50598.040380277933</v>
      </c>
      <c r="C116" s="73">
        <v>43905.220738196796</v>
      </c>
      <c r="D116" s="73">
        <v>154299</v>
      </c>
      <c r="E116" s="73">
        <v>61.246839654485598</v>
      </c>
      <c r="F116" s="73">
        <v>-9.833304354793114</v>
      </c>
      <c r="G116" s="73">
        <v>-9.83</v>
      </c>
      <c r="H116" s="73">
        <v>0</v>
      </c>
      <c r="I116" s="73">
        <v>2</v>
      </c>
      <c r="J116" s="73">
        <v>10</v>
      </c>
      <c r="K116" s="73">
        <v>2</v>
      </c>
      <c r="L116" s="73">
        <v>2</v>
      </c>
    </row>
    <row r="117" spans="1:12" x14ac:dyDescent="0.35">
      <c r="A117" s="74">
        <v>28490</v>
      </c>
      <c r="B117" s="73">
        <v>52780.689633707632</v>
      </c>
      <c r="C117" s="73">
        <v>44938.506788561113</v>
      </c>
      <c r="D117" s="73">
        <v>159786</v>
      </c>
      <c r="E117" s="73">
        <v>61.156294307554319</v>
      </c>
      <c r="F117" s="73">
        <v>-9.4793584930028594</v>
      </c>
      <c r="G117" s="73">
        <v>-9.4700000000000006</v>
      </c>
      <c r="H117" s="73">
        <v>0</v>
      </c>
      <c r="I117" s="73">
        <v>2</v>
      </c>
      <c r="J117" s="73">
        <v>10</v>
      </c>
      <c r="K117" s="73">
        <v>2</v>
      </c>
      <c r="L117" s="73">
        <v>2</v>
      </c>
    </row>
    <row r="118" spans="1:12" x14ac:dyDescent="0.35">
      <c r="A118" s="74">
        <v>28580</v>
      </c>
      <c r="B118" s="73">
        <v>54797.957534014022</v>
      </c>
      <c r="C118" s="73">
        <v>45936.406330351303</v>
      </c>
      <c r="D118" s="73">
        <v>165888</v>
      </c>
      <c r="E118" s="73">
        <v>60.72432235265078</v>
      </c>
      <c r="F118" s="73">
        <v>-9.4531488590372508</v>
      </c>
      <c r="G118" s="73">
        <v>-9.4499999999999993</v>
      </c>
      <c r="H118" s="73">
        <v>0</v>
      </c>
      <c r="I118" s="73">
        <v>2</v>
      </c>
      <c r="J118" s="73">
        <v>10</v>
      </c>
      <c r="K118" s="73">
        <v>2</v>
      </c>
      <c r="L118" s="73">
        <v>2</v>
      </c>
    </row>
    <row r="119" spans="1:12" x14ac:dyDescent="0.35">
      <c r="A119" s="74">
        <v>28671</v>
      </c>
      <c r="B119" s="73">
        <v>57221.948180664353</v>
      </c>
      <c r="C119" s="73">
        <v>46863.532854993253</v>
      </c>
      <c r="D119" s="73">
        <v>172549</v>
      </c>
      <c r="E119" s="73">
        <v>60.322274273196378</v>
      </c>
      <c r="F119" s="73">
        <v>-9.3857337377099643</v>
      </c>
      <c r="G119" s="73">
        <v>-9.3800000000000008</v>
      </c>
      <c r="H119" s="73">
        <v>0</v>
      </c>
      <c r="I119" s="73">
        <v>2</v>
      </c>
      <c r="J119" s="73">
        <v>10</v>
      </c>
      <c r="K119" s="73">
        <v>2</v>
      </c>
      <c r="L119" s="73">
        <v>2</v>
      </c>
    </row>
    <row r="120" spans="1:12" x14ac:dyDescent="0.35">
      <c r="A120" s="74">
        <v>28763</v>
      </c>
      <c r="B120" s="73">
        <v>59396.905278134829</v>
      </c>
      <c r="C120" s="73">
        <v>47031.028995577421</v>
      </c>
      <c r="D120" s="73">
        <v>179417</v>
      </c>
      <c r="E120" s="73">
        <v>59.318757015061138</v>
      </c>
      <c r="F120" s="73">
        <v>-9.8762353663575837</v>
      </c>
      <c r="G120" s="73">
        <v>-9.8699999999999992</v>
      </c>
      <c r="H120" s="73">
        <v>0</v>
      </c>
      <c r="I120" s="73">
        <v>2</v>
      </c>
      <c r="J120" s="73">
        <v>10</v>
      </c>
      <c r="K120" s="73">
        <v>2</v>
      </c>
      <c r="L120" s="73">
        <v>2</v>
      </c>
    </row>
    <row r="121" spans="1:12" x14ac:dyDescent="0.35">
      <c r="A121" s="74">
        <v>28855</v>
      </c>
      <c r="B121" s="73">
        <v>61963.200810030801</v>
      </c>
      <c r="C121" s="73">
        <v>48066.674146513331</v>
      </c>
      <c r="D121" s="73">
        <v>186158</v>
      </c>
      <c r="E121" s="73">
        <v>59.105638735130448</v>
      </c>
      <c r="F121" s="73">
        <v>-9.5777297698495918</v>
      </c>
      <c r="G121" s="73">
        <v>-9.57</v>
      </c>
      <c r="H121" s="73">
        <v>0</v>
      </c>
      <c r="I121" s="73">
        <v>2</v>
      </c>
      <c r="J121" s="73">
        <v>10</v>
      </c>
      <c r="K121" s="73">
        <v>2</v>
      </c>
      <c r="L121" s="73">
        <v>2</v>
      </c>
    </row>
    <row r="122" spans="1:12" x14ac:dyDescent="0.35">
      <c r="A122" s="74">
        <v>28945</v>
      </c>
      <c r="B122" s="73">
        <v>64772.760774137227</v>
      </c>
      <c r="C122" s="73">
        <v>50380.95180726079</v>
      </c>
      <c r="D122" s="73">
        <v>192477</v>
      </c>
      <c r="E122" s="73">
        <v>59.827258623834553</v>
      </c>
      <c r="F122" s="73">
        <v>-8.3974503047767701</v>
      </c>
      <c r="G122" s="73">
        <v>-8.39</v>
      </c>
      <c r="H122" s="73">
        <v>0</v>
      </c>
      <c r="I122" s="73">
        <v>2</v>
      </c>
      <c r="J122" s="73">
        <v>10</v>
      </c>
      <c r="K122" s="73">
        <v>2</v>
      </c>
      <c r="L122" s="73">
        <v>2</v>
      </c>
    </row>
    <row r="123" spans="1:12" x14ac:dyDescent="0.35">
      <c r="A123" s="74">
        <v>29036</v>
      </c>
      <c r="B123" s="73">
        <v>68016.927549939763</v>
      </c>
      <c r="C123" s="73">
        <v>51740.973286792818</v>
      </c>
      <c r="D123" s="73">
        <v>200538</v>
      </c>
      <c r="E123" s="73">
        <v>59.718308169390632</v>
      </c>
      <c r="F123" s="73">
        <v>-8.0540777222301063</v>
      </c>
      <c r="G123" s="73">
        <v>-8.0500000000000007</v>
      </c>
      <c r="H123" s="73">
        <v>0</v>
      </c>
      <c r="I123" s="73">
        <v>2</v>
      </c>
      <c r="J123" s="73">
        <v>10</v>
      </c>
      <c r="K123" s="73">
        <v>2</v>
      </c>
      <c r="L123" s="73">
        <v>2</v>
      </c>
    </row>
    <row r="124" spans="1:12" x14ac:dyDescent="0.35">
      <c r="A124" s="74">
        <v>29128</v>
      </c>
      <c r="B124" s="73">
        <v>71342.823482809079</v>
      </c>
      <c r="C124" s="73">
        <v>52493.526369135783</v>
      </c>
      <c r="D124" s="73">
        <v>210098</v>
      </c>
      <c r="E124" s="73">
        <v>58.9421840531299</v>
      </c>
      <c r="F124" s="73">
        <v>-8.3478345135761511</v>
      </c>
      <c r="G124" s="73">
        <v>-8.34</v>
      </c>
      <c r="H124" s="73">
        <v>0</v>
      </c>
      <c r="I124" s="73">
        <v>2</v>
      </c>
      <c r="J124" s="73">
        <v>10</v>
      </c>
      <c r="K124" s="73">
        <v>2</v>
      </c>
      <c r="L124" s="73">
        <v>2</v>
      </c>
    </row>
    <row r="125" spans="1:12" x14ac:dyDescent="0.35">
      <c r="A125" s="74">
        <v>29220</v>
      </c>
      <c r="B125" s="73">
        <v>74734.102741331779</v>
      </c>
      <c r="C125" s="73">
        <v>54161.410473262637</v>
      </c>
      <c r="D125" s="73">
        <v>220981</v>
      </c>
      <c r="E125" s="73">
        <v>58.328776326740503</v>
      </c>
      <c r="F125" s="73">
        <v>-8.4589287107334616</v>
      </c>
      <c r="G125" s="73">
        <v>-8.4499999999999993</v>
      </c>
      <c r="H125" s="73">
        <v>0</v>
      </c>
      <c r="I125" s="73">
        <v>2</v>
      </c>
      <c r="J125" s="73">
        <v>10</v>
      </c>
      <c r="K125" s="73">
        <v>2</v>
      </c>
      <c r="L125" s="73">
        <v>2</v>
      </c>
    </row>
    <row r="126" spans="1:12" x14ac:dyDescent="0.35">
      <c r="A126" s="74">
        <v>29311</v>
      </c>
      <c r="B126" s="73">
        <v>77430.203405039647</v>
      </c>
      <c r="C126" s="73">
        <v>56441.48117572179</v>
      </c>
      <c r="D126" s="73">
        <v>232629</v>
      </c>
      <c r="E126" s="73">
        <v>57.547289710552619</v>
      </c>
      <c r="F126" s="73">
        <v>-8.7098642472178476</v>
      </c>
      <c r="G126" s="73">
        <v>-8.7100000000000009</v>
      </c>
      <c r="H126" s="73">
        <v>0</v>
      </c>
      <c r="I126" s="73">
        <v>2</v>
      </c>
      <c r="J126" s="73">
        <v>10</v>
      </c>
      <c r="K126" s="73">
        <v>2</v>
      </c>
      <c r="L126" s="73">
        <v>2</v>
      </c>
    </row>
    <row r="127" spans="1:12" x14ac:dyDescent="0.35">
      <c r="A127" s="74">
        <v>29402</v>
      </c>
      <c r="B127" s="73">
        <v>80466.681969943165</v>
      </c>
      <c r="C127" s="73">
        <v>59378.561387373768</v>
      </c>
      <c r="D127" s="73">
        <v>242367</v>
      </c>
      <c r="E127" s="73">
        <v>57.699787247156983</v>
      </c>
      <c r="F127" s="73">
        <v>-8.0508685990912436</v>
      </c>
      <c r="G127" s="73">
        <v>-8.0500000000000007</v>
      </c>
      <c r="H127" s="73">
        <v>0</v>
      </c>
      <c r="I127" s="73">
        <v>2</v>
      </c>
      <c r="J127" s="73">
        <v>10</v>
      </c>
      <c r="K127" s="73">
        <v>2</v>
      </c>
      <c r="L127" s="73">
        <v>2</v>
      </c>
    </row>
    <row r="128" spans="1:12" x14ac:dyDescent="0.35">
      <c r="A128" s="74">
        <v>29494</v>
      </c>
      <c r="B128" s="73">
        <v>83697.387472817078</v>
      </c>
      <c r="C128" s="73">
        <v>60998.083929782668</v>
      </c>
      <c r="D128" s="73">
        <v>251621</v>
      </c>
      <c r="E128" s="73">
        <v>57.505324039964769</v>
      </c>
      <c r="F128" s="73">
        <v>-7.7435727272767041</v>
      </c>
      <c r="G128" s="73">
        <v>-7.74</v>
      </c>
      <c r="H128" s="73">
        <v>0</v>
      </c>
      <c r="I128" s="73">
        <v>2</v>
      </c>
      <c r="J128" s="73">
        <v>10</v>
      </c>
      <c r="K128" s="73">
        <v>2</v>
      </c>
      <c r="L128" s="73">
        <v>2</v>
      </c>
    </row>
    <row r="129" spans="1:12" x14ac:dyDescent="0.35">
      <c r="A129" s="74">
        <v>29586</v>
      </c>
      <c r="B129" s="73">
        <v>86602.137866918885</v>
      </c>
      <c r="C129" s="73">
        <v>61777.766668699129</v>
      </c>
      <c r="D129" s="73">
        <v>259970</v>
      </c>
      <c r="E129" s="73">
        <v>57.075779719051447</v>
      </c>
      <c r="F129" s="73">
        <v>-7.6634311290848833</v>
      </c>
      <c r="G129" s="73">
        <v>-7.66</v>
      </c>
      <c r="H129" s="73">
        <v>0</v>
      </c>
      <c r="I129" s="73">
        <v>2</v>
      </c>
      <c r="J129" s="73">
        <v>10</v>
      </c>
      <c r="K129" s="73">
        <v>2</v>
      </c>
      <c r="L129" s="73">
        <v>2</v>
      </c>
    </row>
    <row r="130" spans="1:12" x14ac:dyDescent="0.35">
      <c r="A130" s="74">
        <v>29676</v>
      </c>
      <c r="B130" s="73">
        <v>89762.652446664899</v>
      </c>
      <c r="C130" s="73">
        <v>63021.01266993655</v>
      </c>
      <c r="D130" s="73">
        <v>267803</v>
      </c>
      <c r="E130" s="73">
        <v>57.050766838534841</v>
      </c>
      <c r="F130" s="73">
        <v>-7.193525176676272</v>
      </c>
      <c r="G130" s="73">
        <v>-7.19</v>
      </c>
      <c r="H130" s="73">
        <v>0</v>
      </c>
      <c r="I130" s="73">
        <v>2</v>
      </c>
      <c r="J130" s="73">
        <v>10</v>
      </c>
      <c r="K130" s="73">
        <v>2</v>
      </c>
      <c r="L130" s="73">
        <v>2</v>
      </c>
    </row>
    <row r="131" spans="1:12" x14ac:dyDescent="0.35">
      <c r="A131" s="74">
        <v>29767</v>
      </c>
      <c r="B131" s="73">
        <v>94119.297278070153</v>
      </c>
      <c r="C131" s="73">
        <v>63358.364051676501</v>
      </c>
      <c r="D131" s="73">
        <v>275433</v>
      </c>
      <c r="E131" s="73">
        <v>57.174580144625608</v>
      </c>
      <c r="F131" s="73">
        <v>-6.5976125955502338</v>
      </c>
      <c r="G131" s="73">
        <v>-6.59</v>
      </c>
      <c r="H131" s="73">
        <v>0</v>
      </c>
      <c r="I131" s="73">
        <v>2</v>
      </c>
      <c r="J131" s="73">
        <v>10</v>
      </c>
      <c r="K131" s="73">
        <v>2</v>
      </c>
      <c r="L131" s="73">
        <v>2</v>
      </c>
    </row>
    <row r="132" spans="1:12" x14ac:dyDescent="0.35">
      <c r="A132" s="74">
        <v>29859</v>
      </c>
      <c r="B132" s="73">
        <v>98004.797556972975</v>
      </c>
      <c r="C132" s="73">
        <v>66445.247149625589</v>
      </c>
      <c r="D132" s="73">
        <v>282722</v>
      </c>
      <c r="E132" s="73">
        <v>58.1666954487442</v>
      </c>
      <c r="F132" s="73">
        <v>-5.2034037956130366</v>
      </c>
      <c r="G132" s="73">
        <v>-5.2</v>
      </c>
      <c r="H132" s="73">
        <v>0</v>
      </c>
      <c r="I132" s="73">
        <v>2</v>
      </c>
      <c r="J132" s="73">
        <v>10</v>
      </c>
      <c r="K132" s="73">
        <v>2</v>
      </c>
      <c r="L132" s="73">
        <v>2</v>
      </c>
    </row>
    <row r="133" spans="1:12" x14ac:dyDescent="0.35">
      <c r="A133" s="74">
        <v>29951</v>
      </c>
      <c r="B133" s="73">
        <v>102103.7551637443</v>
      </c>
      <c r="C133" s="73">
        <v>67791.114025727948</v>
      </c>
      <c r="D133" s="73">
        <v>290180</v>
      </c>
      <c r="E133" s="73">
        <v>58.548097453122963</v>
      </c>
      <c r="F133" s="73">
        <v>-4.454793062041805</v>
      </c>
      <c r="G133" s="73">
        <v>-4.45</v>
      </c>
      <c r="H133" s="73">
        <v>0</v>
      </c>
      <c r="I133" s="73">
        <v>2</v>
      </c>
      <c r="J133" s="73">
        <v>10</v>
      </c>
      <c r="K133" s="73">
        <v>2</v>
      </c>
      <c r="L133" s="73">
        <v>2</v>
      </c>
    </row>
    <row r="134" spans="1:12" x14ac:dyDescent="0.35">
      <c r="A134" s="74">
        <v>30041</v>
      </c>
      <c r="B134" s="73">
        <v>104688.3195660434</v>
      </c>
      <c r="C134" s="73">
        <v>71007.747655115483</v>
      </c>
      <c r="D134" s="73">
        <v>297708</v>
      </c>
      <c r="E134" s="73">
        <v>59.016239812554197</v>
      </c>
      <c r="F134" s="73">
        <v>-3.65831205660615</v>
      </c>
      <c r="G134" s="73">
        <v>-3.66</v>
      </c>
      <c r="H134" s="73">
        <v>0</v>
      </c>
      <c r="I134" s="73">
        <v>2</v>
      </c>
      <c r="J134" s="73">
        <v>10</v>
      </c>
      <c r="K134" s="73">
        <v>2</v>
      </c>
      <c r="L134" s="73">
        <v>2</v>
      </c>
    </row>
    <row r="135" spans="1:12" x14ac:dyDescent="0.35">
      <c r="A135" s="74">
        <v>30132</v>
      </c>
      <c r="B135" s="73">
        <v>109773.79617458511</v>
      </c>
      <c r="C135" s="73">
        <v>72942.637129231487</v>
      </c>
      <c r="D135" s="73">
        <v>305367</v>
      </c>
      <c r="E135" s="73">
        <v>59.835029097386617</v>
      </c>
      <c r="F135" s="73">
        <v>-2.5683397287494198</v>
      </c>
      <c r="G135" s="73">
        <v>-2.57</v>
      </c>
      <c r="H135" s="73">
        <v>0</v>
      </c>
      <c r="I135" s="73">
        <v>2</v>
      </c>
      <c r="J135" s="73">
        <v>10</v>
      </c>
      <c r="K135" s="73">
        <v>2</v>
      </c>
      <c r="L135" s="73">
        <v>2</v>
      </c>
    </row>
    <row r="136" spans="1:12" x14ac:dyDescent="0.35">
      <c r="A136" s="74">
        <v>30224</v>
      </c>
      <c r="B136" s="73">
        <v>115545.7977024875</v>
      </c>
      <c r="C136" s="73">
        <v>76597.568015917088</v>
      </c>
      <c r="D136" s="73">
        <v>312487</v>
      </c>
      <c r="E136" s="73">
        <v>61.488434948783343</v>
      </c>
      <c r="F136" s="73">
        <v>-0.74513037892125811</v>
      </c>
      <c r="G136" s="73">
        <v>-0.74</v>
      </c>
      <c r="H136" s="73">
        <v>0</v>
      </c>
      <c r="I136" s="73">
        <v>2</v>
      </c>
      <c r="J136" s="73">
        <v>10</v>
      </c>
      <c r="K136" s="73">
        <v>2</v>
      </c>
      <c r="L136" s="73">
        <v>2</v>
      </c>
    </row>
    <row r="137" spans="1:12" x14ac:dyDescent="0.35">
      <c r="A137" s="74">
        <v>30316</v>
      </c>
      <c r="B137" s="73">
        <v>121409.1435824057</v>
      </c>
      <c r="C137" s="73">
        <v>80079.202503130393</v>
      </c>
      <c r="D137" s="73">
        <v>319558</v>
      </c>
      <c r="E137" s="73">
        <v>63.052199001600982</v>
      </c>
      <c r="F137" s="73">
        <v>0.89470863126562739</v>
      </c>
      <c r="G137" s="73">
        <v>0.9</v>
      </c>
      <c r="H137" s="73">
        <v>0</v>
      </c>
      <c r="I137" s="73">
        <v>2</v>
      </c>
      <c r="J137" s="73">
        <v>10</v>
      </c>
      <c r="K137" s="73">
        <v>2</v>
      </c>
      <c r="L137" s="73">
        <v>2.44</v>
      </c>
    </row>
    <row r="138" spans="1:12" x14ac:dyDescent="0.35">
      <c r="A138" s="74">
        <v>30406</v>
      </c>
      <c r="B138" s="73">
        <v>126375.39177357939</v>
      </c>
      <c r="C138" s="73">
        <v>83090.073097802204</v>
      </c>
      <c r="D138" s="73">
        <v>327817</v>
      </c>
      <c r="E138" s="73">
        <v>63.897072107725229</v>
      </c>
      <c r="F138" s="73">
        <v>1.7638783824320421</v>
      </c>
      <c r="G138" s="73">
        <v>1.76</v>
      </c>
      <c r="H138" s="73">
        <v>0</v>
      </c>
      <c r="I138" s="73">
        <v>2</v>
      </c>
      <c r="J138" s="73">
        <v>10</v>
      </c>
      <c r="K138" s="73">
        <v>2</v>
      </c>
      <c r="L138" s="73">
        <v>3.43</v>
      </c>
    </row>
    <row r="139" spans="1:12" x14ac:dyDescent="0.35">
      <c r="A139" s="74">
        <v>30497</v>
      </c>
      <c r="B139" s="73">
        <v>132304.12097915099</v>
      </c>
      <c r="C139" s="73">
        <v>83069.06580000231</v>
      </c>
      <c r="D139" s="73">
        <v>335112</v>
      </c>
      <c r="E139" s="73">
        <v>64.269016561374499</v>
      </c>
      <c r="F139" s="73">
        <v>2.1357193459331478</v>
      </c>
      <c r="G139" s="73">
        <v>2.14</v>
      </c>
      <c r="H139" s="73">
        <v>4.3750000000000039E-2</v>
      </c>
      <c r="I139" s="73">
        <v>2</v>
      </c>
      <c r="J139" s="73">
        <v>10</v>
      </c>
      <c r="K139" s="73">
        <v>2.14</v>
      </c>
      <c r="L139" s="73">
        <v>3.79</v>
      </c>
    </row>
    <row r="140" spans="1:12" x14ac:dyDescent="0.35">
      <c r="A140" s="74">
        <v>30589</v>
      </c>
      <c r="B140" s="73">
        <v>138031.8926102879</v>
      </c>
      <c r="C140" s="73">
        <v>84520.106151778033</v>
      </c>
      <c r="D140" s="73">
        <v>343319</v>
      </c>
      <c r="E140" s="73">
        <v>64.823676744388138</v>
      </c>
      <c r="F140" s="73">
        <v>2.6566391295452059</v>
      </c>
      <c r="G140" s="73">
        <v>2.66</v>
      </c>
      <c r="H140" s="73">
        <v>0.20625000000000004</v>
      </c>
      <c r="I140" s="73">
        <v>2</v>
      </c>
      <c r="J140" s="73">
        <v>10</v>
      </c>
      <c r="K140" s="73">
        <v>2.66</v>
      </c>
      <c r="L140" s="73">
        <v>4.32</v>
      </c>
    </row>
    <row r="141" spans="1:12" x14ac:dyDescent="0.35">
      <c r="A141" s="74">
        <v>30681</v>
      </c>
      <c r="B141" s="73">
        <v>143436.59369113739</v>
      </c>
      <c r="C141" s="73">
        <v>87529.732426868562</v>
      </c>
      <c r="D141" s="73">
        <v>351347</v>
      </c>
      <c r="E141" s="73">
        <v>65.737383873494267</v>
      </c>
      <c r="F141" s="73">
        <v>3.4843580606374029</v>
      </c>
      <c r="G141" s="73">
        <v>3.49</v>
      </c>
      <c r="H141" s="73">
        <v>0.46562500000000007</v>
      </c>
      <c r="I141" s="73">
        <v>2</v>
      </c>
      <c r="J141" s="73">
        <v>10</v>
      </c>
      <c r="K141" s="73">
        <v>3.49</v>
      </c>
      <c r="L141" s="73">
        <v>5.15</v>
      </c>
    </row>
    <row r="142" spans="1:12" x14ac:dyDescent="0.35">
      <c r="A142" s="74">
        <v>30772</v>
      </c>
      <c r="B142" s="73">
        <v>147996.11913596719</v>
      </c>
      <c r="C142" s="73">
        <v>90394.835825667411</v>
      </c>
      <c r="D142" s="73">
        <v>357283</v>
      </c>
      <c r="E142" s="73">
        <v>66.723285172156139</v>
      </c>
      <c r="F142" s="73">
        <v>4.3296572454631894</v>
      </c>
      <c r="G142" s="73">
        <v>4.33</v>
      </c>
      <c r="H142" s="73">
        <v>0.72812500000000002</v>
      </c>
      <c r="I142" s="73">
        <v>2</v>
      </c>
      <c r="J142" s="73">
        <v>10</v>
      </c>
      <c r="K142" s="73">
        <v>4.33</v>
      </c>
      <c r="L142" s="73">
        <v>5.93</v>
      </c>
    </row>
    <row r="143" spans="1:12" x14ac:dyDescent="0.35">
      <c r="A143" s="74">
        <v>30863</v>
      </c>
      <c r="B143" s="73">
        <v>155126.7477101674</v>
      </c>
      <c r="C143" s="73">
        <v>90699.261318464414</v>
      </c>
      <c r="D143" s="73">
        <v>364428</v>
      </c>
      <c r="E143" s="73">
        <v>67.455302289788889</v>
      </c>
      <c r="F143" s="73">
        <v>4.8820398834096199</v>
      </c>
      <c r="G143" s="73">
        <v>4.88</v>
      </c>
      <c r="H143" s="73">
        <v>0.89999999999999991</v>
      </c>
      <c r="I143" s="73">
        <v>2</v>
      </c>
      <c r="J143" s="73">
        <v>10</v>
      </c>
      <c r="K143" s="73">
        <v>4.88</v>
      </c>
      <c r="L143" s="73">
        <v>6.4</v>
      </c>
    </row>
    <row r="144" spans="1:12" x14ac:dyDescent="0.35">
      <c r="A144" s="74">
        <v>30955</v>
      </c>
      <c r="B144" s="73">
        <v>161401.62393390411</v>
      </c>
      <c r="C144" s="73">
        <v>94555.185688566504</v>
      </c>
      <c r="D144" s="73">
        <v>370653</v>
      </c>
      <c r="E144" s="73">
        <v>69.055642237475638</v>
      </c>
      <c r="F144" s="73">
        <v>6.217477785398442</v>
      </c>
      <c r="G144" s="73">
        <v>6.22</v>
      </c>
      <c r="H144" s="73">
        <v>1.3187499999999999</v>
      </c>
      <c r="I144" s="73">
        <v>2</v>
      </c>
      <c r="J144" s="73">
        <v>10</v>
      </c>
      <c r="K144" s="73">
        <v>6.22</v>
      </c>
      <c r="L144" s="73">
        <v>7.88</v>
      </c>
    </row>
    <row r="145" spans="1:12" x14ac:dyDescent="0.35">
      <c r="A145" s="74">
        <v>31047</v>
      </c>
      <c r="B145" s="73">
        <v>167037.08969353029</v>
      </c>
      <c r="C145" s="73">
        <v>103803.0658953672</v>
      </c>
      <c r="D145" s="73">
        <v>377920</v>
      </c>
      <c r="E145" s="73">
        <v>71.66600221975483</v>
      </c>
      <c r="F145" s="73">
        <v>8.4250030738513182</v>
      </c>
      <c r="G145" s="73">
        <v>8.42</v>
      </c>
      <c r="H145" s="73">
        <v>2.0062500000000001</v>
      </c>
      <c r="I145" s="73">
        <v>2</v>
      </c>
      <c r="J145" s="73">
        <v>10</v>
      </c>
      <c r="K145" s="73">
        <v>8.42</v>
      </c>
      <c r="L145" s="73">
        <v>10</v>
      </c>
    </row>
    <row r="146" spans="1:12" x14ac:dyDescent="0.35">
      <c r="A146" s="74">
        <v>31137</v>
      </c>
      <c r="B146" s="73">
        <v>172985.0492889999</v>
      </c>
      <c r="C146" s="73">
        <v>106970.86924770979</v>
      </c>
      <c r="D146" s="73">
        <v>385669</v>
      </c>
      <c r="E146" s="73">
        <v>72.589686631984861</v>
      </c>
      <c r="F146" s="73">
        <v>8.9043767937321849</v>
      </c>
      <c r="G146" s="73">
        <v>8.9</v>
      </c>
      <c r="H146" s="73">
        <v>2.15625</v>
      </c>
      <c r="I146" s="73">
        <v>2</v>
      </c>
      <c r="J146" s="73">
        <v>10</v>
      </c>
      <c r="K146" s="73">
        <v>8.9</v>
      </c>
      <c r="L146" s="73">
        <v>10</v>
      </c>
    </row>
    <row r="147" spans="1:12" x14ac:dyDescent="0.35">
      <c r="A147" s="74">
        <v>31228</v>
      </c>
      <c r="B147" s="73">
        <v>180074.33252491939</v>
      </c>
      <c r="C147" s="73">
        <v>107653.60343092649</v>
      </c>
      <c r="D147" s="73">
        <v>395444</v>
      </c>
      <c r="E147" s="73">
        <v>72.760728688726061</v>
      </c>
      <c r="F147" s="73">
        <v>8.6323540996133037</v>
      </c>
      <c r="G147" s="73">
        <v>8.6300000000000008</v>
      </c>
      <c r="H147" s="73">
        <v>2.0718750000000004</v>
      </c>
      <c r="I147" s="73">
        <v>2</v>
      </c>
      <c r="J147" s="73">
        <v>10</v>
      </c>
      <c r="K147" s="73">
        <v>8.6300000000000008</v>
      </c>
      <c r="L147" s="73">
        <v>10</v>
      </c>
    </row>
    <row r="148" spans="1:12" x14ac:dyDescent="0.35">
      <c r="A148" s="74">
        <v>31320</v>
      </c>
      <c r="B148" s="73">
        <v>187297.2669706303</v>
      </c>
      <c r="C148" s="73">
        <v>108309.25406421169</v>
      </c>
      <c r="D148" s="73">
        <v>405751</v>
      </c>
      <c r="E148" s="73">
        <v>72.85416943762111</v>
      </c>
      <c r="F148" s="73">
        <v>8.2885739573642194</v>
      </c>
      <c r="G148" s="73">
        <v>8.2899999999999991</v>
      </c>
      <c r="H148" s="73">
        <v>1.9656249999999997</v>
      </c>
      <c r="I148" s="73">
        <v>2</v>
      </c>
      <c r="J148" s="73">
        <v>10</v>
      </c>
      <c r="K148" s="73">
        <v>8.2899999999999991</v>
      </c>
      <c r="L148" s="73">
        <v>9.98</v>
      </c>
    </row>
    <row r="149" spans="1:12" x14ac:dyDescent="0.35">
      <c r="A149" s="74">
        <v>31412</v>
      </c>
      <c r="B149" s="73">
        <v>194218.28429494181</v>
      </c>
      <c r="C149" s="73">
        <v>112896.73533249641</v>
      </c>
      <c r="D149" s="73">
        <v>414630</v>
      </c>
      <c r="E149" s="73">
        <v>74.069657194954075</v>
      </c>
      <c r="F149" s="73">
        <v>9.0114886130177183</v>
      </c>
      <c r="G149" s="73">
        <v>9.01</v>
      </c>
      <c r="H149" s="73">
        <v>2.1906249999999998</v>
      </c>
      <c r="I149" s="73">
        <v>2</v>
      </c>
      <c r="J149" s="73">
        <v>10</v>
      </c>
      <c r="K149" s="73">
        <v>9.01</v>
      </c>
      <c r="L149" s="73">
        <v>10</v>
      </c>
    </row>
    <row r="150" spans="1:12" x14ac:dyDescent="0.35">
      <c r="A150" s="74">
        <v>31502</v>
      </c>
      <c r="B150" s="73">
        <v>199989.32430334931</v>
      </c>
      <c r="C150" s="73">
        <v>120273.7303916166</v>
      </c>
      <c r="D150" s="73">
        <v>423971</v>
      </c>
      <c r="E150" s="73">
        <v>75.538905890960919</v>
      </c>
      <c r="F150" s="73">
        <v>9.9208416510168824</v>
      </c>
      <c r="G150" s="73">
        <v>9.92</v>
      </c>
      <c r="H150" s="73">
        <v>2.4750000000000001</v>
      </c>
      <c r="I150" s="73">
        <v>2</v>
      </c>
      <c r="J150" s="73">
        <v>10</v>
      </c>
      <c r="K150" s="73">
        <v>9.92</v>
      </c>
      <c r="L150" s="73">
        <v>10</v>
      </c>
    </row>
    <row r="151" spans="1:12" x14ac:dyDescent="0.35">
      <c r="A151" s="74">
        <v>31593</v>
      </c>
      <c r="B151" s="73">
        <v>209580.48126500621</v>
      </c>
      <c r="C151" s="73">
        <v>121136.8249267637</v>
      </c>
      <c r="D151" s="73">
        <v>430842</v>
      </c>
      <c r="E151" s="73">
        <v>76.760693291686948</v>
      </c>
      <c r="F151" s="73">
        <v>10.53123902745671</v>
      </c>
      <c r="G151" s="73">
        <v>10.53</v>
      </c>
      <c r="H151" s="73">
        <v>2.5</v>
      </c>
      <c r="I151" s="73">
        <v>2</v>
      </c>
      <c r="J151" s="73">
        <v>10</v>
      </c>
      <c r="K151" s="73">
        <v>10</v>
      </c>
      <c r="L151" s="73">
        <v>10</v>
      </c>
    </row>
    <row r="152" spans="1:12" x14ac:dyDescent="0.35">
      <c r="A152" s="74">
        <v>31685</v>
      </c>
      <c r="B152" s="73">
        <v>217771.66584208439</v>
      </c>
      <c r="C152" s="73">
        <v>127789.15798371519</v>
      </c>
      <c r="D152" s="73">
        <v>437662</v>
      </c>
      <c r="E152" s="73">
        <v>78.956094846205417</v>
      </c>
      <c r="F152" s="73">
        <v>12.01235368287486</v>
      </c>
      <c r="G152" s="73">
        <v>12.01</v>
      </c>
      <c r="H152" s="73">
        <v>2.5</v>
      </c>
      <c r="I152" s="73">
        <v>2</v>
      </c>
      <c r="J152" s="73">
        <v>10</v>
      </c>
      <c r="K152" s="73">
        <v>10</v>
      </c>
      <c r="L152" s="73">
        <v>10</v>
      </c>
    </row>
    <row r="153" spans="1:12" x14ac:dyDescent="0.35">
      <c r="A153" s="74">
        <v>31777</v>
      </c>
      <c r="B153" s="73">
        <v>228975.2909966936</v>
      </c>
      <c r="C153" s="73">
        <v>135585.0857641286</v>
      </c>
      <c r="D153" s="73">
        <v>446600</v>
      </c>
      <c r="E153" s="73">
        <v>81.630178405916283</v>
      </c>
      <c r="F153" s="73">
        <v>13.846410248441339</v>
      </c>
      <c r="G153" s="73">
        <v>13.84</v>
      </c>
      <c r="H153" s="73">
        <v>2.5</v>
      </c>
      <c r="I153" s="73">
        <v>2</v>
      </c>
      <c r="J153" s="73">
        <v>10</v>
      </c>
      <c r="K153" s="73">
        <v>10</v>
      </c>
      <c r="L153" s="73">
        <v>10</v>
      </c>
    </row>
    <row r="154" spans="1:12" x14ac:dyDescent="0.35">
      <c r="A154" s="74">
        <v>31867</v>
      </c>
      <c r="B154" s="73">
        <v>237878</v>
      </c>
      <c r="C154" s="73">
        <v>143844.95836489749</v>
      </c>
      <c r="D154" s="73">
        <v>455983</v>
      </c>
      <c r="E154" s="73">
        <v>83.714296007723433</v>
      </c>
      <c r="F154" s="73">
        <v>15.00110747363115</v>
      </c>
      <c r="G154" s="73">
        <v>15</v>
      </c>
      <c r="H154" s="73">
        <v>2.5</v>
      </c>
      <c r="I154" s="73">
        <v>2</v>
      </c>
      <c r="J154" s="73">
        <v>10</v>
      </c>
      <c r="K154" s="73">
        <v>10</v>
      </c>
      <c r="L154" s="73">
        <v>10</v>
      </c>
    </row>
    <row r="155" spans="1:12" x14ac:dyDescent="0.35">
      <c r="A155" s="74">
        <v>31958</v>
      </c>
      <c r="B155" s="73">
        <v>247661</v>
      </c>
      <c r="C155" s="73">
        <v>152404.88675189239</v>
      </c>
      <c r="D155" s="73">
        <v>467643</v>
      </c>
      <c r="E155" s="73">
        <v>85.549422690362604</v>
      </c>
      <c r="F155" s="73">
        <v>15.834163573413839</v>
      </c>
      <c r="G155" s="73">
        <v>15.83</v>
      </c>
      <c r="H155" s="73">
        <v>2.5</v>
      </c>
      <c r="I155" s="73">
        <v>2</v>
      </c>
      <c r="J155" s="73">
        <v>10</v>
      </c>
      <c r="K155" s="73">
        <v>10</v>
      </c>
      <c r="L155" s="73">
        <v>10</v>
      </c>
    </row>
    <row r="156" spans="1:12" x14ac:dyDescent="0.35">
      <c r="A156" s="74">
        <v>32050</v>
      </c>
      <c r="B156" s="73">
        <v>258798</v>
      </c>
      <c r="C156" s="73">
        <v>159661.964282587</v>
      </c>
      <c r="D156" s="73">
        <v>482773</v>
      </c>
      <c r="E156" s="73">
        <v>86.678410823013508</v>
      </c>
      <c r="F156" s="73">
        <v>15.929770013146531</v>
      </c>
      <c r="G156" s="73">
        <v>15.93</v>
      </c>
      <c r="H156" s="73">
        <v>2.5</v>
      </c>
      <c r="I156" s="73">
        <v>2</v>
      </c>
      <c r="J156" s="73">
        <v>10</v>
      </c>
      <c r="K156" s="73">
        <v>10</v>
      </c>
      <c r="L156" s="73">
        <v>10</v>
      </c>
    </row>
    <row r="157" spans="1:12" x14ac:dyDescent="0.35">
      <c r="A157" s="74">
        <v>32142</v>
      </c>
      <c r="B157" s="73">
        <v>269173</v>
      </c>
      <c r="C157" s="73">
        <v>150777.45652871879</v>
      </c>
      <c r="D157" s="73">
        <v>496809</v>
      </c>
      <c r="E157" s="73">
        <v>84.529558950968834</v>
      </c>
      <c r="F157" s="73">
        <v>12.897170205631831</v>
      </c>
      <c r="G157" s="73">
        <v>12.89</v>
      </c>
      <c r="H157" s="73">
        <v>2.5</v>
      </c>
      <c r="I157" s="73">
        <v>2</v>
      </c>
      <c r="J157" s="73">
        <v>10</v>
      </c>
      <c r="K157" s="73">
        <v>10</v>
      </c>
      <c r="L157" s="73">
        <v>10</v>
      </c>
    </row>
    <row r="158" spans="1:12" x14ac:dyDescent="0.35">
      <c r="A158" s="74">
        <v>32233</v>
      </c>
      <c r="B158" s="73">
        <v>279177</v>
      </c>
      <c r="C158" s="73">
        <v>163003.5164836607</v>
      </c>
      <c r="D158" s="73">
        <v>511956</v>
      </c>
      <c r="E158" s="73">
        <v>86.370804616736734</v>
      </c>
      <c r="F158" s="73">
        <v>13.782427115928369</v>
      </c>
      <c r="G158" s="73">
        <v>13.78</v>
      </c>
      <c r="H158" s="73">
        <v>2.5</v>
      </c>
      <c r="I158" s="73">
        <v>2</v>
      </c>
      <c r="J158" s="73">
        <v>10</v>
      </c>
      <c r="K158" s="73">
        <v>10</v>
      </c>
      <c r="L158" s="73">
        <v>10</v>
      </c>
    </row>
    <row r="159" spans="1:12" x14ac:dyDescent="0.35">
      <c r="A159" s="74">
        <v>32324</v>
      </c>
      <c r="B159" s="73">
        <v>293997</v>
      </c>
      <c r="C159" s="73">
        <v>178038.96808176229</v>
      </c>
      <c r="D159" s="73">
        <v>526847</v>
      </c>
      <c r="E159" s="73">
        <v>89.596404284690294</v>
      </c>
      <c r="F159" s="73">
        <v>15.90663481007465</v>
      </c>
      <c r="G159" s="73">
        <v>15.9</v>
      </c>
      <c r="H159" s="73">
        <v>2.5</v>
      </c>
      <c r="I159" s="73">
        <v>2</v>
      </c>
      <c r="J159" s="73">
        <v>10</v>
      </c>
      <c r="K159" s="73">
        <v>10</v>
      </c>
      <c r="L159" s="73">
        <v>10</v>
      </c>
    </row>
    <row r="160" spans="1:12" x14ac:dyDescent="0.35">
      <c r="A160" s="74">
        <v>32416</v>
      </c>
      <c r="B160" s="73">
        <v>310644</v>
      </c>
      <c r="C160" s="73">
        <v>187457.6718916251</v>
      </c>
      <c r="D160" s="73">
        <v>540529</v>
      </c>
      <c r="E160" s="73">
        <v>92.150776719033601</v>
      </c>
      <c r="F160" s="73">
        <v>17.255635112284399</v>
      </c>
      <c r="G160" s="73">
        <v>17.25</v>
      </c>
      <c r="H160" s="73">
        <v>2.5</v>
      </c>
      <c r="I160" s="73">
        <v>2</v>
      </c>
      <c r="J160" s="73">
        <v>10</v>
      </c>
      <c r="K160" s="73">
        <v>10</v>
      </c>
      <c r="L160" s="73">
        <v>10</v>
      </c>
    </row>
    <row r="161" spans="1:12" x14ac:dyDescent="0.35">
      <c r="A161" s="74">
        <v>32508</v>
      </c>
      <c r="B161" s="73">
        <v>322448</v>
      </c>
      <c r="C161" s="73">
        <v>192976.66801418349</v>
      </c>
      <c r="D161" s="73">
        <v>555683</v>
      </c>
      <c r="E161" s="73">
        <v>92.755162208342441</v>
      </c>
      <c r="F161" s="73">
        <v>16.660991958181679</v>
      </c>
      <c r="G161" s="73">
        <v>16.66</v>
      </c>
      <c r="H161" s="73">
        <v>2.5</v>
      </c>
      <c r="I161" s="73">
        <v>2</v>
      </c>
      <c r="J161" s="73">
        <v>10</v>
      </c>
      <c r="K161" s="73">
        <v>10</v>
      </c>
      <c r="L161" s="73">
        <v>10</v>
      </c>
    </row>
    <row r="162" spans="1:12" x14ac:dyDescent="0.35">
      <c r="A162" s="74">
        <v>32598</v>
      </c>
      <c r="B162" s="73">
        <v>333680</v>
      </c>
      <c r="C162" s="73">
        <v>214534.61527280699</v>
      </c>
      <c r="D162" s="73">
        <v>571023</v>
      </c>
      <c r="E162" s="73">
        <v>96.005697716695636</v>
      </c>
      <c r="F162" s="73">
        <v>18.5746121937058</v>
      </c>
      <c r="G162" s="73">
        <v>18.57</v>
      </c>
      <c r="H162" s="73">
        <v>2.5</v>
      </c>
      <c r="I162" s="73">
        <v>2</v>
      </c>
      <c r="J162" s="73">
        <v>10</v>
      </c>
      <c r="K162" s="73">
        <v>10</v>
      </c>
      <c r="L162" s="73">
        <v>10</v>
      </c>
    </row>
    <row r="163" spans="1:12" x14ac:dyDescent="0.35">
      <c r="A163" s="74">
        <v>32689</v>
      </c>
      <c r="B163" s="73">
        <v>346477</v>
      </c>
      <c r="C163" s="73">
        <v>229396.1351324128</v>
      </c>
      <c r="D163" s="73">
        <v>585655</v>
      </c>
      <c r="E163" s="73">
        <v>98.329756449174482</v>
      </c>
      <c r="F163" s="73">
        <v>19.47917094243947</v>
      </c>
      <c r="G163" s="73">
        <v>19.47</v>
      </c>
      <c r="H163" s="73">
        <v>2.5</v>
      </c>
      <c r="I163" s="73">
        <v>2</v>
      </c>
      <c r="J163" s="73">
        <v>10</v>
      </c>
      <c r="K163" s="73">
        <v>10</v>
      </c>
      <c r="L163" s="73">
        <v>10</v>
      </c>
    </row>
    <row r="164" spans="1:12" x14ac:dyDescent="0.35">
      <c r="A164" s="74">
        <v>32781</v>
      </c>
      <c r="B164" s="73">
        <v>359429</v>
      </c>
      <c r="C164" s="73">
        <v>243961.6634503878</v>
      </c>
      <c r="D164" s="73">
        <v>600224</v>
      </c>
      <c r="E164" s="73">
        <v>100.52758027842729</v>
      </c>
      <c r="F164" s="73">
        <v>20.184947974176119</v>
      </c>
      <c r="G164" s="73">
        <v>20.18</v>
      </c>
      <c r="H164" s="73">
        <v>2.5</v>
      </c>
      <c r="I164" s="73">
        <v>2</v>
      </c>
      <c r="J164" s="73">
        <v>10</v>
      </c>
      <c r="K164" s="73">
        <v>10</v>
      </c>
      <c r="L164" s="73">
        <v>10</v>
      </c>
    </row>
    <row r="165" spans="1:12" x14ac:dyDescent="0.35">
      <c r="A165" s="74">
        <v>32873</v>
      </c>
      <c r="B165" s="73">
        <v>370841</v>
      </c>
      <c r="C165" s="73">
        <v>252411.41282178601</v>
      </c>
      <c r="D165" s="73">
        <v>614631</v>
      </c>
      <c r="E165" s="73">
        <v>101.4026973617969</v>
      </c>
      <c r="F165" s="73">
        <v>19.570734235394191</v>
      </c>
      <c r="G165" s="73">
        <v>19.559999999999999</v>
      </c>
      <c r="H165" s="73">
        <v>2.5</v>
      </c>
      <c r="I165" s="73">
        <v>2</v>
      </c>
      <c r="J165" s="73">
        <v>10</v>
      </c>
      <c r="K165" s="73">
        <v>10</v>
      </c>
      <c r="L165" s="73">
        <v>10</v>
      </c>
    </row>
    <row r="166" spans="1:12" x14ac:dyDescent="0.35">
      <c r="A166" s="74">
        <v>32963</v>
      </c>
      <c r="B166" s="73">
        <v>381208</v>
      </c>
      <c r="C166" s="73">
        <v>262598.73110180377</v>
      </c>
      <c r="D166" s="73">
        <v>629064</v>
      </c>
      <c r="E166" s="73">
        <v>102.34359796488179</v>
      </c>
      <c r="F166" s="73">
        <v>19.022217660197491</v>
      </c>
      <c r="G166" s="73">
        <v>19.010000000000002</v>
      </c>
      <c r="H166" s="73">
        <v>2.5</v>
      </c>
      <c r="I166" s="73">
        <v>2</v>
      </c>
      <c r="J166" s="73">
        <v>10</v>
      </c>
      <c r="K166" s="73">
        <v>10</v>
      </c>
      <c r="L166" s="73">
        <v>10</v>
      </c>
    </row>
    <row r="167" spans="1:12" x14ac:dyDescent="0.35">
      <c r="A167" s="74">
        <v>33054</v>
      </c>
      <c r="B167" s="73">
        <v>397028</v>
      </c>
      <c r="C167" s="73">
        <v>272267.49709045858</v>
      </c>
      <c r="D167" s="73">
        <v>644521</v>
      </c>
      <c r="E167" s="73">
        <v>103.8438618897536</v>
      </c>
      <c r="F167" s="73">
        <v>19.0032210782669</v>
      </c>
      <c r="G167" s="73">
        <v>19</v>
      </c>
      <c r="H167" s="73">
        <v>2.5</v>
      </c>
      <c r="I167" s="73">
        <v>2</v>
      </c>
      <c r="J167" s="73">
        <v>10</v>
      </c>
      <c r="K167" s="73">
        <v>10</v>
      </c>
      <c r="L167" s="73">
        <v>10</v>
      </c>
    </row>
    <row r="168" spans="1:12" x14ac:dyDescent="0.35">
      <c r="A168" s="74">
        <v>33146</v>
      </c>
      <c r="B168" s="73">
        <v>408356</v>
      </c>
      <c r="C168" s="73">
        <v>276644.41493193322</v>
      </c>
      <c r="D168" s="73">
        <v>659219</v>
      </c>
      <c r="E168" s="73">
        <v>103.91090289144169</v>
      </c>
      <c r="F168" s="73">
        <v>17.6012412297986</v>
      </c>
      <c r="G168" s="73">
        <v>17.600000000000001</v>
      </c>
      <c r="H168" s="73">
        <v>2.5</v>
      </c>
      <c r="I168" s="73">
        <v>2</v>
      </c>
      <c r="J168" s="73">
        <v>10</v>
      </c>
      <c r="K168" s="73">
        <v>10</v>
      </c>
      <c r="L168" s="73">
        <v>10</v>
      </c>
    </row>
    <row r="169" spans="1:12" x14ac:dyDescent="0.35">
      <c r="A169" s="74">
        <v>33238</v>
      </c>
      <c r="B169" s="73">
        <v>418029</v>
      </c>
      <c r="C169" s="73">
        <v>284884.35892300622</v>
      </c>
      <c r="D169" s="73">
        <v>670797</v>
      </c>
      <c r="E169" s="73">
        <v>104.7877910788221</v>
      </c>
      <c r="F169" s="73">
        <v>17.014444678256229</v>
      </c>
      <c r="G169" s="73">
        <v>17.010000000000002</v>
      </c>
      <c r="H169" s="73">
        <v>2.5</v>
      </c>
      <c r="I169" s="73">
        <v>2</v>
      </c>
      <c r="J169" s="73">
        <v>10</v>
      </c>
      <c r="K169" s="73">
        <v>10</v>
      </c>
      <c r="L169" s="73">
        <v>10</v>
      </c>
    </row>
    <row r="170" spans="1:12" x14ac:dyDescent="0.35">
      <c r="A170" s="74">
        <v>33328</v>
      </c>
      <c r="B170" s="73">
        <v>425505</v>
      </c>
      <c r="C170" s="73">
        <v>293847.13526053343</v>
      </c>
      <c r="D170" s="73">
        <v>680933</v>
      </c>
      <c r="E170" s="73">
        <v>105.6421314961286</v>
      </c>
      <c r="F170" s="73">
        <v>16.412281023477259</v>
      </c>
      <c r="G170" s="73">
        <v>16.399999999999999</v>
      </c>
      <c r="H170" s="73">
        <v>2.5</v>
      </c>
      <c r="I170" s="73">
        <v>2</v>
      </c>
      <c r="J170" s="73">
        <v>10</v>
      </c>
      <c r="K170" s="73">
        <v>10</v>
      </c>
      <c r="L170" s="73">
        <v>10</v>
      </c>
    </row>
    <row r="171" spans="1:12" x14ac:dyDescent="0.35">
      <c r="A171" s="74">
        <v>33419</v>
      </c>
      <c r="B171" s="73">
        <v>437284</v>
      </c>
      <c r="C171" s="73">
        <v>306220.64843058231</v>
      </c>
      <c r="D171" s="73">
        <v>690036</v>
      </c>
      <c r="E171" s="73">
        <v>107.74867520398681</v>
      </c>
      <c r="F171" s="73">
        <v>17.00152353536479</v>
      </c>
      <c r="G171" s="73">
        <v>16.989999999999998</v>
      </c>
      <c r="H171" s="73">
        <v>2.5</v>
      </c>
      <c r="I171" s="73">
        <v>2</v>
      </c>
      <c r="J171" s="73">
        <v>10</v>
      </c>
      <c r="K171" s="73">
        <v>10</v>
      </c>
      <c r="L171" s="73">
        <v>10</v>
      </c>
    </row>
    <row r="172" spans="1:12" x14ac:dyDescent="0.35">
      <c r="A172" s="74">
        <v>33511</v>
      </c>
      <c r="B172" s="73">
        <v>445106</v>
      </c>
      <c r="C172" s="73">
        <v>302197.5456288078</v>
      </c>
      <c r="D172" s="73">
        <v>697248</v>
      </c>
      <c r="E172" s="73">
        <v>107.17901602138799</v>
      </c>
      <c r="F172" s="73">
        <v>15.002607356818499</v>
      </c>
      <c r="G172" s="73">
        <v>14.99</v>
      </c>
      <c r="H172" s="73">
        <v>2.5</v>
      </c>
      <c r="I172" s="73">
        <v>2</v>
      </c>
      <c r="J172" s="73">
        <v>10</v>
      </c>
      <c r="K172" s="73">
        <v>10</v>
      </c>
      <c r="L172" s="73">
        <v>10</v>
      </c>
    </row>
    <row r="173" spans="1:12" x14ac:dyDescent="0.35">
      <c r="A173" s="74">
        <v>33603</v>
      </c>
      <c r="B173" s="73">
        <v>449320</v>
      </c>
      <c r="C173" s="73">
        <v>295661.4734020998</v>
      </c>
      <c r="D173" s="73">
        <v>705884</v>
      </c>
      <c r="E173" s="73">
        <v>105.5387958081073</v>
      </c>
      <c r="F173" s="73">
        <v>12.078000219694109</v>
      </c>
      <c r="G173" s="73">
        <v>12.07</v>
      </c>
      <c r="H173" s="73">
        <v>2.5</v>
      </c>
      <c r="I173" s="73">
        <v>2</v>
      </c>
      <c r="J173" s="73">
        <v>10</v>
      </c>
      <c r="K173" s="73">
        <v>10</v>
      </c>
      <c r="L173" s="73">
        <v>10</v>
      </c>
    </row>
    <row r="174" spans="1:12" x14ac:dyDescent="0.35">
      <c r="A174" s="74">
        <v>33694</v>
      </c>
      <c r="B174" s="73">
        <v>451740</v>
      </c>
      <c r="C174" s="73">
        <v>297794.61731609661</v>
      </c>
      <c r="D174" s="73">
        <v>714130</v>
      </c>
      <c r="E174" s="73">
        <v>104.957727208785</v>
      </c>
      <c r="F174" s="73">
        <v>10.29603672350291</v>
      </c>
      <c r="G174" s="73">
        <v>10.29</v>
      </c>
      <c r="H174" s="73">
        <v>2.5</v>
      </c>
      <c r="I174" s="73">
        <v>2</v>
      </c>
      <c r="J174" s="73">
        <v>10</v>
      </c>
      <c r="K174" s="73">
        <v>10</v>
      </c>
      <c r="L174" s="73">
        <v>10</v>
      </c>
    </row>
    <row r="175" spans="1:12" x14ac:dyDescent="0.35">
      <c r="A175" s="74">
        <v>33785</v>
      </c>
      <c r="B175" s="73">
        <v>456683</v>
      </c>
      <c r="C175" s="73">
        <v>291313.45809245878</v>
      </c>
      <c r="D175" s="73">
        <v>720197</v>
      </c>
      <c r="E175" s="73">
        <v>103.8599797128367</v>
      </c>
      <c r="F175" s="73">
        <v>8.1073233804697669</v>
      </c>
      <c r="G175" s="73">
        <v>8.1</v>
      </c>
      <c r="H175" s="73">
        <v>1.90625</v>
      </c>
      <c r="I175" s="73">
        <v>2</v>
      </c>
      <c r="J175" s="73">
        <v>10</v>
      </c>
      <c r="K175" s="73">
        <v>8.1</v>
      </c>
      <c r="L175" s="73">
        <v>8.99</v>
      </c>
    </row>
    <row r="176" spans="1:12" x14ac:dyDescent="0.35">
      <c r="A176" s="74">
        <v>33877</v>
      </c>
      <c r="B176" s="73">
        <v>464937</v>
      </c>
      <c r="C176" s="73">
        <v>285405.76290336228</v>
      </c>
      <c r="D176" s="73">
        <v>725475</v>
      </c>
      <c r="E176" s="73">
        <v>103.4277904687773</v>
      </c>
      <c r="F176" s="73">
        <v>6.6550347524000699</v>
      </c>
      <c r="G176" s="73">
        <v>6.65</v>
      </c>
      <c r="H176" s="73">
        <v>1.453125</v>
      </c>
      <c r="I176" s="73">
        <v>2</v>
      </c>
      <c r="J176" s="73">
        <v>10</v>
      </c>
      <c r="K176" s="73">
        <v>6.65</v>
      </c>
      <c r="L176" s="73">
        <v>7.59</v>
      </c>
    </row>
    <row r="177" spans="1:12" x14ac:dyDescent="0.35">
      <c r="A177" s="74">
        <v>33969</v>
      </c>
      <c r="B177" s="73">
        <v>467535</v>
      </c>
      <c r="C177" s="73">
        <v>310170.41467047791</v>
      </c>
      <c r="D177" s="73">
        <v>730874</v>
      </c>
      <c r="E177" s="73">
        <v>106.40759072979451</v>
      </c>
      <c r="F177" s="73">
        <v>8.4972973806716023</v>
      </c>
      <c r="G177" s="73">
        <v>8.49</v>
      </c>
      <c r="H177" s="73">
        <v>2.0281250000000002</v>
      </c>
      <c r="I177" s="73">
        <v>2</v>
      </c>
      <c r="J177" s="73">
        <v>10</v>
      </c>
      <c r="K177" s="73">
        <v>8.49</v>
      </c>
      <c r="L177" s="73">
        <v>8.2200000000000006</v>
      </c>
    </row>
    <row r="178" spans="1:12" x14ac:dyDescent="0.35">
      <c r="A178" s="74">
        <v>34059</v>
      </c>
      <c r="B178" s="73">
        <v>471227</v>
      </c>
      <c r="C178" s="73">
        <v>301678.9219857924</v>
      </c>
      <c r="D178" s="73">
        <v>739016</v>
      </c>
      <c r="E178" s="73">
        <v>104.58581708458171</v>
      </c>
      <c r="F178" s="73">
        <v>5.6868170728359511</v>
      </c>
      <c r="G178" s="73">
        <v>5.68</v>
      </c>
      <c r="H178" s="73">
        <v>1.1499999999999999</v>
      </c>
      <c r="I178" s="73">
        <v>2</v>
      </c>
      <c r="J178" s="73">
        <v>10</v>
      </c>
      <c r="K178" s="73">
        <v>5.68</v>
      </c>
      <c r="L178" s="73">
        <v>5.82</v>
      </c>
    </row>
    <row r="179" spans="1:12" x14ac:dyDescent="0.35">
      <c r="A179" s="74">
        <v>34150</v>
      </c>
      <c r="B179" s="73">
        <v>473131</v>
      </c>
      <c r="C179" s="73">
        <v>300527.44744807668</v>
      </c>
      <c r="D179" s="73">
        <v>746929</v>
      </c>
      <c r="E179" s="73">
        <v>103.57857941626</v>
      </c>
      <c r="F179" s="73">
        <v>3.7913200729241612</v>
      </c>
      <c r="G179" s="73">
        <v>3.78</v>
      </c>
      <c r="H179" s="73">
        <v>0.55624999999999991</v>
      </c>
      <c r="I179" s="73">
        <v>2</v>
      </c>
      <c r="J179" s="73">
        <v>10</v>
      </c>
      <c r="K179" s="73">
        <v>3.78</v>
      </c>
      <c r="L179" s="73">
        <v>3.68</v>
      </c>
    </row>
    <row r="180" spans="1:12" x14ac:dyDescent="0.35">
      <c r="A180" s="74">
        <v>34242</v>
      </c>
      <c r="B180" s="73">
        <v>478921</v>
      </c>
      <c r="C180" s="73">
        <v>306267.8927963092</v>
      </c>
      <c r="D180" s="73">
        <v>757923</v>
      </c>
      <c r="E180" s="73">
        <v>103.5974489224247</v>
      </c>
      <c r="F180" s="73">
        <v>2.9636621916019572</v>
      </c>
      <c r="G180" s="73">
        <v>2.96</v>
      </c>
      <c r="H180" s="73">
        <v>0.3</v>
      </c>
      <c r="I180" s="73">
        <v>2</v>
      </c>
      <c r="J180" s="73">
        <v>10</v>
      </c>
      <c r="K180" s="73">
        <v>2.96</v>
      </c>
      <c r="L180" s="73">
        <v>2.17</v>
      </c>
    </row>
    <row r="181" spans="1:12" x14ac:dyDescent="0.35">
      <c r="A181" s="74">
        <v>34334</v>
      </c>
      <c r="B181" s="73">
        <v>484991</v>
      </c>
      <c r="C181" s="73">
        <v>327103.05726432562</v>
      </c>
      <c r="D181" s="73">
        <v>769855</v>
      </c>
      <c r="E181" s="73">
        <v>105.48662504813581</v>
      </c>
      <c r="F181" s="73">
        <v>3.9447196791207828</v>
      </c>
      <c r="G181" s="73">
        <v>3.94</v>
      </c>
      <c r="H181" s="73">
        <v>0.60624999999999996</v>
      </c>
      <c r="I181" s="73">
        <v>2</v>
      </c>
      <c r="J181" s="73">
        <v>10</v>
      </c>
      <c r="K181" s="73">
        <v>3.94</v>
      </c>
      <c r="L181" s="73">
        <v>3.07</v>
      </c>
    </row>
    <row r="182" spans="1:12" x14ac:dyDescent="0.35">
      <c r="A182" s="74">
        <v>34424</v>
      </c>
      <c r="B182" s="73">
        <v>490756</v>
      </c>
      <c r="C182" s="73">
        <v>322654.90107814962</v>
      </c>
      <c r="D182" s="73">
        <v>780071</v>
      </c>
      <c r="E182" s="73">
        <v>104.2739572523719</v>
      </c>
      <c r="F182" s="73">
        <v>1.9338823856861</v>
      </c>
      <c r="G182" s="73">
        <v>1.93</v>
      </c>
      <c r="H182" s="73">
        <v>0</v>
      </c>
      <c r="I182" s="73">
        <v>2</v>
      </c>
      <c r="J182" s="73">
        <v>10</v>
      </c>
      <c r="K182" s="73">
        <v>2</v>
      </c>
      <c r="L182" s="73">
        <v>2</v>
      </c>
    </row>
    <row r="183" spans="1:12" x14ac:dyDescent="0.35">
      <c r="A183" s="74">
        <v>34515</v>
      </c>
      <c r="B183" s="73">
        <v>495849</v>
      </c>
      <c r="C183" s="73">
        <v>309563.64385668747</v>
      </c>
      <c r="D183" s="73">
        <v>790960</v>
      </c>
      <c r="E183" s="73">
        <v>101.8272281602973</v>
      </c>
      <c r="F183" s="73">
        <v>-1.136487640082366</v>
      </c>
      <c r="G183" s="73">
        <v>-1.1399999999999999</v>
      </c>
      <c r="H183" s="73">
        <v>0</v>
      </c>
      <c r="I183" s="73">
        <v>2</v>
      </c>
      <c r="J183" s="73">
        <v>10</v>
      </c>
      <c r="K183" s="73">
        <v>2</v>
      </c>
      <c r="L183" s="73">
        <v>2</v>
      </c>
    </row>
    <row r="184" spans="1:12" x14ac:dyDescent="0.35">
      <c r="A184" s="74">
        <v>34607</v>
      </c>
      <c r="B184" s="73">
        <v>502090</v>
      </c>
      <c r="C184" s="73">
        <v>311122.32686545962</v>
      </c>
      <c r="D184" s="73">
        <v>800700</v>
      </c>
      <c r="E184" s="73">
        <v>101.5626735188534</v>
      </c>
      <c r="F184" s="73">
        <v>-1.9743516242359609</v>
      </c>
      <c r="G184" s="73">
        <v>-1.98</v>
      </c>
      <c r="H184" s="73">
        <v>0</v>
      </c>
      <c r="I184" s="73">
        <v>2</v>
      </c>
      <c r="J184" s="73">
        <v>10</v>
      </c>
      <c r="K184" s="73">
        <v>2</v>
      </c>
      <c r="L184" s="73">
        <v>2</v>
      </c>
    </row>
    <row r="185" spans="1:12" x14ac:dyDescent="0.35">
      <c r="A185" s="74">
        <v>34699</v>
      </c>
      <c r="B185" s="73">
        <v>508670</v>
      </c>
      <c r="C185" s="73">
        <v>327027.28145787312</v>
      </c>
      <c r="D185" s="73">
        <v>810794</v>
      </c>
      <c r="E185" s="73">
        <v>103.0714683949157</v>
      </c>
      <c r="F185" s="73">
        <v>-1.0870026567227269</v>
      </c>
      <c r="G185" s="73">
        <v>-1.0900000000000001</v>
      </c>
      <c r="H185" s="73">
        <v>0</v>
      </c>
      <c r="I185" s="73">
        <v>2</v>
      </c>
      <c r="J185" s="73">
        <v>10</v>
      </c>
      <c r="K185" s="73">
        <v>2</v>
      </c>
      <c r="L185" s="73">
        <v>2</v>
      </c>
    </row>
    <row r="186" spans="1:12" x14ac:dyDescent="0.35">
      <c r="A186" s="74">
        <v>34789</v>
      </c>
      <c r="B186" s="73">
        <v>517375</v>
      </c>
      <c r="C186" s="73">
        <v>326933.35349435097</v>
      </c>
      <c r="D186" s="73">
        <v>819655</v>
      </c>
      <c r="E186" s="73">
        <v>103.0077719887454</v>
      </c>
      <c r="F186" s="73">
        <v>-1.7329976705753021</v>
      </c>
      <c r="G186" s="73">
        <v>-1.74</v>
      </c>
      <c r="H186" s="73">
        <v>0</v>
      </c>
      <c r="I186" s="73">
        <v>2</v>
      </c>
      <c r="J186" s="73">
        <v>10</v>
      </c>
      <c r="K186" s="73">
        <v>2</v>
      </c>
      <c r="L186" s="73">
        <v>2</v>
      </c>
    </row>
    <row r="187" spans="1:12" x14ac:dyDescent="0.35">
      <c r="A187" s="74">
        <v>34880</v>
      </c>
      <c r="B187" s="73">
        <v>523585</v>
      </c>
      <c r="C187" s="73">
        <v>334160.16578526812</v>
      </c>
      <c r="D187" s="73">
        <v>829712</v>
      </c>
      <c r="E187" s="73">
        <v>103.3786622087264</v>
      </c>
      <c r="F187" s="73">
        <v>-1.930178926668582</v>
      </c>
      <c r="G187" s="73">
        <v>-1.94</v>
      </c>
      <c r="H187" s="73">
        <v>0</v>
      </c>
      <c r="I187" s="73">
        <v>2</v>
      </c>
      <c r="J187" s="73">
        <v>10</v>
      </c>
      <c r="K187" s="73">
        <v>2</v>
      </c>
      <c r="L187" s="73">
        <v>2</v>
      </c>
    </row>
    <row r="188" spans="1:12" x14ac:dyDescent="0.35">
      <c r="A188" s="74">
        <v>34972</v>
      </c>
      <c r="B188" s="73">
        <v>531160</v>
      </c>
      <c r="C188" s="73">
        <v>335898.19473435159</v>
      </c>
      <c r="D188" s="73">
        <v>841036</v>
      </c>
      <c r="E188" s="73">
        <v>103.0940643128655</v>
      </c>
      <c r="F188" s="73">
        <v>-2.733242792971105</v>
      </c>
      <c r="G188" s="73">
        <v>-2.74</v>
      </c>
      <c r="H188" s="73">
        <v>0</v>
      </c>
      <c r="I188" s="73">
        <v>2</v>
      </c>
      <c r="J188" s="73">
        <v>10</v>
      </c>
      <c r="K188" s="73">
        <v>2</v>
      </c>
      <c r="L188" s="73">
        <v>2</v>
      </c>
    </row>
    <row r="189" spans="1:12" x14ac:dyDescent="0.35">
      <c r="A189" s="74">
        <v>35064</v>
      </c>
      <c r="B189" s="73">
        <v>536626</v>
      </c>
      <c r="C189" s="73">
        <v>355204.25543905742</v>
      </c>
      <c r="D189" s="73">
        <v>851845</v>
      </c>
      <c r="E189" s="73">
        <v>104.6939590464295</v>
      </c>
      <c r="F189" s="73">
        <v>-1.706764226731089</v>
      </c>
      <c r="G189" s="73">
        <v>-1.72</v>
      </c>
      <c r="H189" s="73">
        <v>0</v>
      </c>
      <c r="I189" s="73">
        <v>2</v>
      </c>
      <c r="J189" s="73">
        <v>10</v>
      </c>
      <c r="K189" s="73">
        <v>2</v>
      </c>
      <c r="L189" s="73">
        <v>2</v>
      </c>
    </row>
    <row r="190" spans="1:12" x14ac:dyDescent="0.35">
      <c r="A190" s="74">
        <v>35155</v>
      </c>
      <c r="B190" s="73">
        <v>540298</v>
      </c>
      <c r="C190" s="73">
        <v>349413.63911618741</v>
      </c>
      <c r="D190" s="73">
        <v>864621</v>
      </c>
      <c r="E190" s="73">
        <v>102.9019233995227</v>
      </c>
      <c r="F190" s="73">
        <v>-3.940211419498755</v>
      </c>
      <c r="G190" s="73">
        <v>-3.95</v>
      </c>
      <c r="H190" s="73">
        <v>0</v>
      </c>
      <c r="I190" s="73">
        <v>2</v>
      </c>
      <c r="J190" s="73">
        <v>10</v>
      </c>
      <c r="K190" s="73">
        <v>2</v>
      </c>
      <c r="L190" s="73">
        <v>2</v>
      </c>
    </row>
    <row r="191" spans="1:12" x14ac:dyDescent="0.35">
      <c r="A191" s="74">
        <v>35246</v>
      </c>
      <c r="B191" s="73">
        <v>548742</v>
      </c>
      <c r="C191" s="73">
        <v>360288.48535134853</v>
      </c>
      <c r="D191" s="73">
        <v>880060</v>
      </c>
      <c r="E191" s="73">
        <v>103.29187616200581</v>
      </c>
      <c r="F191" s="73">
        <v>-3.9827999401081482</v>
      </c>
      <c r="G191" s="73">
        <v>-3.99</v>
      </c>
      <c r="H191" s="73">
        <v>0</v>
      </c>
      <c r="I191" s="73">
        <v>2</v>
      </c>
      <c r="J191" s="73">
        <v>10</v>
      </c>
      <c r="K191" s="73">
        <v>2</v>
      </c>
      <c r="L191" s="73">
        <v>2</v>
      </c>
    </row>
    <row r="192" spans="1:12" x14ac:dyDescent="0.35">
      <c r="A192" s="74">
        <v>35338</v>
      </c>
      <c r="B192" s="73">
        <v>556041</v>
      </c>
      <c r="C192" s="73">
        <v>362442.83959582401</v>
      </c>
      <c r="D192" s="73">
        <v>895356</v>
      </c>
      <c r="E192" s="73">
        <v>102.5830886927461</v>
      </c>
      <c r="F192" s="73">
        <v>-5.0555824741922084</v>
      </c>
      <c r="G192" s="73">
        <v>-5.0599999999999996</v>
      </c>
      <c r="H192" s="73">
        <v>0</v>
      </c>
      <c r="I192" s="73">
        <v>2</v>
      </c>
      <c r="J192" s="73">
        <v>10</v>
      </c>
      <c r="K192" s="73">
        <v>2</v>
      </c>
      <c r="L192" s="73">
        <v>2</v>
      </c>
    </row>
    <row r="193" spans="1:12" x14ac:dyDescent="0.35">
      <c r="A193" s="74">
        <v>35430</v>
      </c>
      <c r="B193" s="73">
        <v>559944</v>
      </c>
      <c r="C193" s="73">
        <v>367276.94249222928</v>
      </c>
      <c r="D193" s="73">
        <v>909993</v>
      </c>
      <c r="E193" s="73">
        <v>101.8931950566905</v>
      </c>
      <c r="F193" s="73">
        <v>-6.0440593259194033</v>
      </c>
      <c r="G193" s="73">
        <v>-6.05</v>
      </c>
      <c r="H193" s="73">
        <v>0</v>
      </c>
      <c r="I193" s="73">
        <v>2</v>
      </c>
      <c r="J193" s="73">
        <v>10</v>
      </c>
      <c r="K193" s="73">
        <v>2</v>
      </c>
      <c r="L193" s="73">
        <v>2</v>
      </c>
    </row>
    <row r="194" spans="1:12" x14ac:dyDescent="0.35">
      <c r="A194" s="74">
        <v>35520</v>
      </c>
      <c r="B194" s="73">
        <v>566468</v>
      </c>
      <c r="C194" s="73">
        <v>359049.0588702414</v>
      </c>
      <c r="D194" s="73">
        <v>921309</v>
      </c>
      <c r="E194" s="73">
        <v>100.4567478305586</v>
      </c>
      <c r="F194" s="73">
        <v>-7.6749049557240516</v>
      </c>
      <c r="G194" s="73">
        <v>-7.68</v>
      </c>
      <c r="H194" s="73">
        <v>0</v>
      </c>
      <c r="I194" s="73">
        <v>2</v>
      </c>
      <c r="J194" s="73">
        <v>10</v>
      </c>
      <c r="K194" s="73">
        <v>2</v>
      </c>
      <c r="L194" s="73">
        <v>2</v>
      </c>
    </row>
    <row r="195" spans="1:12" x14ac:dyDescent="0.35">
      <c r="A195" s="74">
        <v>35611</v>
      </c>
      <c r="B195" s="73">
        <v>574814</v>
      </c>
      <c r="C195" s="73">
        <v>373195.78033200628</v>
      </c>
      <c r="D195" s="73">
        <v>931120</v>
      </c>
      <c r="E195" s="73">
        <v>101.8139209051472</v>
      </c>
      <c r="F195" s="73">
        <v>-6.563930658052362</v>
      </c>
      <c r="G195" s="73">
        <v>-6.57</v>
      </c>
      <c r="H195" s="73">
        <v>0</v>
      </c>
      <c r="I195" s="73">
        <v>2</v>
      </c>
      <c r="J195" s="73">
        <v>10</v>
      </c>
      <c r="K195" s="73">
        <v>2</v>
      </c>
      <c r="L195" s="73">
        <v>2</v>
      </c>
    </row>
    <row r="196" spans="1:12" x14ac:dyDescent="0.35">
      <c r="A196" s="74">
        <v>35703</v>
      </c>
      <c r="B196" s="73">
        <v>583081</v>
      </c>
      <c r="C196" s="73">
        <v>397010.95823720959</v>
      </c>
      <c r="D196" s="73">
        <v>944596</v>
      </c>
      <c r="E196" s="73">
        <v>103.7577925628745</v>
      </c>
      <c r="F196" s="73">
        <v>-4.949020101379741</v>
      </c>
      <c r="G196" s="73">
        <v>-4.96</v>
      </c>
      <c r="H196" s="73">
        <v>0</v>
      </c>
      <c r="I196" s="73">
        <v>2</v>
      </c>
      <c r="J196" s="73">
        <v>10</v>
      </c>
      <c r="K196" s="73">
        <v>2</v>
      </c>
      <c r="L196" s="73">
        <v>2</v>
      </c>
    </row>
    <row r="197" spans="1:12" x14ac:dyDescent="0.35">
      <c r="A197" s="74">
        <v>35795</v>
      </c>
      <c r="B197" s="73">
        <v>592337</v>
      </c>
      <c r="C197" s="73">
        <v>392927.39436547557</v>
      </c>
      <c r="D197" s="73">
        <v>953405</v>
      </c>
      <c r="E197" s="73">
        <v>103.34164330640969</v>
      </c>
      <c r="F197" s="73">
        <v>-5.6457722448315737</v>
      </c>
      <c r="G197" s="73">
        <v>-5.65</v>
      </c>
      <c r="H197" s="73">
        <v>0</v>
      </c>
      <c r="I197" s="73">
        <v>2</v>
      </c>
      <c r="J197" s="73">
        <v>10</v>
      </c>
      <c r="K197" s="73">
        <v>2</v>
      </c>
      <c r="L197" s="73">
        <v>2</v>
      </c>
    </row>
    <row r="198" spans="1:12" x14ac:dyDescent="0.35">
      <c r="A198" s="74">
        <v>35885</v>
      </c>
      <c r="B198" s="73">
        <v>606326</v>
      </c>
      <c r="C198" s="73">
        <v>401431.56592782569</v>
      </c>
      <c r="D198" s="73">
        <v>966614</v>
      </c>
      <c r="E198" s="73">
        <v>104.2564628618896</v>
      </c>
      <c r="F198" s="73">
        <v>-5.0375648453917297</v>
      </c>
      <c r="G198" s="73">
        <v>-5.04</v>
      </c>
      <c r="H198" s="73">
        <v>0</v>
      </c>
      <c r="I198" s="73">
        <v>2</v>
      </c>
      <c r="J198" s="73">
        <v>10</v>
      </c>
      <c r="K198" s="73">
        <v>2</v>
      </c>
      <c r="L198" s="73">
        <v>2</v>
      </c>
    </row>
    <row r="199" spans="1:12" x14ac:dyDescent="0.35">
      <c r="A199" s="74">
        <v>35976</v>
      </c>
      <c r="B199" s="73">
        <v>616786</v>
      </c>
      <c r="C199" s="73">
        <v>411216.85207605711</v>
      </c>
      <c r="D199" s="73">
        <v>978697</v>
      </c>
      <c r="E199" s="73">
        <v>105.0379077565434</v>
      </c>
      <c r="F199" s="73">
        <v>-4.5809588806170538</v>
      </c>
      <c r="G199" s="73">
        <v>-4.58</v>
      </c>
      <c r="H199" s="73">
        <v>0</v>
      </c>
      <c r="I199" s="73">
        <v>2</v>
      </c>
      <c r="J199" s="73">
        <v>10</v>
      </c>
      <c r="K199" s="73">
        <v>2</v>
      </c>
      <c r="L199" s="73">
        <v>2</v>
      </c>
    </row>
    <row r="200" spans="1:12" x14ac:dyDescent="0.35">
      <c r="A200" s="74">
        <v>36068</v>
      </c>
      <c r="B200" s="73">
        <v>628729</v>
      </c>
      <c r="C200" s="73">
        <v>432092.77350950398</v>
      </c>
      <c r="D200" s="73">
        <v>985869</v>
      </c>
      <c r="E200" s="73">
        <v>107.6027112638194</v>
      </c>
      <c r="F200" s="73">
        <v>-2.4564595907064999</v>
      </c>
      <c r="G200" s="73">
        <v>-2.4700000000000002</v>
      </c>
      <c r="H200" s="73">
        <v>0</v>
      </c>
      <c r="I200" s="73">
        <v>2</v>
      </c>
      <c r="J200" s="73">
        <v>10</v>
      </c>
      <c r="K200" s="73">
        <v>2</v>
      </c>
      <c r="L200" s="73">
        <v>2</v>
      </c>
    </row>
    <row r="201" spans="1:12" x14ac:dyDescent="0.35">
      <c r="A201" s="74">
        <v>36160</v>
      </c>
      <c r="B201" s="73">
        <v>638697</v>
      </c>
      <c r="C201" s="73">
        <v>437151.76114765072</v>
      </c>
      <c r="D201" s="73">
        <v>998501</v>
      </c>
      <c r="E201" s="73">
        <v>107.7463879503026</v>
      </c>
      <c r="F201" s="73">
        <v>-2.7330888147319259</v>
      </c>
      <c r="G201" s="73">
        <v>-2.75</v>
      </c>
      <c r="H201" s="73">
        <v>0</v>
      </c>
      <c r="I201" s="73">
        <v>2</v>
      </c>
      <c r="J201" s="73">
        <v>10</v>
      </c>
      <c r="K201" s="73">
        <v>2</v>
      </c>
      <c r="L201" s="73">
        <v>2</v>
      </c>
    </row>
    <row r="202" spans="1:12" x14ac:dyDescent="0.35">
      <c r="A202" s="74">
        <v>36250</v>
      </c>
      <c r="B202" s="73">
        <v>648974</v>
      </c>
      <c r="C202" s="73">
        <v>458465.58181278309</v>
      </c>
      <c r="D202" s="73">
        <v>1008446</v>
      </c>
      <c r="E202" s="73">
        <v>109.8164484576054</v>
      </c>
      <c r="F202" s="73">
        <v>-1.1693590864310881</v>
      </c>
      <c r="G202" s="73">
        <v>-1.18</v>
      </c>
      <c r="H202" s="73">
        <v>0</v>
      </c>
      <c r="I202" s="73">
        <v>2</v>
      </c>
      <c r="J202" s="73">
        <v>10</v>
      </c>
      <c r="K202" s="73">
        <v>2</v>
      </c>
      <c r="L202" s="73">
        <v>2</v>
      </c>
    </row>
    <row r="203" spans="1:12" x14ac:dyDescent="0.35">
      <c r="A203" s="74">
        <v>36341</v>
      </c>
      <c r="B203" s="73">
        <v>660578</v>
      </c>
      <c r="C203" s="73">
        <v>477914.1034015335</v>
      </c>
      <c r="D203" s="73">
        <v>1018769</v>
      </c>
      <c r="E203" s="73">
        <v>111.751741896498</v>
      </c>
      <c r="F203" s="73">
        <v>0.1832509515090445</v>
      </c>
      <c r="G203" s="73">
        <v>0.18</v>
      </c>
      <c r="H203" s="73">
        <v>0</v>
      </c>
      <c r="I203" s="73">
        <v>2</v>
      </c>
      <c r="J203" s="73">
        <v>10</v>
      </c>
      <c r="K203" s="73">
        <v>2</v>
      </c>
      <c r="L203" s="73">
        <v>2</v>
      </c>
    </row>
    <row r="204" spans="1:12" x14ac:dyDescent="0.35">
      <c r="A204" s="74">
        <v>36433</v>
      </c>
      <c r="B204" s="73">
        <v>676402</v>
      </c>
      <c r="C204" s="73">
        <v>471204.06942414673</v>
      </c>
      <c r="D204" s="73">
        <v>1029813</v>
      </c>
      <c r="E204" s="73">
        <v>111.43829699412871</v>
      </c>
      <c r="F204" s="73">
        <v>-0.66415006747887129</v>
      </c>
      <c r="G204" s="73">
        <v>-0.63</v>
      </c>
      <c r="H204" s="73">
        <v>0</v>
      </c>
      <c r="I204" s="73">
        <v>2</v>
      </c>
      <c r="J204" s="73">
        <v>10</v>
      </c>
      <c r="K204" s="73">
        <v>2</v>
      </c>
      <c r="L204" s="73">
        <v>2</v>
      </c>
    </row>
    <row r="205" spans="1:12" x14ac:dyDescent="0.35">
      <c r="A205" s="74">
        <v>36525</v>
      </c>
      <c r="B205" s="73">
        <v>690826</v>
      </c>
      <c r="C205" s="73">
        <v>482965.22669518873</v>
      </c>
      <c r="D205" s="73">
        <v>1043248</v>
      </c>
      <c r="E205" s="73">
        <v>112.5131537942262</v>
      </c>
      <c r="F205" s="73">
        <v>-0.15181006620488419</v>
      </c>
      <c r="G205" s="73">
        <v>-0.17</v>
      </c>
      <c r="H205" s="73">
        <v>0</v>
      </c>
      <c r="I205" s="73">
        <v>2</v>
      </c>
      <c r="J205" s="73">
        <v>10</v>
      </c>
      <c r="K205" s="73">
        <v>2</v>
      </c>
      <c r="L205" s="73">
        <v>2</v>
      </c>
    </row>
    <row r="206" spans="1:12" x14ac:dyDescent="0.35">
      <c r="A206" s="74">
        <v>36616</v>
      </c>
      <c r="B206" s="73">
        <v>703618</v>
      </c>
      <c r="C206" s="73">
        <v>493124.5253410943</v>
      </c>
      <c r="D206" s="73">
        <v>1059650</v>
      </c>
      <c r="E206" s="73">
        <v>112.93752893324159</v>
      </c>
      <c r="F206" s="73">
        <v>-0.28216354967554219</v>
      </c>
      <c r="G206" s="73">
        <v>-0.3</v>
      </c>
      <c r="H206" s="73">
        <v>0</v>
      </c>
      <c r="I206" s="73">
        <v>2</v>
      </c>
      <c r="J206" s="73">
        <v>10</v>
      </c>
      <c r="K206" s="73">
        <v>2</v>
      </c>
      <c r="L206" s="73">
        <v>2</v>
      </c>
    </row>
    <row r="207" spans="1:12" x14ac:dyDescent="0.35">
      <c r="A207" s="74">
        <v>36707</v>
      </c>
      <c r="B207" s="73">
        <v>722902</v>
      </c>
      <c r="C207" s="73">
        <v>516261.20498361869</v>
      </c>
      <c r="D207" s="73">
        <v>1075162</v>
      </c>
      <c r="E207" s="73">
        <v>115.25362735881841</v>
      </c>
      <c r="F207" s="73">
        <v>1.383312778031192</v>
      </c>
      <c r="G207" s="73">
        <v>1.35</v>
      </c>
      <c r="H207" s="73">
        <v>0</v>
      </c>
      <c r="I207" s="73">
        <v>2</v>
      </c>
      <c r="J207" s="73">
        <v>10</v>
      </c>
      <c r="K207" s="73">
        <v>2</v>
      </c>
      <c r="L207" s="73">
        <v>2</v>
      </c>
    </row>
    <row r="208" spans="1:12" x14ac:dyDescent="0.35">
      <c r="A208" s="74">
        <v>36799</v>
      </c>
      <c r="B208" s="73">
        <v>735931</v>
      </c>
      <c r="C208" s="73">
        <v>529995.36614216922</v>
      </c>
      <c r="D208" s="73">
        <v>1089732</v>
      </c>
      <c r="E208" s="73">
        <v>116.1685961449392</v>
      </c>
      <c r="F208" s="73">
        <v>1.6310764813481169</v>
      </c>
      <c r="G208" s="73">
        <v>1.58</v>
      </c>
      <c r="H208" s="73">
        <v>0</v>
      </c>
      <c r="I208" s="73">
        <v>2</v>
      </c>
      <c r="J208" s="73">
        <v>10</v>
      </c>
      <c r="K208" s="73">
        <v>2</v>
      </c>
      <c r="L208" s="73">
        <v>2</v>
      </c>
    </row>
    <row r="209" spans="1:12" x14ac:dyDescent="0.35">
      <c r="A209" s="74">
        <v>36891</v>
      </c>
      <c r="B209" s="73">
        <v>748163</v>
      </c>
      <c r="C209" s="73">
        <v>539840.66720440239</v>
      </c>
      <c r="D209" s="73">
        <v>1100752</v>
      </c>
      <c r="E209" s="73">
        <v>117.01124932813229</v>
      </c>
      <c r="F209" s="73">
        <v>1.7944225209018161</v>
      </c>
      <c r="G209" s="73">
        <v>1.77</v>
      </c>
      <c r="H209" s="73">
        <v>0</v>
      </c>
      <c r="I209" s="73">
        <v>2</v>
      </c>
      <c r="J209" s="73">
        <v>10</v>
      </c>
      <c r="K209" s="73">
        <v>2</v>
      </c>
      <c r="L209" s="73">
        <v>2</v>
      </c>
    </row>
    <row r="210" spans="1:12" x14ac:dyDescent="0.35">
      <c r="A210" s="74">
        <v>36981</v>
      </c>
      <c r="B210" s="73">
        <v>764753</v>
      </c>
      <c r="C210" s="73">
        <v>564563.75049746281</v>
      </c>
      <c r="D210" s="73">
        <v>1111336</v>
      </c>
      <c r="E210" s="73">
        <v>119.6142976109352</v>
      </c>
      <c r="F210" s="73">
        <v>3.6101997502507319</v>
      </c>
      <c r="G210" s="73">
        <v>3.57</v>
      </c>
      <c r="H210" s="73">
        <v>0.49062499999999998</v>
      </c>
      <c r="I210" s="73">
        <v>2</v>
      </c>
      <c r="J210" s="73">
        <v>10</v>
      </c>
      <c r="K210" s="73">
        <v>3.57</v>
      </c>
      <c r="L210" s="73">
        <v>3.66</v>
      </c>
    </row>
    <row r="211" spans="1:12" x14ac:dyDescent="0.35">
      <c r="A211" s="74">
        <v>37072</v>
      </c>
      <c r="B211" s="73">
        <v>783764</v>
      </c>
      <c r="C211" s="73">
        <v>565500.27268160903</v>
      </c>
      <c r="D211" s="73">
        <v>1124148</v>
      </c>
      <c r="E211" s="73">
        <v>120.02550132914971</v>
      </c>
      <c r="F211" s="73">
        <v>3.2491494703678212</v>
      </c>
      <c r="G211" s="73">
        <v>3.22</v>
      </c>
      <c r="H211" s="73">
        <v>0.38125000000000009</v>
      </c>
      <c r="I211" s="73">
        <v>2</v>
      </c>
      <c r="J211" s="73">
        <v>10</v>
      </c>
      <c r="K211" s="73">
        <v>3.22</v>
      </c>
      <c r="L211" s="73">
        <v>3.96</v>
      </c>
    </row>
    <row r="212" spans="1:12" x14ac:dyDescent="0.35">
      <c r="A212" s="74">
        <v>37164</v>
      </c>
      <c r="B212" s="73">
        <v>805626</v>
      </c>
      <c r="C212" s="73">
        <v>572227.22673092445</v>
      </c>
      <c r="D212" s="73">
        <v>1136140</v>
      </c>
      <c r="E212" s="73">
        <v>121.2749508626511</v>
      </c>
      <c r="F212" s="73">
        <v>3.6952539538958828</v>
      </c>
      <c r="G212" s="73">
        <v>3.67</v>
      </c>
      <c r="H212" s="73">
        <v>0.52187499999999998</v>
      </c>
      <c r="I212" s="73">
        <v>2</v>
      </c>
      <c r="J212" s="73">
        <v>10</v>
      </c>
      <c r="K212" s="73">
        <v>3.67</v>
      </c>
      <c r="L212" s="73">
        <v>4.37</v>
      </c>
    </row>
    <row r="213" spans="1:12" x14ac:dyDescent="0.35">
      <c r="A213" s="74">
        <v>37256</v>
      </c>
      <c r="B213" s="73">
        <v>827646</v>
      </c>
      <c r="C213" s="73">
        <v>589122.19212990231</v>
      </c>
      <c r="D213" s="73">
        <v>1146135</v>
      </c>
      <c r="E213" s="73">
        <v>123.6126801929879</v>
      </c>
      <c r="F213" s="73">
        <v>5.1400464882268144</v>
      </c>
      <c r="G213" s="73">
        <v>5.12</v>
      </c>
      <c r="H213" s="73">
        <v>0.97500000000000009</v>
      </c>
      <c r="I213" s="73">
        <v>2</v>
      </c>
      <c r="J213" s="73">
        <v>10</v>
      </c>
      <c r="K213" s="73">
        <v>5.12</v>
      </c>
      <c r="L213" s="73">
        <v>6.15</v>
      </c>
    </row>
    <row r="214" spans="1:12" x14ac:dyDescent="0.35">
      <c r="A214" s="74">
        <v>37346</v>
      </c>
      <c r="B214" s="73">
        <v>850970</v>
      </c>
      <c r="C214" s="73">
        <v>610620.78344914631</v>
      </c>
      <c r="D214" s="73">
        <v>1155732</v>
      </c>
      <c r="E214" s="73">
        <v>126.46450764097099</v>
      </c>
      <c r="F214" s="73">
        <v>6.9839096249911439</v>
      </c>
      <c r="G214" s="73">
        <v>6.98</v>
      </c>
      <c r="H214" s="73">
        <v>1.5562500000000001</v>
      </c>
      <c r="I214" s="73">
        <v>2</v>
      </c>
      <c r="J214" s="73">
        <v>10</v>
      </c>
      <c r="K214" s="73">
        <v>6.98</v>
      </c>
      <c r="L214" s="73">
        <v>7.33</v>
      </c>
    </row>
    <row r="215" spans="1:12" x14ac:dyDescent="0.35">
      <c r="A215" s="74">
        <v>37437</v>
      </c>
      <c r="B215" s="73">
        <v>876193</v>
      </c>
      <c r="C215" s="73">
        <v>620709.24926049658</v>
      </c>
      <c r="D215" s="73">
        <v>1164520</v>
      </c>
      <c r="E215" s="73">
        <v>128.54242514173191</v>
      </c>
      <c r="F215" s="73">
        <v>7.9846147407094747</v>
      </c>
      <c r="G215" s="73">
        <v>7.95</v>
      </c>
      <c r="H215" s="73">
        <v>1.859375</v>
      </c>
      <c r="I215" s="73">
        <v>2</v>
      </c>
      <c r="J215" s="73">
        <v>10</v>
      </c>
      <c r="K215" s="73">
        <v>7.95</v>
      </c>
      <c r="L215" s="73">
        <v>8.31</v>
      </c>
    </row>
    <row r="216" spans="1:12" x14ac:dyDescent="0.35">
      <c r="A216" s="74">
        <v>37529</v>
      </c>
      <c r="B216" s="73">
        <v>907511</v>
      </c>
      <c r="C216" s="73">
        <v>644600.09227187466</v>
      </c>
      <c r="D216" s="73">
        <v>1175584</v>
      </c>
      <c r="E216" s="73">
        <v>132.02893985218199</v>
      </c>
      <c r="F216" s="73">
        <v>10.24988575788668</v>
      </c>
      <c r="G216" s="73">
        <v>10.23</v>
      </c>
      <c r="H216" s="73">
        <v>2.5</v>
      </c>
      <c r="I216" s="73">
        <v>2</v>
      </c>
      <c r="J216" s="73">
        <v>10</v>
      </c>
      <c r="K216" s="73">
        <v>10</v>
      </c>
      <c r="L216" s="73">
        <v>10</v>
      </c>
    </row>
    <row r="217" spans="1:12" x14ac:dyDescent="0.35">
      <c r="A217" s="74">
        <v>37621</v>
      </c>
      <c r="B217" s="73">
        <v>932269</v>
      </c>
      <c r="C217" s="73">
        <v>621665.47562209598</v>
      </c>
      <c r="D217" s="73">
        <v>1191439</v>
      </c>
      <c r="E217" s="73">
        <v>130.42501341840381</v>
      </c>
      <c r="F217" s="73">
        <v>7.5634596831561574</v>
      </c>
      <c r="G217" s="73">
        <v>7.55</v>
      </c>
      <c r="H217" s="73">
        <v>1.734375</v>
      </c>
      <c r="I217" s="73">
        <v>2</v>
      </c>
      <c r="J217" s="73">
        <v>10</v>
      </c>
      <c r="K217" s="73">
        <v>7.55</v>
      </c>
      <c r="L217" s="73">
        <v>7.31</v>
      </c>
    </row>
    <row r="218" spans="1:12" x14ac:dyDescent="0.35">
      <c r="A218" s="74">
        <v>37711</v>
      </c>
      <c r="B218" s="73">
        <v>958898</v>
      </c>
      <c r="C218" s="73">
        <v>607566.59356083651</v>
      </c>
      <c r="D218" s="73">
        <v>1206438</v>
      </c>
      <c r="E218" s="73">
        <v>129.84211319279041</v>
      </c>
      <c r="F218" s="73">
        <v>5.9775088248778872</v>
      </c>
      <c r="G218" s="73">
        <v>5.97</v>
      </c>
      <c r="H218" s="73">
        <v>1.2406249999999999</v>
      </c>
      <c r="I218" s="73">
        <v>2</v>
      </c>
      <c r="J218" s="73">
        <v>10</v>
      </c>
      <c r="K218" s="73">
        <v>5.97</v>
      </c>
      <c r="L218" s="73">
        <v>4.71</v>
      </c>
    </row>
    <row r="219" spans="1:12" x14ac:dyDescent="0.35">
      <c r="A219" s="74">
        <v>37802</v>
      </c>
      <c r="B219" s="73">
        <v>992941</v>
      </c>
      <c r="C219" s="73">
        <v>630451.19537187798</v>
      </c>
      <c r="D219" s="73">
        <v>1223870</v>
      </c>
      <c r="E219" s="73">
        <v>132.64416934575391</v>
      </c>
      <c r="F219" s="73">
        <v>7.6689440883672519</v>
      </c>
      <c r="G219" s="73">
        <v>7.69</v>
      </c>
      <c r="H219" s="73">
        <v>1.7781250000000002</v>
      </c>
      <c r="I219" s="73">
        <v>2</v>
      </c>
      <c r="J219" s="73">
        <v>10</v>
      </c>
      <c r="K219" s="73">
        <v>7.69</v>
      </c>
      <c r="L219" s="73">
        <v>5.81</v>
      </c>
    </row>
    <row r="220" spans="1:12" x14ac:dyDescent="0.35">
      <c r="A220" s="74">
        <v>37894</v>
      </c>
      <c r="B220" s="73">
        <v>1032225</v>
      </c>
      <c r="C220" s="73">
        <v>634762.78946642764</v>
      </c>
      <c r="D220" s="73">
        <v>1242103</v>
      </c>
      <c r="E220" s="73">
        <v>134.20688859671279</v>
      </c>
      <c r="F220" s="73">
        <v>8.0845300345981563</v>
      </c>
      <c r="G220" s="73">
        <v>8.09</v>
      </c>
      <c r="H220" s="73">
        <v>1.903125</v>
      </c>
      <c r="I220" s="73">
        <v>2</v>
      </c>
      <c r="J220" s="73">
        <v>10</v>
      </c>
      <c r="K220" s="73">
        <v>8.09</v>
      </c>
      <c r="L220" s="73">
        <v>6.44</v>
      </c>
    </row>
    <row r="221" spans="1:12" x14ac:dyDescent="0.35">
      <c r="A221" s="74">
        <v>37986</v>
      </c>
      <c r="B221" s="73">
        <v>1072175</v>
      </c>
      <c r="C221" s="73">
        <v>632725.2053818953</v>
      </c>
      <c r="D221" s="73">
        <v>1258334</v>
      </c>
      <c r="E221" s="73">
        <v>135.48868626150889</v>
      </c>
      <c r="F221" s="73">
        <v>8.1994024781666059</v>
      </c>
      <c r="G221" s="73">
        <v>8.2100000000000009</v>
      </c>
      <c r="H221" s="73">
        <v>1.9406250000000003</v>
      </c>
      <c r="I221" s="73">
        <v>2</v>
      </c>
      <c r="J221" s="73">
        <v>10</v>
      </c>
      <c r="K221" s="73">
        <v>8.2100000000000009</v>
      </c>
      <c r="L221" s="73">
        <v>5.53</v>
      </c>
    </row>
    <row r="222" spans="1:12" x14ac:dyDescent="0.35">
      <c r="A222" s="74">
        <v>38077</v>
      </c>
      <c r="B222" s="73">
        <v>1105256</v>
      </c>
      <c r="C222" s="73">
        <v>638410.09701524628</v>
      </c>
      <c r="D222" s="73">
        <v>1273627</v>
      </c>
      <c r="E222" s="73">
        <v>136.90555374652439</v>
      </c>
      <c r="F222" s="73">
        <v>8.4230720531797303</v>
      </c>
      <c r="G222" s="73">
        <v>8.43</v>
      </c>
      <c r="H222" s="73">
        <v>2.0093749999999999</v>
      </c>
      <c r="I222" s="73">
        <v>2</v>
      </c>
      <c r="J222" s="73">
        <v>10</v>
      </c>
      <c r="K222" s="73">
        <v>8.43</v>
      </c>
      <c r="L222" s="73">
        <v>5.34</v>
      </c>
    </row>
    <row r="223" spans="1:12" x14ac:dyDescent="0.35">
      <c r="A223" s="74">
        <v>38168</v>
      </c>
      <c r="B223" s="73">
        <v>1138862</v>
      </c>
      <c r="C223" s="73">
        <v>644228.77853592252</v>
      </c>
      <c r="D223" s="73">
        <v>1290411</v>
      </c>
      <c r="E223" s="73">
        <v>138.18006654747381</v>
      </c>
      <c r="F223" s="73">
        <v>8.486992003291844</v>
      </c>
      <c r="G223" s="73">
        <v>8.5299999999999994</v>
      </c>
      <c r="H223" s="73">
        <v>2.0406249999999999</v>
      </c>
      <c r="I223" s="73">
        <v>2</v>
      </c>
      <c r="J223" s="73">
        <v>10</v>
      </c>
      <c r="K223" s="73">
        <v>8.5299999999999994</v>
      </c>
      <c r="L223" s="73">
        <v>4.79</v>
      </c>
    </row>
    <row r="224" spans="1:12" x14ac:dyDescent="0.35">
      <c r="A224" s="74">
        <v>38260</v>
      </c>
      <c r="B224" s="73">
        <v>1171381</v>
      </c>
      <c r="C224" s="73">
        <v>659904.31628334732</v>
      </c>
      <c r="D224" s="73">
        <v>1304540</v>
      </c>
      <c r="E224" s="73">
        <v>140.37785857722631</v>
      </c>
      <c r="F224" s="73">
        <v>9.407158470973858</v>
      </c>
      <c r="G224" s="73">
        <v>9.4600000000000009</v>
      </c>
      <c r="H224" s="73">
        <v>2.3312500000000003</v>
      </c>
      <c r="I224" s="73">
        <v>2</v>
      </c>
      <c r="J224" s="73">
        <v>10</v>
      </c>
      <c r="K224" s="73">
        <v>9.4600000000000009</v>
      </c>
      <c r="L224" s="73">
        <v>5.96</v>
      </c>
    </row>
    <row r="225" spans="1:12" x14ac:dyDescent="0.35">
      <c r="A225" s="74">
        <v>38352</v>
      </c>
      <c r="B225" s="73">
        <v>1201071</v>
      </c>
      <c r="C225" s="73">
        <v>662200.68420501996</v>
      </c>
      <c r="D225" s="73">
        <v>1322637</v>
      </c>
      <c r="E225" s="73">
        <v>140.8755149149026</v>
      </c>
      <c r="F225" s="73">
        <v>8.6553818215325471</v>
      </c>
      <c r="G225" s="73">
        <v>8.67</v>
      </c>
      <c r="H225" s="73">
        <v>2.0843750000000001</v>
      </c>
      <c r="I225" s="73">
        <v>2</v>
      </c>
      <c r="J225" s="73">
        <v>10</v>
      </c>
      <c r="K225" s="73">
        <v>8.67</v>
      </c>
      <c r="L225" s="73">
        <v>6.02</v>
      </c>
    </row>
    <row r="226" spans="1:12" x14ac:dyDescent="0.35">
      <c r="A226" s="74">
        <v>38442</v>
      </c>
      <c r="B226" s="73">
        <v>1220577</v>
      </c>
      <c r="C226" s="73">
        <v>678865.17397932801</v>
      </c>
      <c r="D226" s="73">
        <v>1341113</v>
      </c>
      <c r="E226" s="73">
        <v>141.63177703738069</v>
      </c>
      <c r="F226" s="73">
        <v>8.175875186179983</v>
      </c>
      <c r="G226" s="73">
        <v>8.18</v>
      </c>
      <c r="H226" s="73">
        <v>1.9312499999999999</v>
      </c>
      <c r="I226" s="73">
        <v>2</v>
      </c>
      <c r="J226" s="73">
        <v>10</v>
      </c>
      <c r="K226" s="73">
        <v>8.18</v>
      </c>
      <c r="L226" s="73">
        <v>5.9</v>
      </c>
    </row>
    <row r="227" spans="1:12" x14ac:dyDescent="0.35">
      <c r="A227" s="74">
        <v>38533</v>
      </c>
      <c r="B227" s="73">
        <v>1250097</v>
      </c>
      <c r="C227" s="73">
        <v>704128.57520712889</v>
      </c>
      <c r="D227" s="73">
        <v>1359872</v>
      </c>
      <c r="E227" s="73">
        <v>143.70658232591961</v>
      </c>
      <c r="F227" s="73">
        <v>8.9564597196220515</v>
      </c>
      <c r="G227" s="73">
        <v>8.9499999999999993</v>
      </c>
      <c r="H227" s="73">
        <v>2.171875</v>
      </c>
      <c r="I227" s="73">
        <v>2</v>
      </c>
      <c r="J227" s="73">
        <v>10</v>
      </c>
      <c r="K227" s="73">
        <v>8.9499999999999993</v>
      </c>
      <c r="L227" s="73">
        <v>6.82</v>
      </c>
    </row>
    <row r="228" spans="1:12" x14ac:dyDescent="0.35">
      <c r="A228" s="74">
        <v>38625</v>
      </c>
      <c r="B228" s="73">
        <v>1276903</v>
      </c>
      <c r="C228" s="73">
        <v>715938.52569455234</v>
      </c>
      <c r="D228" s="73">
        <v>1380281</v>
      </c>
      <c r="E228" s="73">
        <v>144.37940721451301</v>
      </c>
      <c r="F228" s="73">
        <v>8.3552772333251983</v>
      </c>
      <c r="G228" s="73">
        <v>8.35</v>
      </c>
      <c r="H228" s="73">
        <v>1.984375</v>
      </c>
      <c r="I228" s="73">
        <v>2</v>
      </c>
      <c r="J228" s="73">
        <v>10</v>
      </c>
      <c r="K228" s="73">
        <v>8.35</v>
      </c>
      <c r="L228" s="73">
        <v>5.22</v>
      </c>
    </row>
    <row r="229" spans="1:12" x14ac:dyDescent="0.35">
      <c r="A229" s="74">
        <v>38717</v>
      </c>
      <c r="B229" s="73">
        <v>1302197</v>
      </c>
      <c r="C229" s="73">
        <v>726867.39762905322</v>
      </c>
      <c r="D229" s="73">
        <v>1398749</v>
      </c>
      <c r="E229" s="73">
        <v>145.0627952283829</v>
      </c>
      <c r="F229" s="73">
        <v>7.7841123098623024</v>
      </c>
      <c r="G229" s="73">
        <v>7.81</v>
      </c>
      <c r="H229" s="73">
        <v>1.8156249999999998</v>
      </c>
      <c r="I229" s="73">
        <v>2</v>
      </c>
      <c r="J229" s="73">
        <v>10</v>
      </c>
      <c r="K229" s="73">
        <v>7.81</v>
      </c>
      <c r="L229" s="73">
        <v>4.4800000000000004</v>
      </c>
    </row>
    <row r="230" spans="1:12" x14ac:dyDescent="0.35">
      <c r="A230" s="74">
        <v>38807</v>
      </c>
      <c r="B230" s="73">
        <v>1330612</v>
      </c>
      <c r="C230" s="73">
        <v>756600.57411574328</v>
      </c>
      <c r="D230" s="73">
        <v>1418708</v>
      </c>
      <c r="E230" s="73">
        <v>147.12066007351359</v>
      </c>
      <c r="F230" s="73">
        <v>8.5315280773686943</v>
      </c>
      <c r="G230" s="73">
        <v>8.57</v>
      </c>
      <c r="H230" s="73">
        <v>2.0531250000000001</v>
      </c>
      <c r="I230" s="73">
        <v>2</v>
      </c>
      <c r="J230" s="73">
        <v>10</v>
      </c>
      <c r="K230" s="73">
        <v>8.57</v>
      </c>
      <c r="L230" s="73">
        <v>4.38</v>
      </c>
    </row>
    <row r="231" spans="1:12" x14ac:dyDescent="0.35">
      <c r="A231" s="74">
        <v>38898</v>
      </c>
      <c r="B231" s="73">
        <v>1371158</v>
      </c>
      <c r="C231" s="73">
        <v>779165.24544214469</v>
      </c>
      <c r="D231" s="73">
        <v>1437259</v>
      </c>
      <c r="E231" s="73">
        <v>149.6127869397335</v>
      </c>
      <c r="F231" s="73">
        <v>9.6354694300573591</v>
      </c>
      <c r="G231" s="73">
        <v>9.69</v>
      </c>
      <c r="H231" s="73">
        <v>2.4031249999999997</v>
      </c>
      <c r="I231" s="73">
        <v>2</v>
      </c>
      <c r="J231" s="73">
        <v>10</v>
      </c>
      <c r="K231" s="73">
        <v>9.69</v>
      </c>
      <c r="L231" s="73">
        <v>5.47</v>
      </c>
    </row>
    <row r="232" spans="1:12" x14ac:dyDescent="0.35">
      <c r="A232" s="74">
        <v>38990</v>
      </c>
      <c r="B232" s="73">
        <v>1419672</v>
      </c>
      <c r="C232" s="73">
        <v>807788.76931600389</v>
      </c>
      <c r="D232" s="73">
        <v>1456141</v>
      </c>
      <c r="E232" s="73">
        <v>152.9701292193547</v>
      </c>
      <c r="F232" s="73">
        <v>11.48212866169124</v>
      </c>
      <c r="G232" s="73">
        <v>11.53</v>
      </c>
      <c r="H232" s="73">
        <v>2.5</v>
      </c>
      <c r="I232" s="73">
        <v>2</v>
      </c>
      <c r="J232" s="73">
        <v>10</v>
      </c>
      <c r="K232" s="73">
        <v>10</v>
      </c>
      <c r="L232" s="73">
        <v>7.33</v>
      </c>
    </row>
    <row r="233" spans="1:12" x14ac:dyDescent="0.35">
      <c r="A233" s="74">
        <v>39082</v>
      </c>
      <c r="B233" s="73">
        <v>1462994</v>
      </c>
      <c r="C233" s="73">
        <v>820327.40759529429</v>
      </c>
      <c r="D233" s="73">
        <v>1472038</v>
      </c>
      <c r="E233" s="73">
        <v>155.1129391765223</v>
      </c>
      <c r="F233" s="73">
        <v>12.06203595584487</v>
      </c>
      <c r="G233" s="73">
        <v>12.09</v>
      </c>
      <c r="H233" s="73">
        <v>2.5</v>
      </c>
      <c r="I233" s="73">
        <v>2</v>
      </c>
      <c r="J233" s="73">
        <v>10</v>
      </c>
      <c r="K233" s="73">
        <v>10</v>
      </c>
      <c r="L233" s="73">
        <v>7.63</v>
      </c>
    </row>
    <row r="234" spans="1:12" x14ac:dyDescent="0.35">
      <c r="A234" s="74">
        <v>39172</v>
      </c>
      <c r="B234" s="73">
        <v>1490751</v>
      </c>
      <c r="C234" s="73">
        <v>840293.01148629922</v>
      </c>
      <c r="D234" s="73">
        <v>1487783</v>
      </c>
      <c r="E234" s="73">
        <v>156.6790325932142</v>
      </c>
      <c r="F234" s="73">
        <v>12.0465095391391</v>
      </c>
      <c r="G234" s="73">
        <v>12.07</v>
      </c>
      <c r="H234" s="73">
        <v>2.5</v>
      </c>
      <c r="I234" s="73">
        <v>2</v>
      </c>
      <c r="J234" s="73">
        <v>10</v>
      </c>
      <c r="K234" s="73">
        <v>10</v>
      </c>
      <c r="L234" s="73">
        <v>7.24</v>
      </c>
    </row>
    <row r="235" spans="1:12" x14ac:dyDescent="0.35">
      <c r="A235" s="74">
        <v>39263</v>
      </c>
      <c r="B235" s="73">
        <v>1519882</v>
      </c>
      <c r="C235" s="73">
        <v>871306.79363533109</v>
      </c>
      <c r="D235" s="73">
        <v>1506885</v>
      </c>
      <c r="E235" s="73">
        <v>158.68422564663729</v>
      </c>
      <c r="F235" s="73">
        <v>12.42840042906527</v>
      </c>
      <c r="G235" s="73">
        <v>12.43</v>
      </c>
      <c r="H235" s="73">
        <v>2.5</v>
      </c>
      <c r="I235" s="73">
        <v>2</v>
      </c>
      <c r="J235" s="73">
        <v>10</v>
      </c>
      <c r="K235" s="73">
        <v>10</v>
      </c>
      <c r="L235" s="73">
        <v>7.56</v>
      </c>
    </row>
    <row r="236" spans="1:12" x14ac:dyDescent="0.35">
      <c r="A236" s="74">
        <v>39355</v>
      </c>
      <c r="B236" s="73">
        <v>1545318</v>
      </c>
      <c r="C236" s="73">
        <v>912699.61819858034</v>
      </c>
      <c r="D236" s="73">
        <v>1525293</v>
      </c>
      <c r="E236" s="73">
        <v>161.15052112601191</v>
      </c>
      <c r="F236" s="73">
        <v>13.206187957461699</v>
      </c>
      <c r="G236" s="73">
        <v>13.22</v>
      </c>
      <c r="H236" s="73">
        <v>2.5</v>
      </c>
      <c r="I236" s="73">
        <v>2</v>
      </c>
      <c r="J236" s="73">
        <v>10</v>
      </c>
      <c r="K236" s="73">
        <v>10</v>
      </c>
      <c r="L236" s="73">
        <v>9.24</v>
      </c>
    </row>
    <row r="237" spans="1:12" x14ac:dyDescent="0.35">
      <c r="A237" s="74">
        <v>39447</v>
      </c>
      <c r="B237" s="73">
        <v>1557745</v>
      </c>
      <c r="C237" s="73">
        <v>945948.26851257007</v>
      </c>
      <c r="D237" s="73">
        <v>1544637</v>
      </c>
      <c r="E237" s="73">
        <v>162.08942738731301</v>
      </c>
      <c r="F237" s="73">
        <v>12.47727721287516</v>
      </c>
      <c r="G237" s="73">
        <v>12.5</v>
      </c>
      <c r="H237" s="73">
        <v>2.5</v>
      </c>
      <c r="I237" s="73">
        <v>2</v>
      </c>
      <c r="J237" s="73">
        <v>10</v>
      </c>
      <c r="K237" s="73">
        <v>10</v>
      </c>
      <c r="L237" s="73">
        <v>9.11</v>
      </c>
    </row>
    <row r="238" spans="1:12" x14ac:dyDescent="0.35">
      <c r="A238" s="74">
        <v>39538</v>
      </c>
      <c r="B238" s="73">
        <v>1576722</v>
      </c>
      <c r="C238" s="73">
        <v>980844.51697193505</v>
      </c>
      <c r="D238" s="73">
        <v>1565479</v>
      </c>
      <c r="E238" s="73">
        <v>163.372777084326</v>
      </c>
      <c r="F238" s="73">
        <v>12.09465366956997</v>
      </c>
      <c r="G238" s="73">
        <v>12.15</v>
      </c>
      <c r="H238" s="73">
        <v>2.5</v>
      </c>
      <c r="I238" s="73">
        <v>2</v>
      </c>
      <c r="J238" s="73">
        <v>10</v>
      </c>
      <c r="K238" s="73">
        <v>10</v>
      </c>
      <c r="L238" s="73">
        <v>8.9</v>
      </c>
    </row>
    <row r="239" spans="1:12" x14ac:dyDescent="0.35">
      <c r="A239" s="74">
        <v>39629</v>
      </c>
      <c r="B239" s="73">
        <v>1584400</v>
      </c>
      <c r="C239" s="73">
        <v>995683.17819607677</v>
      </c>
      <c r="D239" s="73">
        <v>1580020</v>
      </c>
      <c r="E239" s="73">
        <v>163.29433666637621</v>
      </c>
      <c r="F239" s="73">
        <v>10.427041760386841</v>
      </c>
      <c r="G239" s="73">
        <v>10.48</v>
      </c>
      <c r="H239" s="73">
        <v>2.5</v>
      </c>
      <c r="I239" s="73">
        <v>2</v>
      </c>
      <c r="J239" s="73">
        <v>10</v>
      </c>
      <c r="K239" s="73">
        <v>10</v>
      </c>
      <c r="L239" s="73">
        <v>6.69</v>
      </c>
    </row>
    <row r="240" spans="1:12" x14ac:dyDescent="0.35">
      <c r="A240" s="74">
        <v>39721</v>
      </c>
      <c r="B240" s="73">
        <v>1594107</v>
      </c>
      <c r="C240" s="73">
        <v>1016960.814278396</v>
      </c>
      <c r="D240" s="73">
        <v>1590723</v>
      </c>
      <c r="E240" s="73">
        <v>164.1434627071084</v>
      </c>
      <c r="F240" s="73">
        <v>9.7114369135216965</v>
      </c>
      <c r="G240" s="73">
        <v>9.77</v>
      </c>
      <c r="H240" s="73">
        <v>2.4281249999999996</v>
      </c>
      <c r="I240" s="73">
        <v>2</v>
      </c>
      <c r="J240" s="73">
        <v>10</v>
      </c>
      <c r="K240" s="73">
        <v>9.77</v>
      </c>
      <c r="L240" s="73">
        <v>5</v>
      </c>
    </row>
    <row r="241" spans="1:12" x14ac:dyDescent="0.35">
      <c r="A241" s="74">
        <v>39813</v>
      </c>
      <c r="B241" s="73">
        <v>1593863</v>
      </c>
      <c r="C241" s="73">
        <v>1063049.5795859189</v>
      </c>
      <c r="D241" s="73">
        <v>1593600</v>
      </c>
      <c r="E241" s="73">
        <v>166.7239319519276</v>
      </c>
      <c r="F241" s="73">
        <v>10.6566994578103</v>
      </c>
      <c r="G241" s="73">
        <v>10.68</v>
      </c>
      <c r="H241" s="73">
        <v>2.5</v>
      </c>
      <c r="I241" s="73">
        <v>2</v>
      </c>
      <c r="J241" s="73">
        <v>10</v>
      </c>
      <c r="K241" s="73">
        <v>10</v>
      </c>
      <c r="L241" s="73">
        <v>7.67</v>
      </c>
    </row>
    <row r="242" spans="1:12" x14ac:dyDescent="0.35">
      <c r="A242" s="74">
        <v>39903</v>
      </c>
      <c r="B242" s="73">
        <v>1573166</v>
      </c>
      <c r="C242" s="73">
        <v>1061115.928665794</v>
      </c>
      <c r="D242" s="73">
        <v>1582674</v>
      </c>
      <c r="E242" s="73">
        <v>166.4450119649274</v>
      </c>
      <c r="F242" s="73">
        <v>8.8308658736526731</v>
      </c>
      <c r="G242" s="73">
        <v>8.84</v>
      </c>
      <c r="H242" s="73">
        <v>2.1375000000000002</v>
      </c>
      <c r="I242" s="73">
        <v>2</v>
      </c>
      <c r="J242" s="73">
        <v>10</v>
      </c>
      <c r="K242" s="73">
        <v>8.84</v>
      </c>
      <c r="L242" s="73">
        <v>8.94</v>
      </c>
    </row>
    <row r="243" spans="1:12" x14ac:dyDescent="0.35">
      <c r="A243" s="74">
        <v>39994</v>
      </c>
      <c r="B243" s="73">
        <v>1566832</v>
      </c>
      <c r="C243" s="73">
        <v>1029533.001480259</v>
      </c>
      <c r="D243" s="73">
        <v>1568542</v>
      </c>
      <c r="E243" s="73">
        <v>165.52728594326831</v>
      </c>
      <c r="F243" s="73">
        <v>6.4874314284391357</v>
      </c>
      <c r="G243" s="73">
        <v>6.52</v>
      </c>
      <c r="H243" s="73">
        <v>1.4124999999999999</v>
      </c>
      <c r="I243" s="73">
        <v>2</v>
      </c>
      <c r="J243" s="73">
        <v>10</v>
      </c>
      <c r="K243" s="73">
        <v>6.52</v>
      </c>
      <c r="L243" s="73">
        <v>8.25</v>
      </c>
    </row>
    <row r="244" spans="1:12" x14ac:dyDescent="0.35">
      <c r="A244" s="74">
        <v>40086</v>
      </c>
      <c r="B244" s="73">
        <v>1562654</v>
      </c>
      <c r="C244" s="73">
        <v>1014925.19314159</v>
      </c>
      <c r="D244" s="73">
        <v>1557144</v>
      </c>
      <c r="E244" s="73">
        <v>165.5324872421298</v>
      </c>
      <c r="F244" s="73">
        <v>5.134632779288153</v>
      </c>
      <c r="G244" s="73">
        <v>5.16</v>
      </c>
      <c r="H244" s="73">
        <v>0.98750000000000004</v>
      </c>
      <c r="I244" s="73">
        <v>2</v>
      </c>
      <c r="J244" s="73">
        <v>10</v>
      </c>
      <c r="K244" s="73">
        <v>5.16</v>
      </c>
      <c r="L244" s="73">
        <v>8.59</v>
      </c>
    </row>
    <row r="245" spans="1:12" x14ac:dyDescent="0.35">
      <c r="A245" s="74">
        <v>40178</v>
      </c>
      <c r="B245" s="73">
        <v>1560821</v>
      </c>
      <c r="C245" s="73">
        <v>1001694.082327658</v>
      </c>
      <c r="D245" s="73">
        <v>1548802</v>
      </c>
      <c r="E245" s="73">
        <v>165.45143164379039</v>
      </c>
      <c r="F245" s="73">
        <v>3.766379686991816</v>
      </c>
      <c r="G245" s="73">
        <v>3.79</v>
      </c>
      <c r="H245" s="73">
        <v>0.55937499999999996</v>
      </c>
      <c r="I245" s="73">
        <v>2</v>
      </c>
      <c r="J245" s="73">
        <v>10</v>
      </c>
      <c r="K245" s="73">
        <v>3.79</v>
      </c>
      <c r="L245" s="73">
        <v>3.52</v>
      </c>
    </row>
    <row r="246" spans="1:12" x14ac:dyDescent="0.35">
      <c r="A246" s="74">
        <v>40268</v>
      </c>
      <c r="B246" s="73">
        <v>1564411</v>
      </c>
      <c r="C246" s="73">
        <v>1010423.479100309</v>
      </c>
      <c r="D246" s="73">
        <v>1558104</v>
      </c>
      <c r="E246" s="73">
        <v>165.25433983227751</v>
      </c>
      <c r="F246" s="73">
        <v>2.3574698855826091</v>
      </c>
      <c r="G246" s="73">
        <v>2.37</v>
      </c>
      <c r="H246" s="73">
        <v>0.11562500000000003</v>
      </c>
      <c r="I246" s="73">
        <v>2</v>
      </c>
      <c r="J246" s="73">
        <v>10</v>
      </c>
      <c r="K246" s="73">
        <v>2.37</v>
      </c>
      <c r="L246" s="73">
        <v>4.3499999999999996</v>
      </c>
    </row>
    <row r="247" spans="1:12" x14ac:dyDescent="0.35">
      <c r="A247" s="74">
        <v>40359</v>
      </c>
      <c r="B247" s="73">
        <v>1550644</v>
      </c>
      <c r="C247" s="73">
        <v>1000482.296729367</v>
      </c>
      <c r="D247" s="73">
        <v>1572774</v>
      </c>
      <c r="E247" s="73">
        <v>162.20552328111779</v>
      </c>
      <c r="F247" s="73">
        <v>-1.67379257278916</v>
      </c>
      <c r="G247" s="73">
        <v>-1.67</v>
      </c>
      <c r="H247" s="73">
        <v>0</v>
      </c>
      <c r="I247" s="73">
        <v>2</v>
      </c>
      <c r="J247" s="73">
        <v>10</v>
      </c>
      <c r="K247" s="73">
        <v>2</v>
      </c>
      <c r="L247" s="73">
        <v>2</v>
      </c>
    </row>
    <row r="248" spans="1:12" x14ac:dyDescent="0.35">
      <c r="A248" s="74">
        <v>40451</v>
      </c>
      <c r="B248" s="73">
        <v>1546420</v>
      </c>
      <c r="C248" s="73">
        <v>999523.90625376406</v>
      </c>
      <c r="D248" s="73">
        <v>1588543</v>
      </c>
      <c r="E248" s="73">
        <v>160.26912121697461</v>
      </c>
      <c r="F248" s="73">
        <v>-4.4304478822057991</v>
      </c>
      <c r="G248" s="73">
        <v>-4.41</v>
      </c>
      <c r="H248" s="73">
        <v>0</v>
      </c>
      <c r="I248" s="73">
        <v>2</v>
      </c>
      <c r="J248" s="73">
        <v>10</v>
      </c>
      <c r="K248" s="73">
        <v>2</v>
      </c>
      <c r="L248" s="73">
        <v>2</v>
      </c>
    </row>
    <row r="249" spans="1:12" x14ac:dyDescent="0.35">
      <c r="A249" s="74">
        <v>40543</v>
      </c>
      <c r="B249" s="73">
        <v>1541286</v>
      </c>
      <c r="C249" s="73">
        <v>969293.70352321933</v>
      </c>
      <c r="D249" s="73">
        <v>1608553</v>
      </c>
      <c r="E249" s="73">
        <v>156.07690287626329</v>
      </c>
      <c r="F249" s="73">
        <v>-9.1619975174094819</v>
      </c>
      <c r="G249" s="73">
        <v>-9.15</v>
      </c>
      <c r="H249" s="73">
        <v>0</v>
      </c>
      <c r="I249" s="73">
        <v>2</v>
      </c>
      <c r="J249" s="73">
        <v>10</v>
      </c>
      <c r="K249" s="73">
        <v>2</v>
      </c>
      <c r="L249" s="73">
        <v>2</v>
      </c>
    </row>
    <row r="250" spans="1:12" x14ac:dyDescent="0.35">
      <c r="A250" s="74">
        <v>40633</v>
      </c>
      <c r="B250" s="73">
        <v>1535913</v>
      </c>
      <c r="C250" s="73">
        <v>971750.66334877058</v>
      </c>
      <c r="D250" s="73">
        <v>1627183</v>
      </c>
      <c r="E250" s="73">
        <v>154.1107339093864</v>
      </c>
      <c r="F250" s="73">
        <v>-11.516397743117031</v>
      </c>
      <c r="G250" s="73">
        <v>-11.5</v>
      </c>
      <c r="H250" s="73">
        <v>0</v>
      </c>
      <c r="I250" s="73">
        <v>2</v>
      </c>
      <c r="J250" s="73">
        <v>10</v>
      </c>
      <c r="K250" s="73">
        <v>2</v>
      </c>
      <c r="L250" s="73">
        <v>2</v>
      </c>
    </row>
    <row r="251" spans="1:12" x14ac:dyDescent="0.35">
      <c r="A251" s="74">
        <v>40724</v>
      </c>
      <c r="B251" s="73">
        <v>1532300</v>
      </c>
      <c r="C251" s="73">
        <v>970842.1538315193</v>
      </c>
      <c r="D251" s="73">
        <v>1638324</v>
      </c>
      <c r="E251" s="73">
        <v>152.7867597515216</v>
      </c>
      <c r="F251" s="73">
        <v>-13.11726566077064</v>
      </c>
      <c r="G251" s="73">
        <v>-13.09</v>
      </c>
      <c r="H251" s="73">
        <v>0</v>
      </c>
      <c r="I251" s="73">
        <v>2</v>
      </c>
      <c r="J251" s="73">
        <v>10</v>
      </c>
      <c r="K251" s="73">
        <v>2</v>
      </c>
      <c r="L251" s="73">
        <v>2</v>
      </c>
    </row>
    <row r="252" spans="1:12" x14ac:dyDescent="0.35">
      <c r="A252" s="74">
        <v>40816</v>
      </c>
      <c r="B252" s="73">
        <v>1529595</v>
      </c>
      <c r="C252" s="73">
        <v>965773.40035286732</v>
      </c>
      <c r="D252" s="73">
        <v>1650074</v>
      </c>
      <c r="E252" s="73">
        <v>151.22766617453931</v>
      </c>
      <c r="F252" s="73">
        <v>-14.83268536502829</v>
      </c>
      <c r="G252" s="73">
        <v>-14.82</v>
      </c>
      <c r="H252" s="73">
        <v>0</v>
      </c>
      <c r="I252" s="73">
        <v>2</v>
      </c>
      <c r="J252" s="73">
        <v>10</v>
      </c>
      <c r="K252" s="73">
        <v>2</v>
      </c>
      <c r="L252" s="73">
        <v>2</v>
      </c>
    </row>
    <row r="253" spans="1:12" x14ac:dyDescent="0.35">
      <c r="A253" s="74">
        <v>40908</v>
      </c>
      <c r="B253" s="73">
        <v>1527838</v>
      </c>
      <c r="C253" s="73">
        <v>962364.09452870802</v>
      </c>
      <c r="D253" s="73">
        <v>1662590</v>
      </c>
      <c r="E253" s="73">
        <v>149.77848384320299</v>
      </c>
      <c r="F253" s="73">
        <v>-16.327592991389839</v>
      </c>
      <c r="G253" s="73">
        <v>-16.309999999999999</v>
      </c>
      <c r="H253" s="73">
        <v>0</v>
      </c>
      <c r="I253" s="73">
        <v>2</v>
      </c>
      <c r="J253" s="73">
        <v>10</v>
      </c>
      <c r="K253" s="73">
        <v>2</v>
      </c>
      <c r="L253" s="73">
        <v>2</v>
      </c>
    </row>
    <row r="254" spans="1:12" x14ac:dyDescent="0.35">
      <c r="A254" s="74">
        <v>40999</v>
      </c>
      <c r="B254" s="73">
        <v>1528971</v>
      </c>
      <c r="C254" s="73">
        <v>956353.29862590902</v>
      </c>
      <c r="D254" s="73">
        <v>1672324</v>
      </c>
      <c r="E254" s="73">
        <v>148.61499916439089</v>
      </c>
      <c r="F254" s="73">
        <v>-17.445575904607139</v>
      </c>
      <c r="G254" s="73">
        <v>-17.399999999999999</v>
      </c>
      <c r="H254" s="73">
        <v>0</v>
      </c>
      <c r="I254" s="73">
        <v>2</v>
      </c>
      <c r="J254" s="73">
        <v>10</v>
      </c>
      <c r="K254" s="73">
        <v>2</v>
      </c>
      <c r="L254" s="73">
        <v>2</v>
      </c>
    </row>
    <row r="255" spans="1:12" x14ac:dyDescent="0.35">
      <c r="A255" s="74">
        <v>41090</v>
      </c>
      <c r="B255" s="73">
        <v>1536377</v>
      </c>
      <c r="C255" s="73">
        <v>974311.87221231277</v>
      </c>
      <c r="D255" s="73">
        <v>1684899</v>
      </c>
      <c r="E255" s="73">
        <v>149.0112387871506</v>
      </c>
      <c r="F255" s="73">
        <v>-17.001172368999288</v>
      </c>
      <c r="G255" s="73">
        <v>-16.96</v>
      </c>
      <c r="H255" s="73">
        <v>0</v>
      </c>
      <c r="I255" s="73">
        <v>2</v>
      </c>
      <c r="J255" s="73">
        <v>10</v>
      </c>
      <c r="K255" s="73">
        <v>2</v>
      </c>
      <c r="L255" s="73">
        <v>2</v>
      </c>
    </row>
    <row r="256" spans="1:12" x14ac:dyDescent="0.35">
      <c r="A256" s="74">
        <v>41182</v>
      </c>
      <c r="B256" s="73">
        <v>1544225</v>
      </c>
      <c r="C256" s="73">
        <v>975547.66681271826</v>
      </c>
      <c r="D256" s="73">
        <v>1699748</v>
      </c>
      <c r="E256" s="73">
        <v>148.24389655482571</v>
      </c>
      <c r="F256" s="73">
        <v>-17.65488590224999</v>
      </c>
      <c r="G256" s="73">
        <v>-17.62</v>
      </c>
      <c r="H256" s="73">
        <v>0</v>
      </c>
      <c r="I256" s="73">
        <v>2</v>
      </c>
      <c r="J256" s="73">
        <v>10</v>
      </c>
      <c r="K256" s="73">
        <v>2</v>
      </c>
      <c r="L256" s="73">
        <v>2</v>
      </c>
    </row>
    <row r="257" spans="1:12" x14ac:dyDescent="0.35">
      <c r="A257" s="74">
        <v>41274</v>
      </c>
      <c r="B257" s="73">
        <v>1547388</v>
      </c>
      <c r="C257" s="73">
        <v>961662.52341056557</v>
      </c>
      <c r="D257" s="73">
        <v>1713715</v>
      </c>
      <c r="E257" s="73">
        <v>146.41002286906311</v>
      </c>
      <c r="F257" s="73">
        <v>-19.253917017475999</v>
      </c>
      <c r="G257" s="73">
        <v>-19.2</v>
      </c>
      <c r="H257" s="73">
        <v>0</v>
      </c>
      <c r="I257" s="73">
        <v>2</v>
      </c>
      <c r="J257" s="73">
        <v>10</v>
      </c>
      <c r="K257" s="73">
        <v>2</v>
      </c>
      <c r="L257" s="73">
        <v>2</v>
      </c>
    </row>
    <row r="258" spans="1:12" x14ac:dyDescent="0.35">
      <c r="A258" s="74">
        <v>41364</v>
      </c>
      <c r="B258" s="73">
        <v>1554979</v>
      </c>
      <c r="C258" s="73">
        <v>978993.7871695233</v>
      </c>
      <c r="D258" s="73">
        <v>1727458</v>
      </c>
      <c r="E258" s="73">
        <v>146.68795346512181</v>
      </c>
      <c r="F258" s="73">
        <v>-18.739586165422509</v>
      </c>
      <c r="G258" s="73">
        <v>-18.66</v>
      </c>
      <c r="H258" s="73">
        <v>0</v>
      </c>
      <c r="I258" s="73">
        <v>2</v>
      </c>
      <c r="J258" s="73">
        <v>10</v>
      </c>
      <c r="K258" s="73">
        <v>2</v>
      </c>
      <c r="L258" s="73">
        <v>2</v>
      </c>
    </row>
    <row r="259" spans="1:12" x14ac:dyDescent="0.35">
      <c r="A259" s="74">
        <v>41455</v>
      </c>
      <c r="B259" s="73">
        <v>1552211</v>
      </c>
      <c r="C259" s="73">
        <v>977697.22281022533</v>
      </c>
      <c r="D259" s="73">
        <v>1744614</v>
      </c>
      <c r="E259" s="73">
        <v>145.01249117628461</v>
      </c>
      <c r="F259" s="73">
        <v>-20.071143530729501</v>
      </c>
      <c r="G259" s="73">
        <v>-20.010000000000002</v>
      </c>
      <c r="H259" s="73">
        <v>0</v>
      </c>
      <c r="I259" s="73">
        <v>2</v>
      </c>
      <c r="J259" s="73">
        <v>10</v>
      </c>
      <c r="K259" s="73">
        <v>2</v>
      </c>
      <c r="L259" s="73">
        <v>2</v>
      </c>
    </row>
    <row r="260" spans="1:12" x14ac:dyDescent="0.35">
      <c r="A260" s="74">
        <v>41547</v>
      </c>
      <c r="B260" s="73">
        <v>1556008</v>
      </c>
      <c r="C260" s="73">
        <v>965642.90234525781</v>
      </c>
      <c r="D260" s="73">
        <v>1762450</v>
      </c>
      <c r="E260" s="73">
        <v>143.07645052882401</v>
      </c>
      <c r="F260" s="73">
        <v>-21.545356626022262</v>
      </c>
      <c r="G260" s="73">
        <v>-21.48</v>
      </c>
      <c r="H260" s="73">
        <v>0</v>
      </c>
      <c r="I260" s="73">
        <v>2</v>
      </c>
      <c r="J260" s="73">
        <v>10</v>
      </c>
      <c r="K260" s="73">
        <v>2</v>
      </c>
      <c r="L260" s="73">
        <v>2</v>
      </c>
    </row>
    <row r="261" spans="1:12" x14ac:dyDescent="0.35">
      <c r="A261" s="74">
        <v>41639</v>
      </c>
      <c r="B261" s="73">
        <v>1560016</v>
      </c>
      <c r="C261" s="73">
        <v>962233.82883260807</v>
      </c>
      <c r="D261" s="73">
        <v>1781361</v>
      </c>
      <c r="E261" s="73">
        <v>141.5911670252469</v>
      </c>
      <c r="F261" s="73">
        <v>-22.479722347589089</v>
      </c>
      <c r="G261" s="73">
        <v>-22.44</v>
      </c>
      <c r="H261" s="73">
        <v>0</v>
      </c>
      <c r="I261" s="73">
        <v>2</v>
      </c>
      <c r="J261" s="73">
        <v>10</v>
      </c>
      <c r="K261" s="73">
        <v>2</v>
      </c>
      <c r="L261" s="73">
        <v>2</v>
      </c>
    </row>
    <row r="262" spans="1:12" x14ac:dyDescent="0.35">
      <c r="A262" s="74">
        <v>41729</v>
      </c>
      <c r="B262" s="73">
        <v>1561740</v>
      </c>
      <c r="C262" s="73">
        <v>951828.19243729743</v>
      </c>
      <c r="D262" s="73">
        <v>1800761</v>
      </c>
      <c r="E262" s="73">
        <v>139.58366448614211</v>
      </c>
      <c r="F262" s="73">
        <v>-23.822094481894361</v>
      </c>
      <c r="G262" s="73">
        <v>-23.84</v>
      </c>
      <c r="H262" s="73">
        <v>0</v>
      </c>
      <c r="I262" s="73">
        <v>2</v>
      </c>
      <c r="J262" s="73">
        <v>10</v>
      </c>
      <c r="K262" s="73">
        <v>2</v>
      </c>
      <c r="L262" s="73">
        <v>2</v>
      </c>
    </row>
    <row r="263" spans="1:12" x14ac:dyDescent="0.35">
      <c r="A263" s="74">
        <v>41820</v>
      </c>
      <c r="B263" s="73">
        <v>1563317</v>
      </c>
      <c r="C263" s="73">
        <v>947569.48495226633</v>
      </c>
      <c r="D263" s="73">
        <v>1820215</v>
      </c>
      <c r="E263" s="73">
        <v>137.94450023498689</v>
      </c>
      <c r="F263" s="73">
        <v>-24.706240759657071</v>
      </c>
      <c r="G263" s="73">
        <v>-24.69</v>
      </c>
      <c r="H263" s="73">
        <v>0</v>
      </c>
      <c r="I263" s="73">
        <v>2</v>
      </c>
      <c r="J263" s="73">
        <v>10</v>
      </c>
      <c r="K263" s="73">
        <v>2</v>
      </c>
      <c r="L263" s="73">
        <v>2</v>
      </c>
    </row>
    <row r="264" spans="1:12" x14ac:dyDescent="0.35">
      <c r="A264" s="74">
        <v>41912</v>
      </c>
      <c r="B264" s="73">
        <v>1570897</v>
      </c>
      <c r="C264" s="73">
        <v>961178.74343021598</v>
      </c>
      <c r="D264" s="73">
        <v>1842039</v>
      </c>
      <c r="E264" s="73">
        <v>137.46048500765809</v>
      </c>
      <c r="F264" s="73">
        <v>-24.412077067844329</v>
      </c>
      <c r="G264" s="73">
        <v>-24.4</v>
      </c>
      <c r="H264" s="73">
        <v>0</v>
      </c>
      <c r="I264" s="73">
        <v>2</v>
      </c>
      <c r="J264" s="73">
        <v>10</v>
      </c>
      <c r="K264" s="73">
        <v>2</v>
      </c>
      <c r="L264" s="73">
        <v>2</v>
      </c>
    </row>
    <row r="265" spans="1:12" x14ac:dyDescent="0.35">
      <c r="A265" s="74">
        <v>42004</v>
      </c>
      <c r="B265" s="73">
        <v>1580579</v>
      </c>
      <c r="C265" s="73">
        <v>963384.14436812361</v>
      </c>
      <c r="D265" s="73">
        <v>1862514</v>
      </c>
      <c r="E265" s="73">
        <v>136.5875985022461</v>
      </c>
      <c r="F265" s="73">
        <v>-24.464076770668431</v>
      </c>
      <c r="G265" s="73">
        <v>-24.43</v>
      </c>
      <c r="H265" s="73">
        <v>0</v>
      </c>
      <c r="I265" s="73">
        <v>2</v>
      </c>
      <c r="J265" s="73">
        <v>10</v>
      </c>
      <c r="K265" s="73">
        <v>2</v>
      </c>
      <c r="L265" s="73">
        <v>2</v>
      </c>
    </row>
    <row r="266" spans="1:12" x14ac:dyDescent="0.35">
      <c r="A266" s="74">
        <v>42094</v>
      </c>
      <c r="B266" s="73">
        <v>1590241</v>
      </c>
      <c r="C266" s="73">
        <v>982591.84902701923</v>
      </c>
      <c r="D266" s="73">
        <v>1879511</v>
      </c>
      <c r="E266" s="73">
        <v>136.88841666939001</v>
      </c>
      <c r="F266" s="73">
        <v>-23.366104471045709</v>
      </c>
      <c r="G266" s="73">
        <v>-23.3</v>
      </c>
      <c r="H266" s="73">
        <v>0</v>
      </c>
      <c r="I266" s="73">
        <v>2</v>
      </c>
      <c r="J266" s="73">
        <v>10</v>
      </c>
      <c r="K266" s="73">
        <v>2</v>
      </c>
      <c r="L266" s="73">
        <v>2</v>
      </c>
    </row>
    <row r="267" spans="1:12" x14ac:dyDescent="0.35">
      <c r="A267" s="74">
        <v>42185</v>
      </c>
      <c r="B267" s="73">
        <v>1601007</v>
      </c>
      <c r="C267" s="73">
        <v>975523.83976390189</v>
      </c>
      <c r="D267" s="73">
        <v>1894553</v>
      </c>
      <c r="E267" s="73">
        <v>135.996767562792</v>
      </c>
      <c r="F267" s="73">
        <v>-23.419511173502318</v>
      </c>
      <c r="G267" s="73">
        <v>-23.34</v>
      </c>
      <c r="H267" s="73">
        <v>0</v>
      </c>
      <c r="I267" s="73">
        <v>2</v>
      </c>
      <c r="J267" s="73">
        <v>10</v>
      </c>
      <c r="K267" s="73">
        <v>2</v>
      </c>
      <c r="L267" s="73">
        <v>2</v>
      </c>
    </row>
    <row r="268" spans="1:12" x14ac:dyDescent="0.35">
      <c r="A268" s="74">
        <v>42277</v>
      </c>
      <c r="B268" s="73">
        <v>1611541</v>
      </c>
      <c r="C268" s="73">
        <v>985086.51312533487</v>
      </c>
      <c r="D268" s="73">
        <v>1903853</v>
      </c>
      <c r="E268" s="73">
        <v>136.388025395098</v>
      </c>
      <c r="F268" s="73">
        <v>-22.221244296712278</v>
      </c>
      <c r="G268" s="73">
        <v>-22.09</v>
      </c>
      <c r="H268" s="73">
        <v>0</v>
      </c>
      <c r="I268" s="73">
        <v>2</v>
      </c>
      <c r="J268" s="73">
        <v>10</v>
      </c>
      <c r="K268" s="73">
        <v>2</v>
      </c>
      <c r="L268" s="73">
        <v>2</v>
      </c>
    </row>
    <row r="269" spans="1:12" x14ac:dyDescent="0.35">
      <c r="A269" s="74">
        <v>42369</v>
      </c>
      <c r="B269" s="73">
        <v>1622820</v>
      </c>
      <c r="C269" s="73">
        <v>997136.9284576684</v>
      </c>
      <c r="D269" s="73">
        <v>1916451</v>
      </c>
      <c r="E269" s="73">
        <v>136.70878767355219</v>
      </c>
      <c r="F269" s="73">
        <v>-21.12098530739862</v>
      </c>
      <c r="G269" s="73">
        <v>-21.03</v>
      </c>
      <c r="H269" s="73">
        <v>0</v>
      </c>
      <c r="I269" s="73">
        <v>2</v>
      </c>
      <c r="J269" s="73">
        <v>10</v>
      </c>
      <c r="K269" s="73">
        <v>2</v>
      </c>
      <c r="L269" s="73">
        <v>2</v>
      </c>
    </row>
    <row r="270" spans="1:12" x14ac:dyDescent="0.35">
      <c r="A270" s="74">
        <v>42460</v>
      </c>
      <c r="B270" s="73">
        <v>1639303</v>
      </c>
      <c r="C270" s="73">
        <v>1026484.964032568</v>
      </c>
      <c r="D270" s="73">
        <v>1931454</v>
      </c>
      <c r="E270" s="73">
        <v>138.01974906120299</v>
      </c>
      <c r="F270" s="73">
        <v>-19.112376262657371</v>
      </c>
      <c r="G270" s="73">
        <v>-19.02</v>
      </c>
      <c r="H270" s="73">
        <v>0</v>
      </c>
      <c r="I270" s="73">
        <v>2</v>
      </c>
      <c r="J270" s="73">
        <v>10</v>
      </c>
      <c r="K270" s="73">
        <v>2</v>
      </c>
      <c r="L270" s="73">
        <v>2</v>
      </c>
    </row>
    <row r="271" spans="1:12" x14ac:dyDescent="0.35">
      <c r="A271" s="74">
        <v>42551</v>
      </c>
      <c r="B271" s="73">
        <v>1657107</v>
      </c>
      <c r="C271" s="73">
        <v>1045832.655988342</v>
      </c>
      <c r="D271" s="73">
        <v>1948573</v>
      </c>
      <c r="E271" s="73">
        <v>138.7138000982433</v>
      </c>
      <c r="F271" s="73">
        <v>-17.767402249387018</v>
      </c>
      <c r="G271" s="73">
        <v>-17.670000000000002</v>
      </c>
      <c r="H271" s="73">
        <v>0</v>
      </c>
      <c r="I271" s="73">
        <v>2</v>
      </c>
      <c r="J271" s="73">
        <v>10</v>
      </c>
      <c r="K271" s="73">
        <v>2</v>
      </c>
      <c r="L271" s="73">
        <v>2</v>
      </c>
    </row>
    <row r="272" spans="1:12" x14ac:dyDescent="0.35">
      <c r="A272" s="74">
        <v>42643</v>
      </c>
      <c r="B272" s="73">
        <v>1672599</v>
      </c>
      <c r="C272" s="73">
        <v>1074278.689008144</v>
      </c>
      <c r="D272" s="73">
        <v>1969450</v>
      </c>
      <c r="E272" s="73">
        <v>139.47435522649189</v>
      </c>
      <c r="F272" s="73">
        <v>-16.405798109214551</v>
      </c>
      <c r="G272" s="73">
        <v>-16.309999999999999</v>
      </c>
      <c r="H272" s="73">
        <v>0</v>
      </c>
      <c r="I272" s="73">
        <v>2</v>
      </c>
      <c r="J272" s="73">
        <v>10</v>
      </c>
      <c r="K272" s="73">
        <v>2</v>
      </c>
      <c r="L272" s="73">
        <v>2</v>
      </c>
    </row>
    <row r="273" spans="1:12" x14ac:dyDescent="0.35">
      <c r="A273" s="74">
        <v>42735</v>
      </c>
      <c r="B273" s="73">
        <v>1677669</v>
      </c>
      <c r="C273" s="73">
        <v>1103675.9919198661</v>
      </c>
      <c r="D273" s="73">
        <v>1991645</v>
      </c>
      <c r="E273" s="73">
        <v>139.65064014519979</v>
      </c>
      <c r="F273" s="73">
        <v>-15.64575266496874</v>
      </c>
      <c r="G273" s="73">
        <v>-15.53</v>
      </c>
      <c r="H273" s="73">
        <v>0</v>
      </c>
      <c r="I273" s="73">
        <v>2</v>
      </c>
      <c r="J273" s="73">
        <v>10</v>
      </c>
      <c r="K273" s="73">
        <v>2</v>
      </c>
      <c r="L273" s="73">
        <v>2</v>
      </c>
    </row>
    <row r="274" spans="1:12" x14ac:dyDescent="0.35">
      <c r="A274" s="74">
        <v>42825</v>
      </c>
      <c r="B274" s="73">
        <v>1702818</v>
      </c>
      <c r="C274" s="73">
        <v>1132229.445811369</v>
      </c>
      <c r="D274" s="73">
        <v>2015776</v>
      </c>
      <c r="E274" s="73">
        <v>140.6429804606945</v>
      </c>
      <c r="F274" s="73">
        <v>-14.13178992626918</v>
      </c>
      <c r="G274" s="73">
        <v>-13.97</v>
      </c>
      <c r="H274" s="73">
        <v>0</v>
      </c>
      <c r="I274" s="73">
        <v>2</v>
      </c>
      <c r="J274" s="73">
        <v>10</v>
      </c>
      <c r="K274" s="73">
        <v>2</v>
      </c>
      <c r="L274" s="73">
        <v>2</v>
      </c>
    </row>
    <row r="275" spans="1:12" x14ac:dyDescent="0.35">
      <c r="A275" s="74">
        <v>42916</v>
      </c>
      <c r="B275" s="73">
        <v>1705677</v>
      </c>
      <c r="C275" s="73">
        <v>1142746.7071457941</v>
      </c>
      <c r="D275" s="73">
        <v>2039722</v>
      </c>
      <c r="E275" s="73">
        <v>139.64764350954661</v>
      </c>
      <c r="F275" s="73">
        <v>-14.557874209988579</v>
      </c>
      <c r="G275" s="73">
        <v>-14.39</v>
      </c>
      <c r="H275" s="73">
        <v>0</v>
      </c>
      <c r="I275" s="73">
        <v>2</v>
      </c>
      <c r="J275" s="73">
        <v>10</v>
      </c>
      <c r="K275" s="73">
        <v>2</v>
      </c>
      <c r="L275" s="73">
        <v>2</v>
      </c>
    </row>
    <row r="276" spans="1:12" x14ac:dyDescent="0.35">
      <c r="A276" s="74">
        <v>43008</v>
      </c>
      <c r="B276" s="73">
        <v>1718846</v>
      </c>
      <c r="C276" s="73">
        <v>1123971.4546282049</v>
      </c>
      <c r="D276" s="73">
        <v>2060178</v>
      </c>
      <c r="E276" s="73">
        <v>137.98892399725679</v>
      </c>
      <c r="F276" s="73">
        <v>-15.56538289738732</v>
      </c>
      <c r="G276" s="73">
        <v>-15.25</v>
      </c>
      <c r="H276" s="73">
        <v>0</v>
      </c>
      <c r="I276" s="73">
        <v>2</v>
      </c>
      <c r="J276" s="73">
        <v>10</v>
      </c>
      <c r="K276" s="73">
        <v>2</v>
      </c>
      <c r="L276" s="73">
        <v>2</v>
      </c>
    </row>
    <row r="277" spans="1:12" x14ac:dyDescent="0.35">
      <c r="A277" s="74">
        <v>43100</v>
      </c>
      <c r="B277" s="73">
        <v>1732520</v>
      </c>
      <c r="C277" s="73">
        <v>1161999.531618431</v>
      </c>
      <c r="D277" s="73">
        <v>2082482</v>
      </c>
      <c r="E277" s="73">
        <v>138.9937359179302</v>
      </c>
      <c r="F277" s="73">
        <v>-13.97599239938125</v>
      </c>
      <c r="G277" s="73">
        <v>-13.71</v>
      </c>
      <c r="H277" s="73">
        <v>0</v>
      </c>
      <c r="I277" s="73">
        <v>2</v>
      </c>
      <c r="J277" s="73">
        <v>10</v>
      </c>
      <c r="K277" s="73">
        <v>2</v>
      </c>
      <c r="L277" s="73">
        <v>2</v>
      </c>
    </row>
    <row r="278" spans="1:12" x14ac:dyDescent="0.35">
      <c r="A278" s="74">
        <v>43190</v>
      </c>
      <c r="B278" s="73">
        <v>1739286</v>
      </c>
      <c r="C278" s="73">
        <v>1172038.5597744731</v>
      </c>
      <c r="D278" s="73">
        <v>2099799</v>
      </c>
      <c r="E278" s="73">
        <v>138.64777341900211</v>
      </c>
      <c r="F278" s="73">
        <v>-13.72893994826919</v>
      </c>
      <c r="G278" s="73">
        <v>-13.5</v>
      </c>
      <c r="H278" s="73">
        <v>0</v>
      </c>
      <c r="I278" s="73">
        <v>2</v>
      </c>
      <c r="J278" s="73">
        <v>10</v>
      </c>
      <c r="K278" s="73">
        <v>2</v>
      </c>
      <c r="L278" s="73">
        <v>2</v>
      </c>
    </row>
    <row r="279" spans="1:12" x14ac:dyDescent="0.35">
      <c r="A279" s="74">
        <v>43281</v>
      </c>
      <c r="B279" s="73">
        <v>1750540</v>
      </c>
      <c r="C279" s="73">
        <v>1217857.0450696331</v>
      </c>
      <c r="D279" s="73">
        <v>2117850</v>
      </c>
      <c r="E279" s="73">
        <v>140.16087282242049</v>
      </c>
      <c r="F279" s="73">
        <v>-11.716894613035951</v>
      </c>
      <c r="G279" s="73">
        <v>-11.5</v>
      </c>
      <c r="H279" s="73">
        <v>0</v>
      </c>
      <c r="I279" s="73">
        <v>2</v>
      </c>
      <c r="J279" s="73">
        <v>10</v>
      </c>
      <c r="K279" s="73">
        <v>2</v>
      </c>
      <c r="L279" s="73">
        <v>2</v>
      </c>
    </row>
    <row r="280" spans="1:12" x14ac:dyDescent="0.35">
      <c r="A280" s="74">
        <v>43373</v>
      </c>
      <c r="B280" s="73">
        <v>1760653</v>
      </c>
      <c r="C280" s="73">
        <v>1238149.5316329489</v>
      </c>
      <c r="D280" s="73">
        <v>2136798</v>
      </c>
      <c r="E280" s="73">
        <v>140.34094620235271</v>
      </c>
      <c r="F280" s="73">
        <v>-11.05699563265831</v>
      </c>
      <c r="G280" s="73">
        <v>-10.88</v>
      </c>
      <c r="H280" s="73">
        <v>0</v>
      </c>
      <c r="I280" s="73">
        <v>2</v>
      </c>
      <c r="J280" s="73">
        <v>10</v>
      </c>
      <c r="K280" s="73">
        <v>2</v>
      </c>
      <c r="L280" s="73">
        <v>2</v>
      </c>
    </row>
    <row r="281" spans="1:12" x14ac:dyDescent="0.35">
      <c r="A281" s="74">
        <v>43465</v>
      </c>
      <c r="B281" s="73">
        <v>1770930</v>
      </c>
      <c r="C281" s="73">
        <v>1244315.2476284441</v>
      </c>
      <c r="D281" s="73">
        <v>2152304</v>
      </c>
      <c r="E281" s="73">
        <v>140.0938365411412</v>
      </c>
      <c r="F281" s="73">
        <v>-10.82000804146899</v>
      </c>
      <c r="G281" s="73">
        <v>-10.67</v>
      </c>
      <c r="H281" s="73">
        <v>0</v>
      </c>
      <c r="I281" s="73">
        <v>2</v>
      </c>
      <c r="J281" s="73">
        <v>10</v>
      </c>
      <c r="K281" s="73">
        <v>2</v>
      </c>
      <c r="L281" s="73">
        <v>2</v>
      </c>
    </row>
    <row r="282" spans="1:12" x14ac:dyDescent="0.35">
      <c r="A282" s="74">
        <v>43555</v>
      </c>
      <c r="B282" s="73">
        <v>1755482</v>
      </c>
      <c r="C282" s="73">
        <v>1256289.0216796191</v>
      </c>
      <c r="D282" s="73">
        <v>2170233</v>
      </c>
      <c r="E282" s="73">
        <v>138.77639044653819</v>
      </c>
      <c r="F282" s="73">
        <v>-11.59115097726675</v>
      </c>
      <c r="G282" s="73">
        <v>-11.51</v>
      </c>
      <c r="H282" s="73">
        <v>0</v>
      </c>
      <c r="I282" s="73">
        <v>2</v>
      </c>
      <c r="J282" s="73">
        <v>10</v>
      </c>
      <c r="K282" s="73">
        <v>2</v>
      </c>
      <c r="L282" s="73">
        <v>2</v>
      </c>
    </row>
    <row r="283" spans="1:12" x14ac:dyDescent="0.35">
      <c r="A283" s="74">
        <v>43646</v>
      </c>
      <c r="B283" s="73">
        <v>1774681</v>
      </c>
      <c r="C283" s="73">
        <v>1272669.1266429999</v>
      </c>
      <c r="D283" s="73">
        <v>2190630</v>
      </c>
      <c r="E283" s="73">
        <v>139.10839012717801</v>
      </c>
      <c r="F283" s="73">
        <v>-10.74305974890552</v>
      </c>
      <c r="G283" s="73">
        <v>-10.66</v>
      </c>
      <c r="H283" s="73">
        <v>0</v>
      </c>
      <c r="I283" s="73">
        <v>2</v>
      </c>
      <c r="J283" s="73">
        <v>10</v>
      </c>
      <c r="K283" s="73">
        <v>2</v>
      </c>
      <c r="L283" s="73">
        <v>2</v>
      </c>
    </row>
    <row r="284" spans="1:12" x14ac:dyDescent="0.35">
      <c r="A284" s="74">
        <v>43738</v>
      </c>
      <c r="B284" s="73">
        <v>1792549</v>
      </c>
      <c r="C284" s="73">
        <v>1291712.6397001189</v>
      </c>
      <c r="D284" s="73">
        <v>2213424</v>
      </c>
      <c r="E284" s="73">
        <v>139.3434624229302</v>
      </c>
      <c r="F284" s="73">
        <v>-10.016458591579459</v>
      </c>
      <c r="G284" s="73">
        <v>-9.9499999999999993</v>
      </c>
      <c r="H284" s="73">
        <v>0</v>
      </c>
      <c r="I284" s="73">
        <v>2</v>
      </c>
      <c r="J284" s="73">
        <v>10</v>
      </c>
      <c r="K284" s="73">
        <v>2</v>
      </c>
      <c r="L284" s="73">
        <v>2</v>
      </c>
    </row>
    <row r="285" spans="1:12" x14ac:dyDescent="0.35">
      <c r="A285" s="74">
        <v>43830</v>
      </c>
      <c r="B285" s="73">
        <v>1791867</v>
      </c>
      <c r="C285" s="73">
        <v>1293309.879990726</v>
      </c>
      <c r="D285" s="73">
        <v>2233921</v>
      </c>
      <c r="E285" s="73">
        <v>138.1059079524623</v>
      </c>
      <c r="F285" s="73">
        <v>-10.70628893521309</v>
      </c>
      <c r="G285" s="73">
        <v>-10.65</v>
      </c>
      <c r="H285" s="73">
        <v>0</v>
      </c>
      <c r="I285" s="73">
        <v>2</v>
      </c>
      <c r="J285" s="73">
        <v>10</v>
      </c>
      <c r="K285" s="73">
        <v>2</v>
      </c>
      <c r="L285" s="73">
        <v>2</v>
      </c>
    </row>
    <row r="286" spans="1:12" x14ac:dyDescent="0.35">
      <c r="A286" s="74">
        <v>43921</v>
      </c>
      <c r="B286" s="73">
        <v>1826687</v>
      </c>
      <c r="C286" s="73">
        <v>1362874.8619757269</v>
      </c>
      <c r="D286" s="73">
        <v>2240752</v>
      </c>
      <c r="E286" s="73">
        <v>142.3433678504237</v>
      </c>
      <c r="F286" s="73">
        <v>-6.1663276046415936</v>
      </c>
      <c r="G286" s="73">
        <v>-6.11</v>
      </c>
      <c r="H286" s="73">
        <v>0</v>
      </c>
      <c r="I286" s="73">
        <v>2</v>
      </c>
      <c r="J286" s="73">
        <v>10</v>
      </c>
      <c r="K286" s="73">
        <v>2</v>
      </c>
      <c r="L286" s="73">
        <v>2</v>
      </c>
    </row>
    <row r="287" spans="1:12" x14ac:dyDescent="0.35">
      <c r="A287" s="74">
        <v>44012</v>
      </c>
      <c r="B287" s="73">
        <v>1826719</v>
      </c>
      <c r="C287" s="73">
        <v>1375036.040437419</v>
      </c>
      <c r="D287" s="73">
        <v>2160808</v>
      </c>
      <c r="E287" s="73">
        <v>148.17397197888101</v>
      </c>
      <c r="F287" s="73">
        <v>-0.35913612162414699</v>
      </c>
      <c r="G287" s="73">
        <v>-0.28999999999999998</v>
      </c>
      <c r="H287" s="73">
        <v>0</v>
      </c>
      <c r="I287" s="73">
        <v>2</v>
      </c>
      <c r="J287" s="73">
        <v>10</v>
      </c>
      <c r="K287" s="73">
        <v>2</v>
      </c>
      <c r="L287" s="73">
        <v>2</v>
      </c>
    </row>
    <row r="288" spans="1:12" x14ac:dyDescent="0.35">
      <c r="A288" s="74">
        <v>44104</v>
      </c>
      <c r="B288" s="73">
        <v>1837856</v>
      </c>
      <c r="C288" s="73">
        <v>1374375.5873890889</v>
      </c>
      <c r="D288" s="73">
        <v>2131615</v>
      </c>
      <c r="E288" s="73">
        <v>150.69473555914601</v>
      </c>
      <c r="F288" s="73">
        <v>2.0021973740675358</v>
      </c>
      <c r="G288" s="73">
        <v>2.08</v>
      </c>
      <c r="H288" s="73">
        <v>2.5000000000000022E-2</v>
      </c>
      <c r="I288" s="73">
        <v>2</v>
      </c>
      <c r="J288" s="73">
        <v>10</v>
      </c>
      <c r="K288" s="73">
        <v>2.08</v>
      </c>
      <c r="L288" s="73">
        <v>2</v>
      </c>
    </row>
    <row r="289" spans="1:12" x14ac:dyDescent="0.35">
      <c r="A289" s="74">
        <v>44196</v>
      </c>
      <c r="B289" s="73">
        <v>1843956</v>
      </c>
      <c r="C289" s="73">
        <v>1369375.0377622121</v>
      </c>
      <c r="D289" s="73">
        <v>2103486</v>
      </c>
      <c r="E289" s="73">
        <v>152.7621784866746</v>
      </c>
      <c r="F289" s="73">
        <v>3.8027911110163282</v>
      </c>
      <c r="G289" s="73">
        <v>3.84</v>
      </c>
      <c r="H289" s="73">
        <v>0.57499999999999996</v>
      </c>
      <c r="I289" s="73">
        <v>2</v>
      </c>
      <c r="J289" s="73">
        <v>10</v>
      </c>
      <c r="K289" s="73">
        <v>3.84</v>
      </c>
      <c r="L289" s="73">
        <v>2</v>
      </c>
    </row>
    <row r="290" spans="1:12" x14ac:dyDescent="0.35">
      <c r="A290" s="74">
        <v>44286</v>
      </c>
      <c r="B290" s="73">
        <v>1859321</v>
      </c>
      <c r="C290" s="73">
        <v>1356321.636130329</v>
      </c>
      <c r="D290" s="73">
        <v>2085587</v>
      </c>
      <c r="E290" s="73">
        <v>154.18405638941601</v>
      </c>
      <c r="F290" s="73">
        <v>4.88881018017549</v>
      </c>
      <c r="G290" s="73">
        <v>4.92</v>
      </c>
      <c r="H290" s="73">
        <v>0.91249999999999998</v>
      </c>
      <c r="I290" s="73">
        <v>2</v>
      </c>
      <c r="J290" s="73">
        <v>10</v>
      </c>
      <c r="K290" s="73">
        <v>4.92</v>
      </c>
      <c r="L290" s="73">
        <v>2</v>
      </c>
    </row>
    <row r="291" spans="1:12" x14ac:dyDescent="0.35">
      <c r="A291" s="74">
        <v>44377</v>
      </c>
      <c r="B291" s="73">
        <v>1885017</v>
      </c>
      <c r="C291" s="73">
        <v>1350573.98800169</v>
      </c>
      <c r="D291" s="73">
        <v>2177948</v>
      </c>
      <c r="E291" s="73">
        <v>148.56144352398181</v>
      </c>
      <c r="F291" s="73">
        <v>-0.75133354194929292</v>
      </c>
      <c r="G291" s="73">
        <v>-0.73</v>
      </c>
      <c r="H291" s="73">
        <v>0</v>
      </c>
      <c r="I291" s="73">
        <v>2</v>
      </c>
      <c r="J291" s="73">
        <v>10</v>
      </c>
      <c r="K291" s="73">
        <v>2</v>
      </c>
      <c r="L291" s="73">
        <v>2</v>
      </c>
    </row>
    <row r="292" spans="1:12" x14ac:dyDescent="0.35">
      <c r="A292" s="74">
        <v>44469</v>
      </c>
      <c r="B292" s="73">
        <v>1891331</v>
      </c>
      <c r="C292" s="73">
        <v>1363266.255112014</v>
      </c>
      <c r="D292" s="73">
        <v>2225947</v>
      </c>
      <c r="E292" s="73">
        <v>146.21180356549431</v>
      </c>
      <c r="F292" s="73">
        <v>-2.9878988107051159</v>
      </c>
      <c r="G292" s="73">
        <v>-3</v>
      </c>
      <c r="H292" s="73">
        <v>0</v>
      </c>
      <c r="I292" s="73">
        <v>2</v>
      </c>
      <c r="J292" s="73">
        <v>10</v>
      </c>
      <c r="K292" s="73">
        <v>2</v>
      </c>
      <c r="L292" s="73">
        <v>2</v>
      </c>
    </row>
    <row r="293" spans="1:12" x14ac:dyDescent="0.35">
      <c r="A293" s="74">
        <v>44561</v>
      </c>
      <c r="B293" s="73">
        <v>1890075</v>
      </c>
      <c r="C293" s="73">
        <v>1359960.7503136711</v>
      </c>
      <c r="D293" s="73">
        <v>2285400</v>
      </c>
      <c r="E293" s="73">
        <v>142.20861776116519</v>
      </c>
      <c r="F293" s="73">
        <v>-6.6606829788662623</v>
      </c>
      <c r="G293" s="73">
        <v>-6.59</v>
      </c>
      <c r="H293" s="73">
        <v>0</v>
      </c>
      <c r="I293" s="73">
        <v>2</v>
      </c>
      <c r="J293" s="73">
        <v>10</v>
      </c>
      <c r="K293" s="73">
        <v>2</v>
      </c>
      <c r="L293" s="73">
        <v>2</v>
      </c>
    </row>
    <row r="294" spans="1:12" x14ac:dyDescent="0.35">
      <c r="A294" s="74">
        <v>44651</v>
      </c>
      <c r="B294" s="73">
        <v>1916570</v>
      </c>
      <c r="C294" s="73">
        <v>1379478.3362866959</v>
      </c>
      <c r="D294" s="73">
        <v>2357754</v>
      </c>
      <c r="E294" s="73">
        <v>139.7961083423757</v>
      </c>
      <c r="F294" s="73">
        <v>-8.6186896807498119</v>
      </c>
      <c r="G294" s="73">
        <v>-8.36</v>
      </c>
      <c r="H294" s="73">
        <v>0</v>
      </c>
      <c r="I294" s="73">
        <v>2</v>
      </c>
      <c r="J294" s="73">
        <v>10</v>
      </c>
      <c r="K294" s="73">
        <v>2</v>
      </c>
      <c r="L294" s="73">
        <v>2</v>
      </c>
    </row>
    <row r="295" spans="1:12" x14ac:dyDescent="0.35">
      <c r="A295" s="74">
        <v>44742</v>
      </c>
      <c r="B295" s="73">
        <v>1953333</v>
      </c>
      <c r="C295" s="73">
        <v>1383599.390140885</v>
      </c>
      <c r="D295" s="73">
        <v>2414700</v>
      </c>
      <c r="E295" s="73">
        <v>138.1924210105141</v>
      </c>
      <c r="F295" s="73">
        <v>-9.6917807829131863</v>
      </c>
      <c r="G295" s="73">
        <v>-9.2899999999999991</v>
      </c>
      <c r="H295" s="73">
        <v>0</v>
      </c>
      <c r="I295" s="73">
        <v>2</v>
      </c>
      <c r="J295" s="73">
        <v>10</v>
      </c>
      <c r="K295" s="73">
        <v>2</v>
      </c>
      <c r="L295" s="73">
        <v>2</v>
      </c>
    </row>
    <row r="296" spans="1:12" x14ac:dyDescent="0.35">
      <c r="A296" s="74">
        <v>44834</v>
      </c>
      <c r="B296" s="73">
        <v>1984425</v>
      </c>
      <c r="C296" s="73">
        <v>1404825.8798350289</v>
      </c>
      <c r="D296" s="73">
        <v>2469448</v>
      </c>
      <c r="E296" s="73">
        <v>137.24730708381099</v>
      </c>
      <c r="F296" s="73">
        <v>-10.06873111928452</v>
      </c>
      <c r="G296" s="73">
        <v>-9.31</v>
      </c>
      <c r="H296" s="73">
        <v>0</v>
      </c>
      <c r="I296" s="73">
        <v>2</v>
      </c>
      <c r="J296" s="73">
        <v>10</v>
      </c>
      <c r="K296" s="73">
        <v>2</v>
      </c>
      <c r="L296" s="73">
        <v>2</v>
      </c>
    </row>
    <row r="297" spans="1:12" x14ac:dyDescent="0.35">
      <c r="A297" s="74">
        <v>44926</v>
      </c>
      <c r="B297" s="73">
        <v>1972205</v>
      </c>
      <c r="C297" s="73">
        <v>1394002.293741219</v>
      </c>
      <c r="D297" s="73">
        <v>2526428</v>
      </c>
      <c r="E297" s="73">
        <v>133.23978731003689</v>
      </c>
      <c r="F297" s="73">
        <v>-13.30452490512333</v>
      </c>
      <c r="G297" s="73">
        <v>-12.11</v>
      </c>
      <c r="H297" s="73">
        <v>0</v>
      </c>
      <c r="I297" s="73">
        <v>2</v>
      </c>
      <c r="J297" s="73">
        <v>10</v>
      </c>
      <c r="K297" s="73">
        <v>2</v>
      </c>
      <c r="L297" s="73">
        <v>2</v>
      </c>
    </row>
    <row r="298" spans="1:12" x14ac:dyDescent="0.35">
      <c r="A298" s="74">
        <v>45016</v>
      </c>
      <c r="B298" s="73">
        <v>1974982</v>
      </c>
      <c r="C298" s="73">
        <v>1395208.976629761</v>
      </c>
      <c r="D298" s="73">
        <v>2584021</v>
      </c>
      <c r="E298" s="73">
        <v>130.42428744308819</v>
      </c>
      <c r="F298" s="73">
        <v>-15.216080473244229</v>
      </c>
      <c r="G298" s="73">
        <v>-14.08</v>
      </c>
      <c r="H298" s="73">
        <v>0</v>
      </c>
      <c r="I298" s="73">
        <v>2</v>
      </c>
      <c r="J298" s="73">
        <v>10</v>
      </c>
      <c r="K298" s="73">
        <v>2</v>
      </c>
      <c r="L298" s="73">
        <v>2</v>
      </c>
    </row>
    <row r="299" spans="1:12" x14ac:dyDescent="0.35">
      <c r="A299" s="74">
        <v>45107</v>
      </c>
      <c r="B299" s="72">
        <v>1979951</v>
      </c>
      <c r="C299" s="72">
        <v>1372624.1427217419</v>
      </c>
      <c r="D299" s="72">
        <v>2639046</v>
      </c>
      <c r="E299" s="72">
        <v>127.0373893718314</v>
      </c>
      <c r="F299" s="72">
        <v>-17.539860428806399</v>
      </c>
      <c r="G299" s="73">
        <v>-15.49</v>
      </c>
      <c r="H299" s="73">
        <v>0</v>
      </c>
      <c r="I299" s="73">
        <v>2</v>
      </c>
      <c r="J299" s="73">
        <v>10</v>
      </c>
      <c r="K299" s="73">
        <v>2</v>
      </c>
      <c r="L299" s="73">
        <v>2</v>
      </c>
    </row>
    <row r="300" spans="1:12" x14ac:dyDescent="0.35">
      <c r="A300" s="74">
        <v>45199</v>
      </c>
      <c r="B300" s="72">
        <v>1990366</v>
      </c>
      <c r="C300" s="72">
        <v>1391979.70811042</v>
      </c>
      <c r="D300" s="72">
        <v>2688162</v>
      </c>
      <c r="E300" s="72">
        <v>125.82373041916451</v>
      </c>
      <c r="F300" s="72">
        <v>-17.655204846030689</v>
      </c>
      <c r="G300" s="73">
        <v>-17.207000000000001</v>
      </c>
      <c r="H300" s="73">
        <v>0</v>
      </c>
      <c r="I300" s="73">
        <v>2</v>
      </c>
      <c r="J300" s="73">
        <v>10</v>
      </c>
      <c r="K300" s="73">
        <v>2</v>
      </c>
      <c r="L300" s="73">
        <v>2</v>
      </c>
    </row>
    <row r="301" spans="1:12" x14ac:dyDescent="0.35">
      <c r="A301" s="74">
        <v>45291</v>
      </c>
      <c r="B301" s="72">
        <v>1981622</v>
      </c>
      <c r="C301" s="72">
        <v>1379090.861106501</v>
      </c>
      <c r="D301" s="72">
        <v>2720029</v>
      </c>
      <c r="E301" s="72">
        <v>123.5543025867188</v>
      </c>
      <c r="F301" s="72">
        <v>-18.735133642693679</v>
      </c>
      <c r="G301" s="73">
        <v>-18.923999999999999</v>
      </c>
      <c r="H301" s="73">
        <v>0</v>
      </c>
      <c r="I301" s="73">
        <v>2</v>
      </c>
      <c r="J301" s="73">
        <v>10</v>
      </c>
      <c r="K301" s="73">
        <v>2</v>
      </c>
      <c r="L301" s="73">
        <v>2</v>
      </c>
    </row>
    <row r="302" spans="1:12" x14ac:dyDescent="0.35">
      <c r="A302" s="74">
        <v>45382</v>
      </c>
      <c r="B302" s="72">
        <v>1988415</v>
      </c>
      <c r="C302" s="72">
        <v>1383004.4164312209</v>
      </c>
      <c r="D302" s="72">
        <v>2747617</v>
      </c>
      <c r="E302" s="72">
        <v>122.7033977599943</v>
      </c>
      <c r="F302" s="72">
        <v>-18.3862542360541</v>
      </c>
      <c r="G302" s="73">
        <v>-20.640999999999998</v>
      </c>
      <c r="H302" s="73">
        <v>0</v>
      </c>
      <c r="I302" s="73">
        <v>2</v>
      </c>
      <c r="J302" s="73">
        <v>10</v>
      </c>
      <c r="K302" s="73">
        <v>2</v>
      </c>
      <c r="L302" s="73">
        <v>2</v>
      </c>
    </row>
    <row r="303" spans="1:12" x14ac:dyDescent="0.35">
      <c r="A303" s="74">
        <v>45473</v>
      </c>
      <c r="B303" s="72">
        <v>2003693</v>
      </c>
      <c r="C303" s="72">
        <v>1377797.1276915879</v>
      </c>
      <c r="D303" s="72">
        <v>2770018</v>
      </c>
      <c r="E303" s="72">
        <v>122.074662608387</v>
      </c>
      <c r="F303" s="72">
        <v>-17.818168254224471</v>
      </c>
      <c r="G303" s="73">
        <v>-22.358000000000001</v>
      </c>
      <c r="H303" s="73">
        <v>0</v>
      </c>
      <c r="I303" s="73">
        <v>2</v>
      </c>
      <c r="J303" s="73">
        <v>10</v>
      </c>
      <c r="K303" s="73">
        <v>2</v>
      </c>
      <c r="L303" s="73">
        <v>2</v>
      </c>
    </row>
    <row r="304" spans="1:12" x14ac:dyDescent="0.35">
      <c r="I304" s="74"/>
      <c r="J304" s="74"/>
    </row>
    <row r="305" spans="9:10" x14ac:dyDescent="0.35">
      <c r="I305" s="74"/>
      <c r="J305" s="74"/>
    </row>
    <row r="306" spans="9:10" x14ac:dyDescent="0.35">
      <c r="I306" s="74"/>
      <c r="J306" s="74"/>
    </row>
    <row r="307" spans="9:10" x14ac:dyDescent="0.35">
      <c r="I307" s="74"/>
      <c r="J307" s="74"/>
    </row>
    <row r="308" spans="9:10" x14ac:dyDescent="0.35">
      <c r="I308" s="74"/>
      <c r="J308" s="74"/>
    </row>
    <row r="309" spans="9:10" x14ac:dyDescent="0.35">
      <c r="I309" s="74"/>
      <c r="J309" s="74"/>
    </row>
    <row r="310" spans="9:10" x14ac:dyDescent="0.35">
      <c r="I310" s="74"/>
      <c r="J310" s="74"/>
    </row>
    <row r="311" spans="9:10" x14ac:dyDescent="0.35">
      <c r="I311" s="74"/>
      <c r="J311" s="74"/>
    </row>
    <row r="312" spans="9:10" x14ac:dyDescent="0.35">
      <c r="I312" s="74"/>
      <c r="J312" s="74"/>
    </row>
    <row r="313" spans="9:10" x14ac:dyDescent="0.35">
      <c r="I313" s="74"/>
      <c r="J313" s="7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66:E136"/>
  <sheetViews>
    <sheetView showGridLines="0" zoomScaleNormal="100" workbookViewId="0"/>
  </sheetViews>
  <sheetFormatPr defaultRowHeight="14.5" x14ac:dyDescent="0.35"/>
  <cols>
    <col min="1" max="1" width="3.36328125" customWidth="1"/>
    <col min="2" max="2" width="17.6328125" customWidth="1"/>
    <col min="3" max="3" width="16.54296875" customWidth="1"/>
    <col min="4" max="6" width="18.453125" customWidth="1"/>
    <col min="258" max="258" width="17.6328125" customWidth="1"/>
    <col min="259" max="259" width="16.54296875" customWidth="1"/>
    <col min="260" max="262" width="18.453125" customWidth="1"/>
    <col min="514" max="514" width="17.6328125" customWidth="1"/>
    <col min="515" max="515" width="16.54296875" customWidth="1"/>
    <col min="516" max="518" width="18.453125" customWidth="1"/>
    <col min="770" max="770" width="17.6328125" customWidth="1"/>
    <col min="771" max="771" width="16.54296875" customWidth="1"/>
    <col min="772" max="774" width="18.453125" customWidth="1"/>
    <col min="1026" max="1026" width="17.6328125" customWidth="1"/>
    <col min="1027" max="1027" width="16.54296875" customWidth="1"/>
    <col min="1028" max="1030" width="18.453125" customWidth="1"/>
    <col min="1282" max="1282" width="17.6328125" customWidth="1"/>
    <col min="1283" max="1283" width="16.54296875" customWidth="1"/>
    <col min="1284" max="1286" width="18.453125" customWidth="1"/>
    <col min="1538" max="1538" width="17.6328125" customWidth="1"/>
    <col min="1539" max="1539" width="16.54296875" customWidth="1"/>
    <col min="1540" max="1542" width="18.453125" customWidth="1"/>
    <col min="1794" max="1794" width="17.6328125" customWidth="1"/>
    <col min="1795" max="1795" width="16.54296875" customWidth="1"/>
    <col min="1796" max="1798" width="18.453125" customWidth="1"/>
    <col min="2050" max="2050" width="17.6328125" customWidth="1"/>
    <col min="2051" max="2051" width="16.54296875" customWidth="1"/>
    <col min="2052" max="2054" width="18.453125" customWidth="1"/>
    <col min="2306" max="2306" width="17.6328125" customWidth="1"/>
    <col min="2307" max="2307" width="16.54296875" customWidth="1"/>
    <col min="2308" max="2310" width="18.453125" customWidth="1"/>
    <col min="2562" max="2562" width="17.6328125" customWidth="1"/>
    <col min="2563" max="2563" width="16.54296875" customWidth="1"/>
    <col min="2564" max="2566" width="18.453125" customWidth="1"/>
    <col min="2818" max="2818" width="17.6328125" customWidth="1"/>
    <col min="2819" max="2819" width="16.54296875" customWidth="1"/>
    <col min="2820" max="2822" width="18.453125" customWidth="1"/>
    <col min="3074" max="3074" width="17.6328125" customWidth="1"/>
    <col min="3075" max="3075" width="16.54296875" customWidth="1"/>
    <col min="3076" max="3078" width="18.453125" customWidth="1"/>
    <col min="3330" max="3330" width="17.6328125" customWidth="1"/>
    <col min="3331" max="3331" width="16.54296875" customWidth="1"/>
    <col min="3332" max="3334" width="18.453125" customWidth="1"/>
    <col min="3586" max="3586" width="17.6328125" customWidth="1"/>
    <col min="3587" max="3587" width="16.54296875" customWidth="1"/>
    <col min="3588" max="3590" width="18.453125" customWidth="1"/>
    <col min="3842" max="3842" width="17.6328125" customWidth="1"/>
    <col min="3843" max="3843" width="16.54296875" customWidth="1"/>
    <col min="3844" max="3846" width="18.453125" customWidth="1"/>
    <col min="4098" max="4098" width="17.6328125" customWidth="1"/>
    <col min="4099" max="4099" width="16.54296875" customWidth="1"/>
    <col min="4100" max="4102" width="18.453125" customWidth="1"/>
    <col min="4354" max="4354" width="17.6328125" customWidth="1"/>
    <col min="4355" max="4355" width="16.54296875" customWidth="1"/>
    <col min="4356" max="4358" width="18.453125" customWidth="1"/>
    <col min="4610" max="4610" width="17.6328125" customWidth="1"/>
    <col min="4611" max="4611" width="16.54296875" customWidth="1"/>
    <col min="4612" max="4614" width="18.453125" customWidth="1"/>
    <col min="4866" max="4866" width="17.6328125" customWidth="1"/>
    <col min="4867" max="4867" width="16.54296875" customWidth="1"/>
    <col min="4868" max="4870" width="18.453125" customWidth="1"/>
    <col min="5122" max="5122" width="17.6328125" customWidth="1"/>
    <col min="5123" max="5123" width="16.54296875" customWidth="1"/>
    <col min="5124" max="5126" width="18.453125" customWidth="1"/>
    <col min="5378" max="5378" width="17.6328125" customWidth="1"/>
    <col min="5379" max="5379" width="16.54296875" customWidth="1"/>
    <col min="5380" max="5382" width="18.453125" customWidth="1"/>
    <col min="5634" max="5634" width="17.6328125" customWidth="1"/>
    <col min="5635" max="5635" width="16.54296875" customWidth="1"/>
    <col min="5636" max="5638" width="18.453125" customWidth="1"/>
    <col min="5890" max="5890" width="17.6328125" customWidth="1"/>
    <col min="5891" max="5891" width="16.54296875" customWidth="1"/>
    <col min="5892" max="5894" width="18.453125" customWidth="1"/>
    <col min="6146" max="6146" width="17.6328125" customWidth="1"/>
    <col min="6147" max="6147" width="16.54296875" customWidth="1"/>
    <col min="6148" max="6150" width="18.453125" customWidth="1"/>
    <col min="6402" max="6402" width="17.6328125" customWidth="1"/>
    <col min="6403" max="6403" width="16.54296875" customWidth="1"/>
    <col min="6404" max="6406" width="18.453125" customWidth="1"/>
    <col min="6658" max="6658" width="17.6328125" customWidth="1"/>
    <col min="6659" max="6659" width="16.54296875" customWidth="1"/>
    <col min="6660" max="6662" width="18.453125" customWidth="1"/>
    <col min="6914" max="6914" width="17.6328125" customWidth="1"/>
    <col min="6915" max="6915" width="16.54296875" customWidth="1"/>
    <col min="6916" max="6918" width="18.453125" customWidth="1"/>
    <col min="7170" max="7170" width="17.6328125" customWidth="1"/>
    <col min="7171" max="7171" width="16.54296875" customWidth="1"/>
    <col min="7172" max="7174" width="18.453125" customWidth="1"/>
    <col min="7426" max="7426" width="17.6328125" customWidth="1"/>
    <col min="7427" max="7427" width="16.54296875" customWidth="1"/>
    <col min="7428" max="7430" width="18.453125" customWidth="1"/>
    <col min="7682" max="7682" width="17.6328125" customWidth="1"/>
    <col min="7683" max="7683" width="16.54296875" customWidth="1"/>
    <col min="7684" max="7686" width="18.453125" customWidth="1"/>
    <col min="7938" max="7938" width="17.6328125" customWidth="1"/>
    <col min="7939" max="7939" width="16.54296875" customWidth="1"/>
    <col min="7940" max="7942" width="18.453125" customWidth="1"/>
    <col min="8194" max="8194" width="17.6328125" customWidth="1"/>
    <col min="8195" max="8195" width="16.54296875" customWidth="1"/>
    <col min="8196" max="8198" width="18.453125" customWidth="1"/>
    <col min="8450" max="8450" width="17.6328125" customWidth="1"/>
    <col min="8451" max="8451" width="16.54296875" customWidth="1"/>
    <col min="8452" max="8454" width="18.453125" customWidth="1"/>
    <col min="8706" max="8706" width="17.6328125" customWidth="1"/>
    <col min="8707" max="8707" width="16.54296875" customWidth="1"/>
    <col min="8708" max="8710" width="18.453125" customWidth="1"/>
    <col min="8962" max="8962" width="17.6328125" customWidth="1"/>
    <col min="8963" max="8963" width="16.54296875" customWidth="1"/>
    <col min="8964" max="8966" width="18.453125" customWidth="1"/>
    <col min="9218" max="9218" width="17.6328125" customWidth="1"/>
    <col min="9219" max="9219" width="16.54296875" customWidth="1"/>
    <col min="9220" max="9222" width="18.453125" customWidth="1"/>
    <col min="9474" max="9474" width="17.6328125" customWidth="1"/>
    <col min="9475" max="9475" width="16.54296875" customWidth="1"/>
    <col min="9476" max="9478" width="18.453125" customWidth="1"/>
    <col min="9730" max="9730" width="17.6328125" customWidth="1"/>
    <col min="9731" max="9731" width="16.54296875" customWidth="1"/>
    <col min="9732" max="9734" width="18.453125" customWidth="1"/>
    <col min="9986" max="9986" width="17.6328125" customWidth="1"/>
    <col min="9987" max="9987" width="16.54296875" customWidth="1"/>
    <col min="9988" max="9990" width="18.453125" customWidth="1"/>
    <col min="10242" max="10242" width="17.6328125" customWidth="1"/>
    <col min="10243" max="10243" width="16.54296875" customWidth="1"/>
    <col min="10244" max="10246" width="18.453125" customWidth="1"/>
    <col min="10498" max="10498" width="17.6328125" customWidth="1"/>
    <col min="10499" max="10499" width="16.54296875" customWidth="1"/>
    <col min="10500" max="10502" width="18.453125" customWidth="1"/>
    <col min="10754" max="10754" width="17.6328125" customWidth="1"/>
    <col min="10755" max="10755" width="16.54296875" customWidth="1"/>
    <col min="10756" max="10758" width="18.453125" customWidth="1"/>
    <col min="11010" max="11010" width="17.6328125" customWidth="1"/>
    <col min="11011" max="11011" width="16.54296875" customWidth="1"/>
    <col min="11012" max="11014" width="18.453125" customWidth="1"/>
    <col min="11266" max="11266" width="17.6328125" customWidth="1"/>
    <col min="11267" max="11267" width="16.54296875" customWidth="1"/>
    <col min="11268" max="11270" width="18.453125" customWidth="1"/>
    <col min="11522" max="11522" width="17.6328125" customWidth="1"/>
    <col min="11523" max="11523" width="16.54296875" customWidth="1"/>
    <col min="11524" max="11526" width="18.453125" customWidth="1"/>
    <col min="11778" max="11778" width="17.6328125" customWidth="1"/>
    <col min="11779" max="11779" width="16.54296875" customWidth="1"/>
    <col min="11780" max="11782" width="18.453125" customWidth="1"/>
    <col min="12034" max="12034" width="17.6328125" customWidth="1"/>
    <col min="12035" max="12035" width="16.54296875" customWidth="1"/>
    <col min="12036" max="12038" width="18.453125" customWidth="1"/>
    <col min="12290" max="12290" width="17.6328125" customWidth="1"/>
    <col min="12291" max="12291" width="16.54296875" customWidth="1"/>
    <col min="12292" max="12294" width="18.453125" customWidth="1"/>
    <col min="12546" max="12546" width="17.6328125" customWidth="1"/>
    <col min="12547" max="12547" width="16.54296875" customWidth="1"/>
    <col min="12548" max="12550" width="18.453125" customWidth="1"/>
    <col min="12802" max="12802" width="17.6328125" customWidth="1"/>
    <col min="12803" max="12803" width="16.54296875" customWidth="1"/>
    <col min="12804" max="12806" width="18.453125" customWidth="1"/>
    <col min="13058" max="13058" width="17.6328125" customWidth="1"/>
    <col min="13059" max="13059" width="16.54296875" customWidth="1"/>
    <col min="13060" max="13062" width="18.453125" customWidth="1"/>
    <col min="13314" max="13314" width="17.6328125" customWidth="1"/>
    <col min="13315" max="13315" width="16.54296875" customWidth="1"/>
    <col min="13316" max="13318" width="18.453125" customWidth="1"/>
    <col min="13570" max="13570" width="17.6328125" customWidth="1"/>
    <col min="13571" max="13571" width="16.54296875" customWidth="1"/>
    <col min="13572" max="13574" width="18.453125" customWidth="1"/>
    <col min="13826" max="13826" width="17.6328125" customWidth="1"/>
    <col min="13827" max="13827" width="16.54296875" customWidth="1"/>
    <col min="13828" max="13830" width="18.453125" customWidth="1"/>
    <col min="14082" max="14082" width="17.6328125" customWidth="1"/>
    <col min="14083" max="14083" width="16.54296875" customWidth="1"/>
    <col min="14084" max="14086" width="18.453125" customWidth="1"/>
    <col min="14338" max="14338" width="17.6328125" customWidth="1"/>
    <col min="14339" max="14339" width="16.54296875" customWidth="1"/>
    <col min="14340" max="14342" width="18.453125" customWidth="1"/>
    <col min="14594" max="14594" width="17.6328125" customWidth="1"/>
    <col min="14595" max="14595" width="16.54296875" customWidth="1"/>
    <col min="14596" max="14598" width="18.453125" customWidth="1"/>
    <col min="14850" max="14850" width="17.6328125" customWidth="1"/>
    <col min="14851" max="14851" width="16.54296875" customWidth="1"/>
    <col min="14852" max="14854" width="18.453125" customWidth="1"/>
    <col min="15106" max="15106" width="17.6328125" customWidth="1"/>
    <col min="15107" max="15107" width="16.54296875" customWidth="1"/>
    <col min="15108" max="15110" width="18.453125" customWidth="1"/>
    <col min="15362" max="15362" width="17.6328125" customWidth="1"/>
    <col min="15363" max="15363" width="16.54296875" customWidth="1"/>
    <col min="15364" max="15366" width="18.453125" customWidth="1"/>
    <col min="15618" max="15618" width="17.6328125" customWidth="1"/>
    <col min="15619" max="15619" width="16.54296875" customWidth="1"/>
    <col min="15620" max="15622" width="18.453125" customWidth="1"/>
    <col min="15874" max="15874" width="17.6328125" customWidth="1"/>
    <col min="15875" max="15875" width="16.54296875" customWidth="1"/>
    <col min="15876" max="15878" width="18.453125" customWidth="1"/>
    <col min="16130" max="16130" width="17.6328125" customWidth="1"/>
    <col min="16131" max="16131" width="16.54296875" customWidth="1"/>
    <col min="16132" max="16134" width="18.453125" customWidth="1"/>
  </cols>
  <sheetData>
    <row r="66" spans="2:5" ht="15.5" x14ac:dyDescent="0.35">
      <c r="B66" s="81" t="s">
        <v>2463</v>
      </c>
    </row>
    <row r="68" spans="2:5" ht="30" customHeight="1" x14ac:dyDescent="0.35">
      <c r="B68" s="82" t="s">
        <v>2450</v>
      </c>
      <c r="C68" s="83" t="s">
        <v>2451</v>
      </c>
      <c r="D68" s="84" t="s">
        <v>2452</v>
      </c>
      <c r="E68" s="85" t="s">
        <v>2453</v>
      </c>
    </row>
    <row r="69" spans="2:5" x14ac:dyDescent="0.35">
      <c r="B69" s="86" t="s">
        <v>2454</v>
      </c>
      <c r="C69" s="87" t="s">
        <v>2455</v>
      </c>
      <c r="D69" s="87" t="s">
        <v>2455</v>
      </c>
      <c r="E69" s="101" t="s">
        <v>2456</v>
      </c>
    </row>
    <row r="70" spans="2:5" x14ac:dyDescent="0.35">
      <c r="B70" s="86" t="s">
        <v>2457</v>
      </c>
      <c r="C70" s="87" t="s">
        <v>2464</v>
      </c>
      <c r="D70" s="87" t="s">
        <v>2464</v>
      </c>
      <c r="E70" s="102"/>
    </row>
    <row r="71" spans="2:5" ht="45" customHeight="1" x14ac:dyDescent="0.35">
      <c r="B71" s="86" t="s">
        <v>2458</v>
      </c>
      <c r="C71" s="104" t="s">
        <v>2465</v>
      </c>
      <c r="D71" s="87" t="s">
        <v>2459</v>
      </c>
      <c r="E71" s="102"/>
    </row>
    <row r="72" spans="2:5" ht="14.5" customHeight="1" x14ac:dyDescent="0.35">
      <c r="B72" s="86" t="s">
        <v>2460</v>
      </c>
      <c r="C72" s="104"/>
      <c r="D72" s="104" t="s">
        <v>2466</v>
      </c>
      <c r="E72" s="102"/>
    </row>
    <row r="73" spans="2:5" ht="42.75" customHeight="1" x14ac:dyDescent="0.35">
      <c r="B73" s="86" t="s">
        <v>2461</v>
      </c>
      <c r="C73" s="104" t="s">
        <v>2467</v>
      </c>
      <c r="D73" s="104"/>
      <c r="E73" s="102"/>
    </row>
    <row r="74" spans="2:5" ht="45" customHeight="1" x14ac:dyDescent="0.35">
      <c r="B74" s="88" t="s">
        <v>2462</v>
      </c>
      <c r="C74" s="105"/>
      <c r="D74" s="89" t="s">
        <v>2468</v>
      </c>
      <c r="E74" s="103"/>
    </row>
    <row r="87" spans="3:3" x14ac:dyDescent="0.35">
      <c r="C87" s="90"/>
    </row>
    <row r="88" spans="3:3" x14ac:dyDescent="0.35">
      <c r="C88" s="91"/>
    </row>
    <row r="89" spans="3:3" x14ac:dyDescent="0.35">
      <c r="C89" s="91"/>
    </row>
    <row r="90" spans="3:3" x14ac:dyDescent="0.35">
      <c r="C90" s="92"/>
    </row>
    <row r="91" spans="3:3" x14ac:dyDescent="0.35">
      <c r="C91" s="92"/>
    </row>
    <row r="92" spans="3:3" x14ac:dyDescent="0.35">
      <c r="C92" s="92"/>
    </row>
    <row r="93" spans="3:3" x14ac:dyDescent="0.35">
      <c r="C93" s="93"/>
    </row>
    <row r="94" spans="3:3" x14ac:dyDescent="0.35">
      <c r="C94" s="91"/>
    </row>
    <row r="95" spans="3:3" x14ac:dyDescent="0.35">
      <c r="C95" s="91"/>
    </row>
    <row r="96" spans="3:3" x14ac:dyDescent="0.35">
      <c r="C96" s="91"/>
    </row>
    <row r="97" spans="3:3" x14ac:dyDescent="0.35">
      <c r="C97" s="91"/>
    </row>
    <row r="98" spans="3:3" x14ac:dyDescent="0.35">
      <c r="C98" s="91"/>
    </row>
    <row r="99" spans="3:3" x14ac:dyDescent="0.35">
      <c r="C99" s="93"/>
    </row>
    <row r="100" spans="3:3" x14ac:dyDescent="0.35">
      <c r="C100" s="91"/>
    </row>
    <row r="101" spans="3:3" x14ac:dyDescent="0.35">
      <c r="C101" s="92"/>
    </row>
    <row r="102" spans="3:3" x14ac:dyDescent="0.35">
      <c r="C102" s="92"/>
    </row>
    <row r="103" spans="3:3" x14ac:dyDescent="0.35">
      <c r="C103" s="92"/>
    </row>
    <row r="104" spans="3:3" x14ac:dyDescent="0.35">
      <c r="C104" s="92"/>
    </row>
    <row r="105" spans="3:3" x14ac:dyDescent="0.35">
      <c r="C105" s="92"/>
    </row>
    <row r="106" spans="3:3" x14ac:dyDescent="0.35">
      <c r="C106" s="92"/>
    </row>
    <row r="107" spans="3:3" x14ac:dyDescent="0.35">
      <c r="C107" s="92"/>
    </row>
    <row r="108" spans="3:3" x14ac:dyDescent="0.35">
      <c r="C108" s="91"/>
    </row>
    <row r="109" spans="3:3" x14ac:dyDescent="0.35">
      <c r="C109" s="92"/>
    </row>
    <row r="110" spans="3:3" x14ac:dyDescent="0.35">
      <c r="C110" s="92"/>
    </row>
    <row r="111" spans="3:3" x14ac:dyDescent="0.35">
      <c r="C111" s="92"/>
    </row>
    <row r="112" spans="3:3" x14ac:dyDescent="0.35">
      <c r="C112" s="92"/>
    </row>
    <row r="113" spans="3:3" x14ac:dyDescent="0.35">
      <c r="C113" s="92"/>
    </row>
    <row r="114" spans="3:3" x14ac:dyDescent="0.35">
      <c r="C114" s="92"/>
    </row>
    <row r="115" spans="3:3" x14ac:dyDescent="0.35">
      <c r="C115" s="92"/>
    </row>
    <row r="116" spans="3:3" x14ac:dyDescent="0.35">
      <c r="C116" s="92"/>
    </row>
    <row r="117" spans="3:3" x14ac:dyDescent="0.35">
      <c r="C117" s="92"/>
    </row>
    <row r="118" spans="3:3" x14ac:dyDescent="0.35">
      <c r="C118" s="91"/>
    </row>
    <row r="119" spans="3:3" x14ac:dyDescent="0.35">
      <c r="C119" s="91"/>
    </row>
    <row r="120" spans="3:3" x14ac:dyDescent="0.35">
      <c r="C120" s="92"/>
    </row>
    <row r="121" spans="3:3" x14ac:dyDescent="0.35">
      <c r="C121" s="92"/>
    </row>
    <row r="122" spans="3:3" x14ac:dyDescent="0.35">
      <c r="C122" s="92"/>
    </row>
    <row r="123" spans="3:3" x14ac:dyDescent="0.35">
      <c r="C123" s="92"/>
    </row>
    <row r="124" spans="3:3" x14ac:dyDescent="0.35">
      <c r="C124" s="92"/>
    </row>
    <row r="125" spans="3:3" x14ac:dyDescent="0.35">
      <c r="C125" s="92"/>
    </row>
    <row r="126" spans="3:3" x14ac:dyDescent="0.35">
      <c r="C126" s="91"/>
    </row>
    <row r="127" spans="3:3" x14ac:dyDescent="0.35">
      <c r="C127" s="91"/>
    </row>
    <row r="128" spans="3:3" x14ac:dyDescent="0.35">
      <c r="C128" s="93"/>
    </row>
    <row r="129" spans="3:3" x14ac:dyDescent="0.35">
      <c r="C129" s="91"/>
    </row>
    <row r="130" spans="3:3" x14ac:dyDescent="0.35">
      <c r="C130" s="93"/>
    </row>
    <row r="131" spans="3:3" x14ac:dyDescent="0.35">
      <c r="C131" s="91"/>
    </row>
    <row r="132" spans="3:3" x14ac:dyDescent="0.35">
      <c r="C132" s="91"/>
    </row>
    <row r="133" spans="3:3" x14ac:dyDescent="0.35">
      <c r="C133" s="93"/>
    </row>
    <row r="134" spans="3:3" x14ac:dyDescent="0.35">
      <c r="C134" s="91"/>
    </row>
    <row r="135" spans="3:3" x14ac:dyDescent="0.35">
      <c r="C135" s="90"/>
    </row>
    <row r="136" spans="3:3" x14ac:dyDescent="0.35">
      <c r="C136" s="91"/>
    </row>
  </sheetData>
  <mergeCells count="4">
    <mergeCell ref="E69:E74"/>
    <mergeCell ref="C71:C72"/>
    <mergeCell ref="D72:D73"/>
    <mergeCell ref="C73:C7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1:BH419"/>
  <sheetViews>
    <sheetView workbookViewId="0">
      <selection activeCell="I40" sqref="I40"/>
    </sheetView>
  </sheetViews>
  <sheetFormatPr defaultRowHeight="14.5" x14ac:dyDescent="0.35"/>
  <cols>
    <col min="1" max="1" width="17.54296875" bestFit="1" customWidth="1"/>
    <col min="2" max="4" width="11.1796875" bestFit="1" customWidth="1"/>
    <col min="5" max="6" width="23.54296875" bestFit="1" customWidth="1"/>
    <col min="7" max="20" width="30.453125" bestFit="1" customWidth="1"/>
    <col min="21" max="21" width="11.453125" bestFit="1" customWidth="1"/>
    <col min="22" max="22" width="30.54296875" customWidth="1"/>
    <col min="23" max="23" width="7.1796875" bestFit="1" customWidth="1"/>
    <col min="24" max="24" width="30.54296875" customWidth="1"/>
    <col min="25" max="25" width="14.453125" bestFit="1" customWidth="1"/>
    <col min="26" max="26" width="30.54296875" customWidth="1"/>
    <col min="27" max="27" width="18.453125" bestFit="1" customWidth="1"/>
    <col min="28" max="28" width="21.54296875" bestFit="1" customWidth="1"/>
    <col min="29" max="29" width="21.453125" bestFit="1" customWidth="1"/>
    <col min="30" max="30" width="21.54296875" bestFit="1" customWidth="1"/>
    <col min="31" max="31" width="33" bestFit="1" customWidth="1"/>
    <col min="32" max="32" width="30.54296875" customWidth="1"/>
    <col min="33" max="33" width="39.1796875" bestFit="1" customWidth="1"/>
    <col min="34" max="34" width="30.54296875" customWidth="1"/>
    <col min="35" max="35" width="8.453125" bestFit="1" customWidth="1"/>
    <col min="36" max="36" width="11.1796875" bestFit="1" customWidth="1"/>
    <col min="37" max="37" width="29" bestFit="1" customWidth="1"/>
    <col min="38" max="38" width="21.54296875" bestFit="1" customWidth="1"/>
    <col min="39" max="39" width="11.54296875" bestFit="1" customWidth="1"/>
    <col min="40" max="40" width="30.54296875" customWidth="1"/>
    <col min="41" max="41" width="12.54296875" bestFit="1" customWidth="1"/>
    <col min="42" max="42" width="17" bestFit="1" customWidth="1"/>
    <col min="43" max="43" width="8.54296875" bestFit="1" customWidth="1"/>
    <col min="44" max="44" width="15" bestFit="1" customWidth="1"/>
    <col min="45" max="45" width="27.54296875" bestFit="1" customWidth="1"/>
    <col min="46" max="46" width="19.54296875" bestFit="1" customWidth="1"/>
    <col min="47" max="47" width="45.81640625" bestFit="1" customWidth="1"/>
    <col min="48" max="48" width="30.54296875" customWidth="1"/>
    <col min="49" max="49" width="26.453125" bestFit="1" customWidth="1"/>
    <col min="50" max="50" width="25.54296875" bestFit="1" customWidth="1"/>
    <col min="51" max="51" width="8.81640625" bestFit="1" customWidth="1"/>
    <col min="52" max="52" width="30.54296875" customWidth="1"/>
    <col min="53" max="53" width="20.54296875" bestFit="1" customWidth="1"/>
    <col min="54" max="54" width="28.54296875" bestFit="1" customWidth="1"/>
    <col min="55" max="55" width="47.1796875" bestFit="1" customWidth="1"/>
    <col min="56" max="56" width="30.54296875" customWidth="1"/>
    <col min="57" max="58" width="30.453125" bestFit="1" customWidth="1"/>
    <col min="59" max="59" width="24.453125" bestFit="1" customWidth="1"/>
    <col min="60" max="60" width="22" bestFit="1" customWidth="1"/>
  </cols>
  <sheetData>
    <row r="1" spans="1:60" x14ac:dyDescent="0.35">
      <c r="A1" s="71" t="s">
        <v>385</v>
      </c>
      <c r="B1" s="71" t="s">
        <v>386</v>
      </c>
      <c r="C1" s="71" t="s">
        <v>378</v>
      </c>
      <c r="D1" s="71" t="s">
        <v>386</v>
      </c>
      <c r="E1" s="71" t="s">
        <v>373</v>
      </c>
      <c r="F1" s="71" t="s">
        <v>386</v>
      </c>
      <c r="G1" s="71" t="s">
        <v>400</v>
      </c>
      <c r="H1" s="71" t="s">
        <v>386</v>
      </c>
      <c r="I1" s="71" t="s">
        <v>404</v>
      </c>
      <c r="J1" s="71" t="s">
        <v>386</v>
      </c>
      <c r="K1" s="71" t="s">
        <v>416</v>
      </c>
      <c r="L1" s="71" t="s">
        <v>386</v>
      </c>
      <c r="M1" s="71" t="s">
        <v>417</v>
      </c>
      <c r="N1" s="71" t="s">
        <v>386</v>
      </c>
      <c r="O1" s="71" t="s">
        <v>418</v>
      </c>
      <c r="P1" s="71" t="s">
        <v>386</v>
      </c>
      <c r="Q1" s="71" t="s">
        <v>419</v>
      </c>
      <c r="R1" s="71" t="s">
        <v>386</v>
      </c>
      <c r="S1" s="71" t="s">
        <v>420</v>
      </c>
      <c r="T1" s="71" t="s">
        <v>386</v>
      </c>
      <c r="U1" s="71" t="s">
        <v>376</v>
      </c>
      <c r="V1" s="71" t="s">
        <v>386</v>
      </c>
      <c r="W1" s="71" t="s">
        <v>381</v>
      </c>
      <c r="X1" s="71" t="s">
        <v>386</v>
      </c>
      <c r="Y1" s="71" t="s">
        <v>383</v>
      </c>
      <c r="Z1" s="71" t="s">
        <v>386</v>
      </c>
      <c r="AA1" s="71" t="s">
        <v>1528</v>
      </c>
      <c r="AB1" s="71" t="s">
        <v>386</v>
      </c>
      <c r="AC1" s="71" t="s">
        <v>1541</v>
      </c>
      <c r="AD1" s="71" t="s">
        <v>386</v>
      </c>
      <c r="AE1" s="71" t="s">
        <v>1542</v>
      </c>
      <c r="AF1" s="71" t="s">
        <v>386</v>
      </c>
      <c r="AG1" s="71" t="s">
        <v>1717</v>
      </c>
      <c r="AH1" s="71" t="s">
        <v>386</v>
      </c>
      <c r="AI1" s="71" t="s">
        <v>394</v>
      </c>
      <c r="AJ1" s="71" t="s">
        <v>386</v>
      </c>
      <c r="AK1" s="71" t="s">
        <v>1816</v>
      </c>
      <c r="AL1" s="71" t="s">
        <v>386</v>
      </c>
      <c r="AM1" s="71" t="s">
        <v>1823</v>
      </c>
      <c r="AN1" s="71" t="s">
        <v>386</v>
      </c>
      <c r="AO1" s="71" t="s">
        <v>1837</v>
      </c>
      <c r="AP1" s="71" t="s">
        <v>386</v>
      </c>
      <c r="AQ1" s="71" t="s">
        <v>1848</v>
      </c>
      <c r="AR1" s="71" t="s">
        <v>386</v>
      </c>
      <c r="AS1" s="71" t="s">
        <v>1871</v>
      </c>
      <c r="AT1" s="71" t="s">
        <v>386</v>
      </c>
      <c r="AU1" s="71" t="s">
        <v>1882</v>
      </c>
      <c r="AV1" s="71" t="s">
        <v>386</v>
      </c>
      <c r="AW1" s="71" t="s">
        <v>1922</v>
      </c>
      <c r="AX1" s="71" t="s">
        <v>386</v>
      </c>
      <c r="AY1" s="71" t="s">
        <v>1930</v>
      </c>
      <c r="AZ1" s="71" t="s">
        <v>386</v>
      </c>
      <c r="BA1" s="71" t="s">
        <v>2328</v>
      </c>
      <c r="BB1" s="71" t="s">
        <v>386</v>
      </c>
      <c r="BC1" s="71" t="s">
        <v>2371</v>
      </c>
      <c r="BD1" s="71" t="s">
        <v>386</v>
      </c>
      <c r="BE1" s="71" t="s">
        <v>2401</v>
      </c>
      <c r="BF1" s="71" t="s">
        <v>386</v>
      </c>
      <c r="BG1" s="71" t="s">
        <v>2432</v>
      </c>
      <c r="BH1" s="71" t="s">
        <v>386</v>
      </c>
    </row>
    <row r="2" spans="1:60" x14ac:dyDescent="0.35">
      <c r="A2" t="s">
        <v>387</v>
      </c>
      <c r="C2" t="s">
        <v>387</v>
      </c>
      <c r="E2" t="s">
        <v>387</v>
      </c>
      <c r="G2" t="s">
        <v>387</v>
      </c>
      <c r="I2" t="s">
        <v>387</v>
      </c>
      <c r="K2" t="s">
        <v>387</v>
      </c>
      <c r="M2" t="s">
        <v>387</v>
      </c>
      <c r="O2" t="s">
        <v>387</v>
      </c>
      <c r="Q2" t="s">
        <v>387</v>
      </c>
      <c r="S2" t="s">
        <v>387</v>
      </c>
      <c r="U2" t="s">
        <v>387</v>
      </c>
      <c r="W2" t="s">
        <v>387</v>
      </c>
      <c r="Y2" t="s">
        <v>387</v>
      </c>
      <c r="AA2" t="s">
        <v>387</v>
      </c>
      <c r="AC2" t="s">
        <v>387</v>
      </c>
      <c r="AE2" t="s">
        <v>387</v>
      </c>
      <c r="AG2" t="s">
        <v>387</v>
      </c>
      <c r="AI2" t="s">
        <v>387</v>
      </c>
      <c r="AK2" t="s">
        <v>387</v>
      </c>
      <c r="AM2" t="s">
        <v>387</v>
      </c>
      <c r="AO2" t="s">
        <v>387</v>
      </c>
      <c r="AQ2" t="s">
        <v>387</v>
      </c>
      <c r="AS2" t="s">
        <v>387</v>
      </c>
      <c r="AU2" t="s">
        <v>387</v>
      </c>
      <c r="AW2" t="s">
        <v>387</v>
      </c>
      <c r="AY2" t="s">
        <v>387</v>
      </c>
      <c r="BA2" t="s">
        <v>387</v>
      </c>
      <c r="BC2" t="s">
        <v>387</v>
      </c>
      <c r="BE2" t="s">
        <v>387</v>
      </c>
      <c r="BG2" t="s">
        <v>387</v>
      </c>
    </row>
    <row r="3" spans="1:60" x14ac:dyDescent="0.35">
      <c r="A3" t="s">
        <v>388</v>
      </c>
      <c r="C3" t="s">
        <v>394</v>
      </c>
      <c r="D3" t="s">
        <v>394</v>
      </c>
      <c r="E3" t="s">
        <v>374</v>
      </c>
      <c r="F3" t="s">
        <v>374</v>
      </c>
      <c r="G3" t="s">
        <v>401</v>
      </c>
      <c r="H3" t="s">
        <v>401</v>
      </c>
      <c r="I3" t="s">
        <v>401</v>
      </c>
      <c r="J3" t="s">
        <v>401</v>
      </c>
      <c r="K3" t="s">
        <v>401</v>
      </c>
      <c r="L3" t="s">
        <v>401</v>
      </c>
      <c r="M3" t="s">
        <v>401</v>
      </c>
      <c r="N3" t="s">
        <v>401</v>
      </c>
      <c r="O3" t="s">
        <v>401</v>
      </c>
      <c r="P3" t="s">
        <v>401</v>
      </c>
      <c r="Q3" t="s">
        <v>401</v>
      </c>
      <c r="R3" t="s">
        <v>401</v>
      </c>
      <c r="S3" t="s">
        <v>401</v>
      </c>
      <c r="T3" t="s">
        <v>401</v>
      </c>
      <c r="U3" t="s">
        <v>421</v>
      </c>
      <c r="V3" t="s">
        <v>422</v>
      </c>
      <c r="W3" t="s">
        <v>622</v>
      </c>
      <c r="X3" t="s">
        <v>623</v>
      </c>
      <c r="Y3" t="s">
        <v>1451</v>
      </c>
      <c r="Z3" t="s">
        <v>1452</v>
      </c>
      <c r="AA3" t="s">
        <v>1529</v>
      </c>
      <c r="AB3" t="s">
        <v>1529</v>
      </c>
      <c r="AC3" t="s">
        <v>1529</v>
      </c>
      <c r="AD3" t="s">
        <v>1529</v>
      </c>
      <c r="AE3" t="s">
        <v>1543</v>
      </c>
      <c r="AF3" t="s">
        <v>1544</v>
      </c>
      <c r="AG3" t="s">
        <v>1718</v>
      </c>
      <c r="AH3" t="s">
        <v>1719</v>
      </c>
      <c r="AI3" t="s">
        <v>1815</v>
      </c>
      <c r="AK3" t="s">
        <v>431</v>
      </c>
      <c r="AL3" t="s">
        <v>431</v>
      </c>
      <c r="AM3" t="s">
        <v>1824</v>
      </c>
      <c r="AN3" t="s">
        <v>1825</v>
      </c>
      <c r="AO3" t="s">
        <v>897</v>
      </c>
      <c r="AP3" t="s">
        <v>897</v>
      </c>
      <c r="AQ3" t="s">
        <v>1849</v>
      </c>
      <c r="AR3" t="s">
        <v>1850</v>
      </c>
      <c r="AS3" t="s">
        <v>1872</v>
      </c>
      <c r="AT3" t="s">
        <v>1872</v>
      </c>
      <c r="AU3" t="s">
        <v>1883</v>
      </c>
      <c r="AV3" t="s">
        <v>1883</v>
      </c>
      <c r="AW3" t="s">
        <v>1923</v>
      </c>
      <c r="AX3" t="s">
        <v>1923</v>
      </c>
      <c r="AY3" t="s">
        <v>1931</v>
      </c>
      <c r="AZ3" t="s">
        <v>1932</v>
      </c>
      <c r="BA3" t="s">
        <v>2329</v>
      </c>
      <c r="BB3" t="s">
        <v>2329</v>
      </c>
      <c r="BC3" t="s">
        <v>2372</v>
      </c>
      <c r="BD3" t="s">
        <v>2372</v>
      </c>
      <c r="BE3" t="s">
        <v>2402</v>
      </c>
      <c r="BF3" t="s">
        <v>2402</v>
      </c>
      <c r="BG3" t="s">
        <v>2433</v>
      </c>
      <c r="BH3" t="s">
        <v>2433</v>
      </c>
    </row>
    <row r="4" spans="1:60" x14ac:dyDescent="0.35">
      <c r="A4" t="s">
        <v>389</v>
      </c>
      <c r="C4" t="s">
        <v>395</v>
      </c>
      <c r="D4" t="s">
        <v>396</v>
      </c>
      <c r="E4" t="s">
        <v>398</v>
      </c>
      <c r="F4" t="s">
        <v>398</v>
      </c>
      <c r="G4" t="s">
        <v>402</v>
      </c>
      <c r="H4" t="s">
        <v>402</v>
      </c>
      <c r="I4" t="s">
        <v>405</v>
      </c>
      <c r="J4" t="s">
        <v>405</v>
      </c>
      <c r="K4" t="s">
        <v>405</v>
      </c>
      <c r="L4" t="s">
        <v>405</v>
      </c>
      <c r="M4" t="s">
        <v>402</v>
      </c>
      <c r="N4" t="s">
        <v>402</v>
      </c>
      <c r="O4" t="s">
        <v>405</v>
      </c>
      <c r="P4" t="s">
        <v>405</v>
      </c>
      <c r="Q4" t="s">
        <v>402</v>
      </c>
      <c r="R4" t="s">
        <v>402</v>
      </c>
      <c r="S4" t="s">
        <v>405</v>
      </c>
      <c r="T4" t="s">
        <v>405</v>
      </c>
      <c r="U4" t="s">
        <v>261</v>
      </c>
      <c r="V4" t="s">
        <v>423</v>
      </c>
      <c r="W4" t="s">
        <v>624</v>
      </c>
      <c r="X4" t="s">
        <v>625</v>
      </c>
      <c r="Y4" t="s">
        <v>1453</v>
      </c>
      <c r="Z4" t="s">
        <v>1454</v>
      </c>
      <c r="AA4" t="s">
        <v>364</v>
      </c>
      <c r="AB4" t="s">
        <v>1530</v>
      </c>
      <c r="AC4" t="s">
        <v>364</v>
      </c>
      <c r="AD4" t="s">
        <v>1530</v>
      </c>
      <c r="AE4" t="s">
        <v>1545</v>
      </c>
      <c r="AF4" t="s">
        <v>1546</v>
      </c>
      <c r="AG4" t="s">
        <v>1720</v>
      </c>
      <c r="AH4" t="s">
        <v>1548</v>
      </c>
      <c r="AI4" t="s">
        <v>372</v>
      </c>
      <c r="AK4" t="s">
        <v>1817</v>
      </c>
      <c r="AL4" t="s">
        <v>1817</v>
      </c>
      <c r="AM4" t="s">
        <v>405</v>
      </c>
      <c r="AN4" t="s">
        <v>1826</v>
      </c>
      <c r="AO4" t="s">
        <v>931</v>
      </c>
      <c r="AP4" t="s">
        <v>931</v>
      </c>
      <c r="AQ4" t="s">
        <v>1851</v>
      </c>
      <c r="AR4" t="s">
        <v>1852</v>
      </c>
      <c r="AS4" t="s">
        <v>1873</v>
      </c>
      <c r="AT4" t="s">
        <v>1873</v>
      </c>
      <c r="AU4" t="s">
        <v>1884</v>
      </c>
      <c r="AV4" t="s">
        <v>1884</v>
      </c>
      <c r="AW4" t="s">
        <v>1924</v>
      </c>
      <c r="AX4" t="s">
        <v>1924</v>
      </c>
      <c r="AY4" t="s">
        <v>1933</v>
      </c>
      <c r="AZ4" t="s">
        <v>1934</v>
      </c>
      <c r="BA4" t="s">
        <v>2330</v>
      </c>
      <c r="BB4" t="s">
        <v>2330</v>
      </c>
      <c r="BC4" t="s">
        <v>2373</v>
      </c>
      <c r="BD4" t="s">
        <v>2373</v>
      </c>
      <c r="BE4" t="s">
        <v>2403</v>
      </c>
      <c r="BF4" t="s">
        <v>2403</v>
      </c>
      <c r="BG4" t="s">
        <v>2434</v>
      </c>
      <c r="BH4" t="s">
        <v>2434</v>
      </c>
    </row>
    <row r="5" spans="1:60" x14ac:dyDescent="0.35">
      <c r="A5" t="s">
        <v>390</v>
      </c>
      <c r="C5" t="s">
        <v>379</v>
      </c>
      <c r="D5" t="s">
        <v>379</v>
      </c>
      <c r="E5" t="s">
        <v>399</v>
      </c>
      <c r="F5" t="s">
        <v>399</v>
      </c>
      <c r="G5" t="s">
        <v>403</v>
      </c>
      <c r="H5" t="s">
        <v>403</v>
      </c>
      <c r="I5" t="s">
        <v>406</v>
      </c>
      <c r="J5" t="s">
        <v>406</v>
      </c>
      <c r="K5" t="s">
        <v>406</v>
      </c>
      <c r="L5" t="s">
        <v>406</v>
      </c>
      <c r="M5" t="s">
        <v>403</v>
      </c>
      <c r="N5" t="s">
        <v>403</v>
      </c>
      <c r="O5" t="s">
        <v>406</v>
      </c>
      <c r="P5" t="s">
        <v>406</v>
      </c>
      <c r="Q5" t="s">
        <v>403</v>
      </c>
      <c r="R5" t="s">
        <v>403</v>
      </c>
      <c r="S5" t="s">
        <v>406</v>
      </c>
      <c r="T5" t="s">
        <v>406</v>
      </c>
      <c r="U5" t="s">
        <v>424</v>
      </c>
      <c r="V5" t="s">
        <v>425</v>
      </c>
      <c r="W5" t="s">
        <v>626</v>
      </c>
      <c r="X5" t="s">
        <v>627</v>
      </c>
      <c r="Y5" t="s">
        <v>1455</v>
      </c>
      <c r="Z5" t="s">
        <v>1456</v>
      </c>
      <c r="AA5" t="s">
        <v>1531</v>
      </c>
      <c r="AB5" t="s">
        <v>1532</v>
      </c>
      <c r="AC5" t="s">
        <v>1531</v>
      </c>
      <c r="AD5" t="s">
        <v>1532</v>
      </c>
      <c r="AE5" t="s">
        <v>1547</v>
      </c>
      <c r="AF5" t="s">
        <v>1548</v>
      </c>
      <c r="AG5" t="s">
        <v>1721</v>
      </c>
      <c r="AH5" t="s">
        <v>1722</v>
      </c>
      <c r="AK5" t="s">
        <v>490</v>
      </c>
      <c r="AL5" t="s">
        <v>490</v>
      </c>
      <c r="AM5" t="s">
        <v>406</v>
      </c>
      <c r="AN5" t="s">
        <v>1827</v>
      </c>
      <c r="AO5" t="s">
        <v>1838</v>
      </c>
      <c r="AP5" t="s">
        <v>1838</v>
      </c>
      <c r="AQ5" t="s">
        <v>1853</v>
      </c>
      <c r="AR5" t="s">
        <v>1854</v>
      </c>
      <c r="AS5" t="s">
        <v>1874</v>
      </c>
      <c r="AT5" t="s">
        <v>1874</v>
      </c>
      <c r="AU5" t="s">
        <v>1885</v>
      </c>
      <c r="AV5" t="s">
        <v>1885</v>
      </c>
      <c r="AW5" t="s">
        <v>1925</v>
      </c>
      <c r="AX5" t="s">
        <v>1925</v>
      </c>
      <c r="AY5" t="s">
        <v>1935</v>
      </c>
      <c r="AZ5" t="s">
        <v>1936</v>
      </c>
      <c r="BA5" t="s">
        <v>2331</v>
      </c>
      <c r="BB5" t="s">
        <v>2331</v>
      </c>
      <c r="BC5" t="s">
        <v>2374</v>
      </c>
      <c r="BD5" t="s">
        <v>2374</v>
      </c>
      <c r="BE5" t="s">
        <v>2404</v>
      </c>
      <c r="BF5" t="s">
        <v>2404</v>
      </c>
      <c r="BG5" t="s">
        <v>2435</v>
      </c>
      <c r="BH5" t="s">
        <v>2435</v>
      </c>
    </row>
    <row r="6" spans="1:60" x14ac:dyDescent="0.35">
      <c r="A6" t="s">
        <v>380</v>
      </c>
      <c r="C6" t="s">
        <v>397</v>
      </c>
      <c r="D6" t="s">
        <v>397</v>
      </c>
      <c r="I6" t="s">
        <v>407</v>
      </c>
      <c r="J6" t="s">
        <v>407</v>
      </c>
      <c r="K6" t="s">
        <v>407</v>
      </c>
      <c r="L6" t="s">
        <v>407</v>
      </c>
      <c r="O6" t="s">
        <v>407</v>
      </c>
      <c r="P6" t="s">
        <v>407</v>
      </c>
      <c r="S6" t="s">
        <v>407</v>
      </c>
      <c r="T6" t="s">
        <v>407</v>
      </c>
      <c r="U6" t="s">
        <v>426</v>
      </c>
      <c r="V6" t="s">
        <v>427</v>
      </c>
      <c r="W6" t="s">
        <v>628</v>
      </c>
      <c r="X6" t="s">
        <v>629</v>
      </c>
      <c r="Y6" t="s">
        <v>1457</v>
      </c>
      <c r="Z6" t="s">
        <v>1458</v>
      </c>
      <c r="AA6" t="s">
        <v>1533</v>
      </c>
      <c r="AB6" t="s">
        <v>1533</v>
      </c>
      <c r="AC6" t="s">
        <v>1533</v>
      </c>
      <c r="AD6" t="s">
        <v>1533</v>
      </c>
      <c r="AE6" t="s">
        <v>1549</v>
      </c>
      <c r="AF6" t="s">
        <v>1550</v>
      </c>
      <c r="AG6" t="s">
        <v>1723</v>
      </c>
      <c r="AH6" t="s">
        <v>1556</v>
      </c>
      <c r="AK6" t="s">
        <v>507</v>
      </c>
      <c r="AL6" t="s">
        <v>507</v>
      </c>
      <c r="AM6" t="s">
        <v>407</v>
      </c>
      <c r="AN6" t="s">
        <v>1828</v>
      </c>
      <c r="AO6" t="s">
        <v>1839</v>
      </c>
      <c r="AP6" t="s">
        <v>1840</v>
      </c>
      <c r="AQ6" t="s">
        <v>1855</v>
      </c>
      <c r="AR6" t="s">
        <v>1856</v>
      </c>
      <c r="AS6" t="s">
        <v>1875</v>
      </c>
      <c r="AT6" t="s">
        <v>1875</v>
      </c>
      <c r="AU6" t="s">
        <v>744</v>
      </c>
      <c r="AV6" t="s">
        <v>744</v>
      </c>
      <c r="AW6" t="s">
        <v>1926</v>
      </c>
      <c r="AX6" t="s">
        <v>1926</v>
      </c>
      <c r="AY6" t="s">
        <v>1937</v>
      </c>
      <c r="AZ6" t="s">
        <v>1938</v>
      </c>
      <c r="BA6" t="s">
        <v>2332</v>
      </c>
      <c r="BB6" t="s">
        <v>2332</v>
      </c>
      <c r="BC6" t="s">
        <v>2375</v>
      </c>
      <c r="BD6" t="s">
        <v>2375</v>
      </c>
      <c r="BE6" t="s">
        <v>2405</v>
      </c>
      <c r="BF6" t="s">
        <v>2405</v>
      </c>
      <c r="BG6" t="s">
        <v>2436</v>
      </c>
      <c r="BH6" t="s">
        <v>2436</v>
      </c>
    </row>
    <row r="7" spans="1:60" x14ac:dyDescent="0.35">
      <c r="A7" t="s">
        <v>391</v>
      </c>
      <c r="I7" t="s">
        <v>408</v>
      </c>
      <c r="J7" t="s">
        <v>408</v>
      </c>
      <c r="K7" t="s">
        <v>408</v>
      </c>
      <c r="L7" t="s">
        <v>408</v>
      </c>
      <c r="O7" t="s">
        <v>408</v>
      </c>
      <c r="P7" t="s">
        <v>408</v>
      </c>
      <c r="S7" t="s">
        <v>408</v>
      </c>
      <c r="T7" t="s">
        <v>408</v>
      </c>
      <c r="U7" t="s">
        <v>428</v>
      </c>
      <c r="V7" t="s">
        <v>429</v>
      </c>
      <c r="W7" t="s">
        <v>630</v>
      </c>
      <c r="X7" t="s">
        <v>631</v>
      </c>
      <c r="Y7" t="s">
        <v>1459</v>
      </c>
      <c r="Z7" t="s">
        <v>1460</v>
      </c>
      <c r="AA7" t="s">
        <v>1534</v>
      </c>
      <c r="AB7" t="s">
        <v>1534</v>
      </c>
      <c r="AC7" t="s">
        <v>1534</v>
      </c>
      <c r="AD7" t="s">
        <v>1534</v>
      </c>
      <c r="AE7" t="s">
        <v>1551</v>
      </c>
      <c r="AF7" t="s">
        <v>1552</v>
      </c>
      <c r="AG7" t="s">
        <v>1724</v>
      </c>
      <c r="AH7" t="s">
        <v>1725</v>
      </c>
      <c r="AK7" t="s">
        <v>536</v>
      </c>
      <c r="AL7" t="s">
        <v>536</v>
      </c>
      <c r="AM7" t="s">
        <v>408</v>
      </c>
      <c r="AN7" t="s">
        <v>1829</v>
      </c>
      <c r="AO7" t="s">
        <v>891</v>
      </c>
      <c r="AP7" t="s">
        <v>891</v>
      </c>
      <c r="AQ7" t="s">
        <v>1857</v>
      </c>
      <c r="AR7" t="s">
        <v>1858</v>
      </c>
      <c r="AS7" t="s">
        <v>1876</v>
      </c>
      <c r="AT7" t="s">
        <v>1876</v>
      </c>
      <c r="AU7" t="s">
        <v>1886</v>
      </c>
      <c r="AV7" t="s">
        <v>1886</v>
      </c>
      <c r="AW7" t="s">
        <v>1927</v>
      </c>
      <c r="AX7" t="s">
        <v>1927</v>
      </c>
      <c r="AY7" t="s">
        <v>1939</v>
      </c>
      <c r="AZ7" t="s">
        <v>1940</v>
      </c>
      <c r="BA7" t="s">
        <v>2333</v>
      </c>
      <c r="BB7" t="s">
        <v>2333</v>
      </c>
      <c r="BC7" t="s">
        <v>2376</v>
      </c>
      <c r="BD7" t="s">
        <v>2376</v>
      </c>
      <c r="BE7" t="s">
        <v>2406</v>
      </c>
      <c r="BF7" t="s">
        <v>2406</v>
      </c>
      <c r="BG7" t="s">
        <v>2437</v>
      </c>
      <c r="BH7" t="s">
        <v>2437</v>
      </c>
    </row>
    <row r="8" spans="1:60" x14ac:dyDescent="0.35">
      <c r="A8" t="s">
        <v>392</v>
      </c>
      <c r="I8" t="s">
        <v>409</v>
      </c>
      <c r="J8" t="s">
        <v>409</v>
      </c>
      <c r="K8" t="s">
        <v>409</v>
      </c>
      <c r="L8" t="s">
        <v>409</v>
      </c>
      <c r="O8" t="s">
        <v>409</v>
      </c>
      <c r="P8" t="s">
        <v>409</v>
      </c>
      <c r="S8" t="s">
        <v>409</v>
      </c>
      <c r="T8" t="s">
        <v>409</v>
      </c>
      <c r="U8" t="s">
        <v>430</v>
      </c>
      <c r="V8" t="s">
        <v>431</v>
      </c>
      <c r="W8" t="s">
        <v>632</v>
      </c>
      <c r="X8" t="s">
        <v>633</v>
      </c>
      <c r="Y8" t="s">
        <v>1461</v>
      </c>
      <c r="Z8" t="s">
        <v>364</v>
      </c>
      <c r="AA8" t="s">
        <v>1</v>
      </c>
      <c r="AB8" t="s">
        <v>1</v>
      </c>
      <c r="AC8" t="s">
        <v>1</v>
      </c>
      <c r="AD8" t="s">
        <v>1</v>
      </c>
      <c r="AE8" t="s">
        <v>1553</v>
      </c>
      <c r="AF8" t="s">
        <v>1554</v>
      </c>
      <c r="AG8" t="s">
        <v>1726</v>
      </c>
      <c r="AH8" t="s">
        <v>1560</v>
      </c>
      <c r="AK8" t="s">
        <v>1818</v>
      </c>
      <c r="AL8" t="s">
        <v>1818</v>
      </c>
      <c r="AM8" t="s">
        <v>409</v>
      </c>
      <c r="AN8" t="s">
        <v>1830</v>
      </c>
      <c r="AO8" t="s">
        <v>1031</v>
      </c>
      <c r="AP8" t="s">
        <v>1031</v>
      </c>
      <c r="AQ8" t="s">
        <v>1859</v>
      </c>
      <c r="AR8" t="s">
        <v>1860</v>
      </c>
      <c r="AS8" t="s">
        <v>1877</v>
      </c>
      <c r="AT8" t="s">
        <v>1877</v>
      </c>
      <c r="AU8" t="s">
        <v>1887</v>
      </c>
      <c r="AV8" t="s">
        <v>1887</v>
      </c>
      <c r="AW8" t="s">
        <v>1928</v>
      </c>
      <c r="AX8" t="s">
        <v>1928</v>
      </c>
      <c r="AY8" t="s">
        <v>1941</v>
      </c>
      <c r="AZ8" t="s">
        <v>1942</v>
      </c>
      <c r="BA8" t="s">
        <v>2334</v>
      </c>
      <c r="BB8" t="s">
        <v>2334</v>
      </c>
      <c r="BC8" t="s">
        <v>2377</v>
      </c>
      <c r="BD8" t="s">
        <v>2377</v>
      </c>
      <c r="BE8" t="s">
        <v>2407</v>
      </c>
      <c r="BF8" t="s">
        <v>2407</v>
      </c>
    </row>
    <row r="9" spans="1:60" x14ac:dyDescent="0.35">
      <c r="A9" t="s">
        <v>393</v>
      </c>
      <c r="I9" t="s">
        <v>410</v>
      </c>
      <c r="J9" t="s">
        <v>410</v>
      </c>
      <c r="K9" t="s">
        <v>410</v>
      </c>
      <c r="L9" t="s">
        <v>410</v>
      </c>
      <c r="O9" t="s">
        <v>410</v>
      </c>
      <c r="P9" t="s">
        <v>410</v>
      </c>
      <c r="S9" t="s">
        <v>410</v>
      </c>
      <c r="T9" t="s">
        <v>410</v>
      </c>
      <c r="U9" t="s">
        <v>432</v>
      </c>
      <c r="V9" t="s">
        <v>433</v>
      </c>
      <c r="W9" t="s">
        <v>634</v>
      </c>
      <c r="X9" t="s">
        <v>635</v>
      </c>
      <c r="Y9" t="s">
        <v>1462</v>
      </c>
      <c r="Z9" t="s">
        <v>1463</v>
      </c>
      <c r="AA9" t="s">
        <v>1535</v>
      </c>
      <c r="AB9" t="s">
        <v>1535</v>
      </c>
      <c r="AC9" t="s">
        <v>1536</v>
      </c>
      <c r="AD9" t="s">
        <v>1537</v>
      </c>
      <c r="AE9" t="s">
        <v>1555</v>
      </c>
      <c r="AF9" t="s">
        <v>1556</v>
      </c>
      <c r="AG9" t="s">
        <v>1727</v>
      </c>
      <c r="AH9" t="s">
        <v>1562</v>
      </c>
      <c r="AK9" t="s">
        <v>1819</v>
      </c>
      <c r="AL9" t="s">
        <v>1819</v>
      </c>
      <c r="AM9" t="s">
        <v>410</v>
      </c>
      <c r="AN9" t="s">
        <v>1831</v>
      </c>
      <c r="AO9" t="s">
        <v>1841</v>
      </c>
      <c r="AP9" t="s">
        <v>737</v>
      </c>
      <c r="AQ9" t="s">
        <v>1861</v>
      </c>
      <c r="AR9" t="s">
        <v>1862</v>
      </c>
      <c r="AS9" t="s">
        <v>1878</v>
      </c>
      <c r="AT9" t="s">
        <v>1878</v>
      </c>
      <c r="AU9" t="s">
        <v>1888</v>
      </c>
      <c r="AV9" t="s">
        <v>1888</v>
      </c>
      <c r="AW9" t="s">
        <v>1929</v>
      </c>
      <c r="AX9" t="s">
        <v>1929</v>
      </c>
      <c r="AY9" t="s">
        <v>1943</v>
      </c>
      <c r="AZ9" t="s">
        <v>1944</v>
      </c>
      <c r="BA9" t="s">
        <v>2335</v>
      </c>
      <c r="BB9" t="s">
        <v>2335</v>
      </c>
      <c r="BC9" t="s">
        <v>2378</v>
      </c>
      <c r="BD9" t="s">
        <v>2378</v>
      </c>
      <c r="BE9" t="s">
        <v>2408</v>
      </c>
      <c r="BF9" t="s">
        <v>2408</v>
      </c>
    </row>
    <row r="10" spans="1:60" x14ac:dyDescent="0.35">
      <c r="I10" t="s">
        <v>411</v>
      </c>
      <c r="J10" t="s">
        <v>411</v>
      </c>
      <c r="K10" t="s">
        <v>411</v>
      </c>
      <c r="L10" t="s">
        <v>411</v>
      </c>
      <c r="O10" t="s">
        <v>411</v>
      </c>
      <c r="P10" t="s">
        <v>411</v>
      </c>
      <c r="S10" t="s">
        <v>411</v>
      </c>
      <c r="T10" t="s">
        <v>411</v>
      </c>
      <c r="U10" t="s">
        <v>434</v>
      </c>
      <c r="V10" t="s">
        <v>435</v>
      </c>
      <c r="W10" t="s">
        <v>636</v>
      </c>
      <c r="X10" t="s">
        <v>637</v>
      </c>
      <c r="Y10" t="s">
        <v>1464</v>
      </c>
      <c r="Z10" t="s">
        <v>1465</v>
      </c>
      <c r="AA10" t="s">
        <v>1536</v>
      </c>
      <c r="AB10" t="s">
        <v>1537</v>
      </c>
      <c r="AC10" t="s">
        <v>1538</v>
      </c>
      <c r="AD10" t="s">
        <v>1539</v>
      </c>
      <c r="AE10" t="s">
        <v>1557</v>
      </c>
      <c r="AF10" t="s">
        <v>1558</v>
      </c>
      <c r="AG10" t="s">
        <v>1728</v>
      </c>
      <c r="AH10" t="s">
        <v>1729</v>
      </c>
      <c r="AK10" t="s">
        <v>1820</v>
      </c>
      <c r="AL10" t="s">
        <v>1820</v>
      </c>
      <c r="AM10" t="s">
        <v>402</v>
      </c>
      <c r="AN10" t="s">
        <v>1832</v>
      </c>
      <c r="AO10" t="s">
        <v>1842</v>
      </c>
      <c r="AP10" t="s">
        <v>1105</v>
      </c>
      <c r="AQ10" t="s">
        <v>1863</v>
      </c>
      <c r="AR10" t="s">
        <v>1864</v>
      </c>
      <c r="AS10" t="s">
        <v>1879</v>
      </c>
      <c r="AT10" t="s">
        <v>1879</v>
      </c>
      <c r="AU10" t="s">
        <v>1889</v>
      </c>
      <c r="AV10" t="s">
        <v>1889</v>
      </c>
      <c r="AY10" t="s">
        <v>1945</v>
      </c>
      <c r="AZ10" t="s">
        <v>1946</v>
      </c>
      <c r="BA10" t="s">
        <v>2336</v>
      </c>
      <c r="BB10" t="s">
        <v>2336</v>
      </c>
      <c r="BC10" t="s">
        <v>2379</v>
      </c>
      <c r="BD10" t="s">
        <v>2379</v>
      </c>
      <c r="BE10" t="s">
        <v>2409</v>
      </c>
      <c r="BF10" t="s">
        <v>2409</v>
      </c>
    </row>
    <row r="11" spans="1:60" x14ac:dyDescent="0.35">
      <c r="I11" t="s">
        <v>412</v>
      </c>
      <c r="J11" t="s">
        <v>412</v>
      </c>
      <c r="K11" t="s">
        <v>412</v>
      </c>
      <c r="L11" t="s">
        <v>412</v>
      </c>
      <c r="O11" t="s">
        <v>412</v>
      </c>
      <c r="P11" t="s">
        <v>412</v>
      </c>
      <c r="S11" t="s">
        <v>412</v>
      </c>
      <c r="T11" t="s">
        <v>412</v>
      </c>
      <c r="U11" t="s">
        <v>377</v>
      </c>
      <c r="V11" t="s">
        <v>436</v>
      </c>
      <c r="W11" t="s">
        <v>638</v>
      </c>
      <c r="X11" t="s">
        <v>639</v>
      </c>
      <c r="Y11" t="s">
        <v>1466</v>
      </c>
      <c r="Z11" t="s">
        <v>1467</v>
      </c>
      <c r="AA11" t="s">
        <v>1538</v>
      </c>
      <c r="AB11" t="s">
        <v>1539</v>
      </c>
      <c r="AC11" t="s">
        <v>1540</v>
      </c>
      <c r="AD11" t="s">
        <v>1540</v>
      </c>
      <c r="AE11" t="s">
        <v>1559</v>
      </c>
      <c r="AF11" t="s">
        <v>1560</v>
      </c>
      <c r="AG11" t="s">
        <v>1730</v>
      </c>
      <c r="AH11" t="s">
        <v>1568</v>
      </c>
      <c r="AK11" t="s">
        <v>402</v>
      </c>
      <c r="AL11" t="s">
        <v>402</v>
      </c>
      <c r="AM11" t="s">
        <v>411</v>
      </c>
      <c r="AN11" t="s">
        <v>411</v>
      </c>
      <c r="AO11" t="s">
        <v>1843</v>
      </c>
      <c r="AP11" t="s">
        <v>1844</v>
      </c>
      <c r="AQ11" t="s">
        <v>1865</v>
      </c>
      <c r="AR11" t="s">
        <v>1866</v>
      </c>
      <c r="AS11" t="s">
        <v>1880</v>
      </c>
      <c r="AT11" t="s">
        <v>1881</v>
      </c>
      <c r="AU11" t="s">
        <v>1890</v>
      </c>
      <c r="AV11" t="s">
        <v>1890</v>
      </c>
      <c r="AY11" t="s">
        <v>1947</v>
      </c>
      <c r="AZ11" t="s">
        <v>1948</v>
      </c>
      <c r="BA11" t="s">
        <v>2337</v>
      </c>
      <c r="BB11" t="s">
        <v>2337</v>
      </c>
      <c r="BC11" t="s">
        <v>2380</v>
      </c>
      <c r="BD11" t="s">
        <v>2380</v>
      </c>
      <c r="BE11" t="s">
        <v>2410</v>
      </c>
      <c r="BF11" t="s">
        <v>2410</v>
      </c>
    </row>
    <row r="12" spans="1:60" x14ac:dyDescent="0.35">
      <c r="I12" t="s">
        <v>402</v>
      </c>
      <c r="J12" t="s">
        <v>402</v>
      </c>
      <c r="K12" t="s">
        <v>402</v>
      </c>
      <c r="L12" t="s">
        <v>402</v>
      </c>
      <c r="O12" t="s">
        <v>402</v>
      </c>
      <c r="P12" t="s">
        <v>402</v>
      </c>
      <c r="S12" t="s">
        <v>402</v>
      </c>
      <c r="T12" t="s">
        <v>402</v>
      </c>
      <c r="U12" t="s">
        <v>437</v>
      </c>
      <c r="V12" t="s">
        <v>438</v>
      </c>
      <c r="W12" t="s">
        <v>640</v>
      </c>
      <c r="X12" t="s">
        <v>641</v>
      </c>
      <c r="Y12" t="s">
        <v>457</v>
      </c>
      <c r="Z12" t="s">
        <v>1468</v>
      </c>
      <c r="AA12" t="s">
        <v>1540</v>
      </c>
      <c r="AB12" t="s">
        <v>1540</v>
      </c>
      <c r="AE12" t="s">
        <v>1561</v>
      </c>
      <c r="AF12" t="s">
        <v>1562</v>
      </c>
      <c r="AG12" t="s">
        <v>1731</v>
      </c>
      <c r="AH12" t="s">
        <v>1732</v>
      </c>
      <c r="AK12" t="s">
        <v>286</v>
      </c>
      <c r="AL12" t="s">
        <v>286</v>
      </c>
      <c r="AM12" t="s">
        <v>412</v>
      </c>
      <c r="AN12" t="s">
        <v>412</v>
      </c>
      <c r="AO12" t="s">
        <v>1845</v>
      </c>
      <c r="AP12" t="s">
        <v>1845</v>
      </c>
      <c r="AQ12" t="s">
        <v>1867</v>
      </c>
      <c r="AR12" t="s">
        <v>1868</v>
      </c>
      <c r="AU12" t="s">
        <v>1891</v>
      </c>
      <c r="AV12" t="s">
        <v>1891</v>
      </c>
      <c r="AY12" t="s">
        <v>1949</v>
      </c>
      <c r="AZ12" t="s">
        <v>1950</v>
      </c>
      <c r="BA12" t="s">
        <v>2338</v>
      </c>
      <c r="BB12" t="s">
        <v>2338</v>
      </c>
      <c r="BC12" t="s">
        <v>2381</v>
      </c>
      <c r="BD12" t="s">
        <v>2381</v>
      </c>
      <c r="BE12" t="s">
        <v>2411</v>
      </c>
      <c r="BF12" t="s">
        <v>2411</v>
      </c>
    </row>
    <row r="13" spans="1:60" x14ac:dyDescent="0.35">
      <c r="I13" t="s">
        <v>413</v>
      </c>
      <c r="J13" t="s">
        <v>413</v>
      </c>
      <c r="K13" t="s">
        <v>413</v>
      </c>
      <c r="L13" t="s">
        <v>413</v>
      </c>
      <c r="O13" t="s">
        <v>413</v>
      </c>
      <c r="P13" t="s">
        <v>413</v>
      </c>
      <c r="S13" t="s">
        <v>413</v>
      </c>
      <c r="T13" t="s">
        <v>413</v>
      </c>
      <c r="U13" t="s">
        <v>439</v>
      </c>
      <c r="V13" t="s">
        <v>440</v>
      </c>
      <c r="W13" t="s">
        <v>642</v>
      </c>
      <c r="X13" t="s">
        <v>643</v>
      </c>
      <c r="Y13" t="s">
        <v>1469</v>
      </c>
      <c r="Z13" t="s">
        <v>1470</v>
      </c>
      <c r="AE13" t="s">
        <v>1563</v>
      </c>
      <c r="AF13" t="s">
        <v>1564</v>
      </c>
      <c r="AG13" t="s">
        <v>1733</v>
      </c>
      <c r="AH13" t="s">
        <v>1578</v>
      </c>
      <c r="AK13" t="s">
        <v>1821</v>
      </c>
      <c r="AL13" t="s">
        <v>1821</v>
      </c>
      <c r="AM13" t="s">
        <v>413</v>
      </c>
      <c r="AN13" t="s">
        <v>413</v>
      </c>
      <c r="AO13" t="s">
        <v>1846</v>
      </c>
      <c r="AP13" t="s">
        <v>1846</v>
      </c>
      <c r="AQ13" t="s">
        <v>1869</v>
      </c>
      <c r="AR13" t="s">
        <v>1870</v>
      </c>
      <c r="AU13" t="s">
        <v>1892</v>
      </c>
      <c r="AV13" t="s">
        <v>1892</v>
      </c>
      <c r="AY13" t="s">
        <v>1951</v>
      </c>
      <c r="AZ13" t="s">
        <v>1952</v>
      </c>
      <c r="BA13" t="s">
        <v>2339</v>
      </c>
      <c r="BB13" t="s">
        <v>2339</v>
      </c>
      <c r="BC13" t="s">
        <v>2382</v>
      </c>
      <c r="BD13" t="s">
        <v>2382</v>
      </c>
      <c r="BE13" t="s">
        <v>2412</v>
      </c>
      <c r="BF13" t="s">
        <v>2412</v>
      </c>
    </row>
    <row r="14" spans="1:60" x14ac:dyDescent="0.35">
      <c r="I14" t="s">
        <v>414</v>
      </c>
      <c r="J14" t="s">
        <v>414</v>
      </c>
      <c r="K14" t="s">
        <v>414</v>
      </c>
      <c r="L14" t="s">
        <v>414</v>
      </c>
      <c r="O14" t="s">
        <v>414</v>
      </c>
      <c r="P14" t="s">
        <v>414</v>
      </c>
      <c r="S14" t="s">
        <v>414</v>
      </c>
      <c r="T14" t="s">
        <v>414</v>
      </c>
      <c r="U14" t="s">
        <v>441</v>
      </c>
      <c r="V14" t="s">
        <v>442</v>
      </c>
      <c r="W14" t="s">
        <v>644</v>
      </c>
      <c r="X14" t="s">
        <v>645</v>
      </c>
      <c r="Y14" t="s">
        <v>1471</v>
      </c>
      <c r="Z14" t="s">
        <v>1472</v>
      </c>
      <c r="AE14" t="s">
        <v>1565</v>
      </c>
      <c r="AF14" t="s">
        <v>1566</v>
      </c>
      <c r="AG14" t="s">
        <v>1734</v>
      </c>
      <c r="AH14" t="s">
        <v>1582</v>
      </c>
      <c r="AK14" t="s">
        <v>1822</v>
      </c>
      <c r="AL14" t="s">
        <v>1822</v>
      </c>
      <c r="AM14" t="s">
        <v>414</v>
      </c>
      <c r="AN14" t="s">
        <v>414</v>
      </c>
      <c r="AO14" t="s">
        <v>1847</v>
      </c>
      <c r="AP14" t="s">
        <v>1847</v>
      </c>
      <c r="AU14" t="s">
        <v>1893</v>
      </c>
      <c r="AV14" t="s">
        <v>1893</v>
      </c>
      <c r="AY14" t="s">
        <v>1953</v>
      </c>
      <c r="AZ14" t="s">
        <v>1954</v>
      </c>
      <c r="BA14" t="s">
        <v>2340</v>
      </c>
      <c r="BB14" t="s">
        <v>2340</v>
      </c>
      <c r="BC14" t="s">
        <v>2383</v>
      </c>
      <c r="BD14" t="s">
        <v>2383</v>
      </c>
      <c r="BE14" t="s">
        <v>2413</v>
      </c>
      <c r="BF14" t="s">
        <v>2413</v>
      </c>
    </row>
    <row r="15" spans="1:60" x14ac:dyDescent="0.35">
      <c r="I15" t="s">
        <v>415</v>
      </c>
      <c r="J15" t="s">
        <v>415</v>
      </c>
      <c r="K15" t="s">
        <v>415</v>
      </c>
      <c r="L15" t="s">
        <v>415</v>
      </c>
      <c r="O15" t="s">
        <v>415</v>
      </c>
      <c r="P15" t="s">
        <v>415</v>
      </c>
      <c r="S15" t="s">
        <v>415</v>
      </c>
      <c r="T15" t="s">
        <v>415</v>
      </c>
      <c r="U15" t="s">
        <v>443</v>
      </c>
      <c r="V15" t="s">
        <v>444</v>
      </c>
      <c r="W15" t="s">
        <v>646</v>
      </c>
      <c r="X15" t="s">
        <v>647</v>
      </c>
      <c r="Y15" t="s">
        <v>1473</v>
      </c>
      <c r="Z15" t="s">
        <v>1474</v>
      </c>
      <c r="AE15" t="s">
        <v>1567</v>
      </c>
      <c r="AF15" t="s">
        <v>1568</v>
      </c>
      <c r="AG15" t="s">
        <v>1735</v>
      </c>
      <c r="AH15" t="s">
        <v>1588</v>
      </c>
      <c r="AK15" t="s">
        <v>603</v>
      </c>
      <c r="AL15" t="s">
        <v>603</v>
      </c>
      <c r="AM15" t="s">
        <v>415</v>
      </c>
      <c r="AN15" t="s">
        <v>415</v>
      </c>
      <c r="AU15" t="s">
        <v>1894</v>
      </c>
      <c r="AV15" t="s">
        <v>1894</v>
      </c>
      <c r="AY15" t="s">
        <v>1955</v>
      </c>
      <c r="AZ15" t="s">
        <v>1956</v>
      </c>
      <c r="BA15" t="s">
        <v>2341</v>
      </c>
      <c r="BB15" t="s">
        <v>2341</v>
      </c>
      <c r="BC15" t="s">
        <v>2384</v>
      </c>
      <c r="BD15" t="s">
        <v>2384</v>
      </c>
      <c r="BE15" t="s">
        <v>2414</v>
      </c>
      <c r="BF15" t="s">
        <v>2414</v>
      </c>
    </row>
    <row r="16" spans="1:60" x14ac:dyDescent="0.35">
      <c r="I16" t="s">
        <v>403</v>
      </c>
      <c r="J16" t="s">
        <v>403</v>
      </c>
      <c r="K16" t="s">
        <v>403</v>
      </c>
      <c r="L16" t="s">
        <v>403</v>
      </c>
      <c r="O16" t="s">
        <v>403</v>
      </c>
      <c r="P16" t="s">
        <v>403</v>
      </c>
      <c r="S16" t="s">
        <v>403</v>
      </c>
      <c r="T16" t="s">
        <v>403</v>
      </c>
      <c r="U16" t="s">
        <v>445</v>
      </c>
      <c r="V16" t="s">
        <v>446</v>
      </c>
      <c r="W16" t="s">
        <v>648</v>
      </c>
      <c r="X16" t="s">
        <v>649</v>
      </c>
      <c r="Y16" t="s">
        <v>1475</v>
      </c>
      <c r="Z16" t="s">
        <v>1476</v>
      </c>
      <c r="AE16" t="s">
        <v>1569</v>
      </c>
      <c r="AF16" t="s">
        <v>1570</v>
      </c>
      <c r="AG16" t="s">
        <v>1736</v>
      </c>
      <c r="AH16" t="s">
        <v>1737</v>
      </c>
      <c r="AM16" t="s">
        <v>375</v>
      </c>
      <c r="AN16" t="s">
        <v>375</v>
      </c>
      <c r="AU16" t="s">
        <v>1895</v>
      </c>
      <c r="AV16" t="s">
        <v>1895</v>
      </c>
      <c r="AY16" t="s">
        <v>1957</v>
      </c>
      <c r="AZ16" t="s">
        <v>1958</v>
      </c>
      <c r="BA16" t="s">
        <v>2342</v>
      </c>
      <c r="BB16" t="s">
        <v>2342</v>
      </c>
      <c r="BC16" t="s">
        <v>2385</v>
      </c>
      <c r="BD16" t="s">
        <v>2385</v>
      </c>
      <c r="BE16" t="s">
        <v>2415</v>
      </c>
      <c r="BF16" t="s">
        <v>2415</v>
      </c>
    </row>
    <row r="17" spans="9:58" x14ac:dyDescent="0.35">
      <c r="I17" t="s">
        <v>375</v>
      </c>
      <c r="J17" t="s">
        <v>375</v>
      </c>
      <c r="K17" t="s">
        <v>375</v>
      </c>
      <c r="L17" t="s">
        <v>375</v>
      </c>
      <c r="O17" t="s">
        <v>375</v>
      </c>
      <c r="P17" t="s">
        <v>375</v>
      </c>
      <c r="S17" t="s">
        <v>375</v>
      </c>
      <c r="T17" t="s">
        <v>375</v>
      </c>
      <c r="U17" t="s">
        <v>447</v>
      </c>
      <c r="V17" t="s">
        <v>448</v>
      </c>
      <c r="W17" t="s">
        <v>650</v>
      </c>
      <c r="X17" t="s">
        <v>651</v>
      </c>
      <c r="Y17" t="s">
        <v>1477</v>
      </c>
      <c r="Z17" t="s">
        <v>1478</v>
      </c>
      <c r="AE17" t="s">
        <v>1571</v>
      </c>
      <c r="AF17" t="s">
        <v>1572</v>
      </c>
      <c r="AG17" t="s">
        <v>1738</v>
      </c>
      <c r="AH17" t="s">
        <v>1594</v>
      </c>
      <c r="AM17" t="s">
        <v>1833</v>
      </c>
      <c r="AN17" t="s">
        <v>1833</v>
      </c>
      <c r="AU17" t="s">
        <v>1896</v>
      </c>
      <c r="AV17" t="s">
        <v>1896</v>
      </c>
      <c r="AY17" t="s">
        <v>1959</v>
      </c>
      <c r="AZ17" t="s">
        <v>1960</v>
      </c>
      <c r="BA17" t="s">
        <v>2343</v>
      </c>
      <c r="BB17" t="s">
        <v>2343</v>
      </c>
      <c r="BC17" t="s">
        <v>2386</v>
      </c>
      <c r="BD17" t="s">
        <v>2386</v>
      </c>
      <c r="BE17" t="s">
        <v>2416</v>
      </c>
      <c r="BF17" t="s">
        <v>2416</v>
      </c>
    </row>
    <row r="18" spans="9:58" x14ac:dyDescent="0.35">
      <c r="U18" t="s">
        <v>449</v>
      </c>
      <c r="V18" t="s">
        <v>450</v>
      </c>
      <c r="W18" t="s">
        <v>652</v>
      </c>
      <c r="X18" t="s">
        <v>653</v>
      </c>
      <c r="Y18" t="s">
        <v>1479</v>
      </c>
      <c r="Z18" t="s">
        <v>1480</v>
      </c>
      <c r="AE18" t="s">
        <v>1573</v>
      </c>
      <c r="AF18" t="s">
        <v>1574</v>
      </c>
      <c r="AG18" t="s">
        <v>1739</v>
      </c>
      <c r="AH18" t="s">
        <v>1594</v>
      </c>
      <c r="AM18" t="s">
        <v>1834</v>
      </c>
      <c r="AN18" t="s">
        <v>1834</v>
      </c>
      <c r="AU18" t="s">
        <v>1897</v>
      </c>
      <c r="AV18" t="s">
        <v>1897</v>
      </c>
      <c r="AY18" t="s">
        <v>1961</v>
      </c>
      <c r="AZ18" t="s">
        <v>1962</v>
      </c>
      <c r="BA18" t="s">
        <v>2344</v>
      </c>
      <c r="BB18" t="s">
        <v>2345</v>
      </c>
      <c r="BC18" t="s">
        <v>2387</v>
      </c>
      <c r="BD18" t="s">
        <v>2387</v>
      </c>
      <c r="BE18" t="s">
        <v>2417</v>
      </c>
      <c r="BF18" t="s">
        <v>2417</v>
      </c>
    </row>
    <row r="19" spans="9:58" x14ac:dyDescent="0.35">
      <c r="U19" t="s">
        <v>451</v>
      </c>
      <c r="V19" t="s">
        <v>452</v>
      </c>
      <c r="W19" t="s">
        <v>654</v>
      </c>
      <c r="X19" t="s">
        <v>655</v>
      </c>
      <c r="Y19" t="s">
        <v>1481</v>
      </c>
      <c r="Z19" t="s">
        <v>1482</v>
      </c>
      <c r="AE19" t="s">
        <v>1575</v>
      </c>
      <c r="AF19" t="s">
        <v>1576</v>
      </c>
      <c r="AG19" t="s">
        <v>1740</v>
      </c>
      <c r="AH19" t="s">
        <v>1599</v>
      </c>
      <c r="AM19" t="s">
        <v>1835</v>
      </c>
      <c r="AN19" t="s">
        <v>1836</v>
      </c>
      <c r="AU19" t="s">
        <v>1898</v>
      </c>
      <c r="AV19" t="s">
        <v>1898</v>
      </c>
      <c r="AY19" t="s">
        <v>1963</v>
      </c>
      <c r="AZ19" t="s">
        <v>1964</v>
      </c>
      <c r="BA19" t="s">
        <v>2346</v>
      </c>
      <c r="BB19" t="s">
        <v>2347</v>
      </c>
      <c r="BC19" t="s">
        <v>2388</v>
      </c>
      <c r="BD19" t="s">
        <v>2388</v>
      </c>
      <c r="BE19" t="s">
        <v>2418</v>
      </c>
      <c r="BF19" t="s">
        <v>2418</v>
      </c>
    </row>
    <row r="20" spans="9:58" x14ac:dyDescent="0.35">
      <c r="U20" t="s">
        <v>453</v>
      </c>
      <c r="V20" t="s">
        <v>454</v>
      </c>
      <c r="W20" t="s">
        <v>656</v>
      </c>
      <c r="X20" t="s">
        <v>657</v>
      </c>
      <c r="Y20" t="s">
        <v>1483</v>
      </c>
      <c r="Z20" t="s">
        <v>1484</v>
      </c>
      <c r="AE20" t="s">
        <v>1577</v>
      </c>
      <c r="AF20" t="s">
        <v>1578</v>
      </c>
      <c r="AG20" t="s">
        <v>1741</v>
      </c>
      <c r="AH20" t="s">
        <v>1601</v>
      </c>
      <c r="AU20" t="s">
        <v>1899</v>
      </c>
      <c r="AV20" t="s">
        <v>1899</v>
      </c>
      <c r="AY20" t="s">
        <v>1965</v>
      </c>
      <c r="AZ20" t="s">
        <v>1966</v>
      </c>
      <c r="BA20" t="s">
        <v>2348</v>
      </c>
      <c r="BB20" t="s">
        <v>2348</v>
      </c>
      <c r="BC20" t="s">
        <v>2389</v>
      </c>
      <c r="BD20" t="s">
        <v>2389</v>
      </c>
      <c r="BE20" t="s">
        <v>2419</v>
      </c>
      <c r="BF20" t="s">
        <v>2419</v>
      </c>
    </row>
    <row r="21" spans="9:58" x14ac:dyDescent="0.35">
      <c r="U21" t="s">
        <v>455</v>
      </c>
      <c r="V21" t="s">
        <v>456</v>
      </c>
      <c r="W21" t="s">
        <v>658</v>
      </c>
      <c r="X21" t="s">
        <v>659</v>
      </c>
      <c r="Y21" t="s">
        <v>1485</v>
      </c>
      <c r="Z21" t="s">
        <v>1486</v>
      </c>
      <c r="AE21" t="s">
        <v>1579</v>
      </c>
      <c r="AF21" t="s">
        <v>1580</v>
      </c>
      <c r="AG21" t="s">
        <v>1742</v>
      </c>
      <c r="AH21" t="s">
        <v>1743</v>
      </c>
      <c r="AU21" t="s">
        <v>1900</v>
      </c>
      <c r="AV21" t="s">
        <v>1900</v>
      </c>
      <c r="AY21" t="s">
        <v>1967</v>
      </c>
      <c r="AZ21" t="s">
        <v>1968</v>
      </c>
      <c r="BA21" t="s">
        <v>920</v>
      </c>
      <c r="BB21" t="s">
        <v>920</v>
      </c>
      <c r="BC21" t="s">
        <v>2390</v>
      </c>
      <c r="BD21" t="s">
        <v>2390</v>
      </c>
      <c r="BE21" t="s">
        <v>2420</v>
      </c>
      <c r="BF21" t="s">
        <v>2420</v>
      </c>
    </row>
    <row r="22" spans="9:58" x14ac:dyDescent="0.35">
      <c r="U22" t="s">
        <v>457</v>
      </c>
      <c r="V22" t="s">
        <v>458</v>
      </c>
      <c r="W22" t="s">
        <v>660</v>
      </c>
      <c r="X22" t="s">
        <v>661</v>
      </c>
      <c r="Y22" t="s">
        <v>1487</v>
      </c>
      <c r="Z22" t="s">
        <v>1488</v>
      </c>
      <c r="AE22" t="s">
        <v>1581</v>
      </c>
      <c r="AF22" t="s">
        <v>1582</v>
      </c>
      <c r="AG22" t="s">
        <v>1744</v>
      </c>
      <c r="AH22" t="s">
        <v>1745</v>
      </c>
      <c r="AU22" t="s">
        <v>1901</v>
      </c>
      <c r="AV22" t="s">
        <v>1901</v>
      </c>
      <c r="AY22" t="s">
        <v>1969</v>
      </c>
      <c r="AZ22" t="s">
        <v>1970</v>
      </c>
      <c r="BA22" t="s">
        <v>2349</v>
      </c>
      <c r="BB22" t="s">
        <v>2349</v>
      </c>
      <c r="BC22" t="s">
        <v>2391</v>
      </c>
      <c r="BD22" t="s">
        <v>2391</v>
      </c>
      <c r="BE22" t="s">
        <v>2421</v>
      </c>
      <c r="BF22" t="s">
        <v>2421</v>
      </c>
    </row>
    <row r="23" spans="9:58" x14ac:dyDescent="0.35">
      <c r="U23" t="s">
        <v>459</v>
      </c>
      <c r="V23" t="s">
        <v>460</v>
      </c>
      <c r="W23" t="s">
        <v>662</v>
      </c>
      <c r="X23" t="s">
        <v>663</v>
      </c>
      <c r="Y23" t="s">
        <v>1489</v>
      </c>
      <c r="Z23" t="s">
        <v>1490</v>
      </c>
      <c r="AE23" t="s">
        <v>1583</v>
      </c>
      <c r="AF23" t="s">
        <v>1584</v>
      </c>
      <c r="AG23" t="s">
        <v>1746</v>
      </c>
      <c r="AH23" t="s">
        <v>1621</v>
      </c>
      <c r="AU23" t="s">
        <v>1902</v>
      </c>
      <c r="AV23" t="s">
        <v>1902</v>
      </c>
      <c r="AY23" t="s">
        <v>1971</v>
      </c>
      <c r="AZ23" t="s">
        <v>1972</v>
      </c>
      <c r="BA23" t="s">
        <v>1036</v>
      </c>
      <c r="BB23" t="s">
        <v>1036</v>
      </c>
      <c r="BC23" t="s">
        <v>2392</v>
      </c>
      <c r="BD23" t="s">
        <v>2392</v>
      </c>
      <c r="BE23" t="s">
        <v>2422</v>
      </c>
      <c r="BF23" t="s">
        <v>2422</v>
      </c>
    </row>
    <row r="24" spans="9:58" x14ac:dyDescent="0.35">
      <c r="U24" t="s">
        <v>461</v>
      </c>
      <c r="V24" t="s">
        <v>462</v>
      </c>
      <c r="W24" t="s">
        <v>664</v>
      </c>
      <c r="X24" t="s">
        <v>665</v>
      </c>
      <c r="Y24" t="s">
        <v>1491</v>
      </c>
      <c r="Z24" t="s">
        <v>1492</v>
      </c>
      <c r="AE24" t="s">
        <v>1585</v>
      </c>
      <c r="AF24" t="s">
        <v>1586</v>
      </c>
      <c r="AG24" t="s">
        <v>1747</v>
      </c>
      <c r="AH24" t="s">
        <v>1639</v>
      </c>
      <c r="AU24" t="s">
        <v>1903</v>
      </c>
      <c r="AV24" t="s">
        <v>1903</v>
      </c>
      <c r="AY24" t="s">
        <v>1973</v>
      </c>
      <c r="AZ24" t="s">
        <v>1974</v>
      </c>
      <c r="BA24" t="s">
        <v>2350</v>
      </c>
      <c r="BB24" t="s">
        <v>2351</v>
      </c>
      <c r="BC24" t="s">
        <v>2393</v>
      </c>
      <c r="BD24" t="s">
        <v>2393</v>
      </c>
      <c r="BE24" t="s">
        <v>2423</v>
      </c>
      <c r="BF24" t="s">
        <v>2423</v>
      </c>
    </row>
    <row r="25" spans="9:58" x14ac:dyDescent="0.35">
      <c r="U25" t="s">
        <v>463</v>
      </c>
      <c r="V25" t="s">
        <v>464</v>
      </c>
      <c r="W25" t="s">
        <v>666</v>
      </c>
      <c r="X25" t="s">
        <v>667</v>
      </c>
      <c r="Y25" t="s">
        <v>1493</v>
      </c>
      <c r="Z25" t="s">
        <v>1494</v>
      </c>
      <c r="AE25" t="s">
        <v>1587</v>
      </c>
      <c r="AF25" t="s">
        <v>1588</v>
      </c>
      <c r="AG25" t="s">
        <v>1748</v>
      </c>
      <c r="AH25" t="s">
        <v>1641</v>
      </c>
      <c r="AU25" t="s">
        <v>1904</v>
      </c>
      <c r="AV25" t="s">
        <v>1904</v>
      </c>
      <c r="AY25" t="s">
        <v>1975</v>
      </c>
      <c r="AZ25" t="s">
        <v>1976</v>
      </c>
      <c r="BA25" t="s">
        <v>2352</v>
      </c>
      <c r="BB25" t="s">
        <v>2352</v>
      </c>
      <c r="BC25" t="s">
        <v>2394</v>
      </c>
      <c r="BD25" t="s">
        <v>2394</v>
      </c>
      <c r="BE25" t="s">
        <v>2424</v>
      </c>
      <c r="BF25" t="s">
        <v>2424</v>
      </c>
    </row>
    <row r="26" spans="9:58" x14ac:dyDescent="0.35">
      <c r="U26" t="s">
        <v>465</v>
      </c>
      <c r="V26" t="s">
        <v>466</v>
      </c>
      <c r="W26" t="s">
        <v>668</v>
      </c>
      <c r="X26" t="s">
        <v>669</v>
      </c>
      <c r="Y26" t="s">
        <v>1495</v>
      </c>
      <c r="Z26" t="s">
        <v>1496</v>
      </c>
      <c r="AE26" t="s">
        <v>1589</v>
      </c>
      <c r="AF26" t="s">
        <v>1590</v>
      </c>
      <c r="AG26" t="s">
        <v>1749</v>
      </c>
      <c r="AH26" t="s">
        <v>1750</v>
      </c>
      <c r="AU26" t="s">
        <v>1905</v>
      </c>
      <c r="AV26" t="s">
        <v>1905</v>
      </c>
      <c r="AY26" t="s">
        <v>1977</v>
      </c>
      <c r="AZ26" t="s">
        <v>1978</v>
      </c>
      <c r="BA26" t="s">
        <v>2353</v>
      </c>
      <c r="BB26" t="s">
        <v>2353</v>
      </c>
      <c r="BC26" t="s">
        <v>2395</v>
      </c>
      <c r="BD26" t="s">
        <v>2395</v>
      </c>
      <c r="BE26" t="s">
        <v>2425</v>
      </c>
      <c r="BF26" t="s">
        <v>2425</v>
      </c>
    </row>
    <row r="27" spans="9:58" x14ac:dyDescent="0.35">
      <c r="U27" t="s">
        <v>467</v>
      </c>
      <c r="V27" t="s">
        <v>468</v>
      </c>
      <c r="W27" t="s">
        <v>670</v>
      </c>
      <c r="X27" t="s">
        <v>671</v>
      </c>
      <c r="Y27" t="s">
        <v>1497</v>
      </c>
      <c r="Z27" t="s">
        <v>1498</v>
      </c>
      <c r="AE27" t="s">
        <v>1591</v>
      </c>
      <c r="AF27" t="s">
        <v>1592</v>
      </c>
      <c r="AG27" t="s">
        <v>1751</v>
      </c>
      <c r="AH27" t="s">
        <v>1655</v>
      </c>
      <c r="AU27" t="s">
        <v>1906</v>
      </c>
      <c r="AV27" t="s">
        <v>1906</v>
      </c>
      <c r="AY27" t="s">
        <v>1979</v>
      </c>
      <c r="AZ27" t="s">
        <v>1980</v>
      </c>
      <c r="BA27" t="s">
        <v>2354</v>
      </c>
      <c r="BB27" t="s">
        <v>2354</v>
      </c>
      <c r="BC27" t="s">
        <v>2396</v>
      </c>
      <c r="BD27" t="s">
        <v>2396</v>
      </c>
      <c r="BE27" t="s">
        <v>2426</v>
      </c>
      <c r="BF27" t="s">
        <v>2426</v>
      </c>
    </row>
    <row r="28" spans="9:58" x14ac:dyDescent="0.35">
      <c r="U28" t="s">
        <v>469</v>
      </c>
      <c r="V28" t="s">
        <v>470</v>
      </c>
      <c r="W28" t="s">
        <v>672</v>
      </c>
      <c r="X28" t="s">
        <v>673</v>
      </c>
      <c r="Y28" t="s">
        <v>384</v>
      </c>
      <c r="Z28" t="s">
        <v>1499</v>
      </c>
      <c r="AE28" t="s">
        <v>1593</v>
      </c>
      <c r="AF28" t="s">
        <v>1594</v>
      </c>
      <c r="AG28" t="s">
        <v>1752</v>
      </c>
      <c r="AH28" t="s">
        <v>1753</v>
      </c>
      <c r="AU28" t="s">
        <v>1907</v>
      </c>
      <c r="AV28" t="s">
        <v>1907</v>
      </c>
      <c r="AY28" t="s">
        <v>1981</v>
      </c>
      <c r="AZ28" t="s">
        <v>1982</v>
      </c>
      <c r="BA28" t="s">
        <v>1146</v>
      </c>
      <c r="BB28" t="s">
        <v>1146</v>
      </c>
      <c r="BC28" t="s">
        <v>2397</v>
      </c>
      <c r="BD28" t="s">
        <v>2397</v>
      </c>
      <c r="BE28" t="s">
        <v>2427</v>
      </c>
      <c r="BF28" t="s">
        <v>2427</v>
      </c>
    </row>
    <row r="29" spans="9:58" x14ac:dyDescent="0.35">
      <c r="U29" t="s">
        <v>471</v>
      </c>
      <c r="V29" t="s">
        <v>472</v>
      </c>
      <c r="W29" t="s">
        <v>674</v>
      </c>
      <c r="X29" t="s">
        <v>675</v>
      </c>
      <c r="Y29" t="s">
        <v>1500</v>
      </c>
      <c r="Z29" t="s">
        <v>1501</v>
      </c>
      <c r="AE29" t="s">
        <v>1595</v>
      </c>
      <c r="AF29" t="s">
        <v>1594</v>
      </c>
      <c r="AG29" t="s">
        <v>1754</v>
      </c>
      <c r="AH29" t="s">
        <v>1659</v>
      </c>
      <c r="AU29" t="s">
        <v>1908</v>
      </c>
      <c r="AV29" t="s">
        <v>1908</v>
      </c>
      <c r="AY29" t="s">
        <v>1983</v>
      </c>
      <c r="AZ29" t="s">
        <v>1984</v>
      </c>
      <c r="BA29" t="s">
        <v>1204</v>
      </c>
      <c r="BB29" t="s">
        <v>1204</v>
      </c>
      <c r="BC29" t="s">
        <v>2398</v>
      </c>
      <c r="BD29" t="s">
        <v>2398</v>
      </c>
      <c r="BE29" t="s">
        <v>2428</v>
      </c>
      <c r="BF29" t="s">
        <v>2428</v>
      </c>
    </row>
    <row r="30" spans="9:58" x14ac:dyDescent="0.35">
      <c r="U30" t="s">
        <v>473</v>
      </c>
      <c r="V30" t="s">
        <v>474</v>
      </c>
      <c r="W30" t="s">
        <v>676</v>
      </c>
      <c r="X30" t="s">
        <v>677</v>
      </c>
      <c r="Y30" t="s">
        <v>1502</v>
      </c>
      <c r="Z30" t="s">
        <v>1503</v>
      </c>
      <c r="AE30" t="s">
        <v>1596</v>
      </c>
      <c r="AF30" t="s">
        <v>1597</v>
      </c>
      <c r="AG30" t="s">
        <v>1755</v>
      </c>
      <c r="AH30" t="s">
        <v>1756</v>
      </c>
      <c r="AU30" t="s">
        <v>1909</v>
      </c>
      <c r="AV30" t="s">
        <v>1909</v>
      </c>
      <c r="AY30" t="s">
        <v>1985</v>
      </c>
      <c r="AZ30" t="s">
        <v>1986</v>
      </c>
      <c r="BA30" t="s">
        <v>2355</v>
      </c>
      <c r="BB30" t="s">
        <v>2355</v>
      </c>
      <c r="BC30" t="s">
        <v>2399</v>
      </c>
      <c r="BD30" t="s">
        <v>2399</v>
      </c>
      <c r="BE30" t="s">
        <v>2429</v>
      </c>
      <c r="BF30" t="s">
        <v>2429</v>
      </c>
    </row>
    <row r="31" spans="9:58" x14ac:dyDescent="0.35">
      <c r="U31" t="s">
        <v>475</v>
      </c>
      <c r="V31" t="s">
        <v>476</v>
      </c>
      <c r="W31" t="s">
        <v>678</v>
      </c>
      <c r="X31" t="s">
        <v>679</v>
      </c>
      <c r="Y31" t="s">
        <v>1504</v>
      </c>
      <c r="Z31" t="s">
        <v>1505</v>
      </c>
      <c r="AE31" t="s">
        <v>1598</v>
      </c>
      <c r="AF31" t="s">
        <v>1599</v>
      </c>
      <c r="AG31" t="s">
        <v>1757</v>
      </c>
      <c r="AH31" t="s">
        <v>1758</v>
      </c>
      <c r="AU31" t="s">
        <v>1910</v>
      </c>
      <c r="AV31" t="s">
        <v>1910</v>
      </c>
      <c r="AY31" t="s">
        <v>1987</v>
      </c>
      <c r="AZ31" t="s">
        <v>1988</v>
      </c>
      <c r="BA31" t="s">
        <v>1212</v>
      </c>
      <c r="BB31" t="s">
        <v>1212</v>
      </c>
      <c r="BC31" t="s">
        <v>2400</v>
      </c>
      <c r="BD31" t="s">
        <v>2400</v>
      </c>
      <c r="BE31" t="s">
        <v>2430</v>
      </c>
      <c r="BF31" t="s">
        <v>2430</v>
      </c>
    </row>
    <row r="32" spans="9:58" x14ac:dyDescent="0.35">
      <c r="U32" t="s">
        <v>477</v>
      </c>
      <c r="V32" t="s">
        <v>478</v>
      </c>
      <c r="W32" t="s">
        <v>680</v>
      </c>
      <c r="X32" t="s">
        <v>681</v>
      </c>
      <c r="Y32" t="s">
        <v>1506</v>
      </c>
      <c r="Z32" t="s">
        <v>1507</v>
      </c>
      <c r="AE32" t="s">
        <v>1600</v>
      </c>
      <c r="AF32" t="s">
        <v>1601</v>
      </c>
      <c r="AG32" t="s">
        <v>1759</v>
      </c>
      <c r="AH32" t="s">
        <v>1760</v>
      </c>
      <c r="AU32" t="s">
        <v>1911</v>
      </c>
      <c r="AV32" t="s">
        <v>1911</v>
      </c>
      <c r="AY32" t="s">
        <v>1989</v>
      </c>
      <c r="AZ32" t="s">
        <v>1990</v>
      </c>
      <c r="BA32" t="s">
        <v>2356</v>
      </c>
      <c r="BB32" t="s">
        <v>2356</v>
      </c>
      <c r="BE32" t="s">
        <v>2431</v>
      </c>
      <c r="BF32" t="s">
        <v>2431</v>
      </c>
    </row>
    <row r="33" spans="21:54" x14ac:dyDescent="0.35">
      <c r="U33" t="s">
        <v>479</v>
      </c>
      <c r="V33" t="s">
        <v>480</v>
      </c>
      <c r="W33" t="s">
        <v>682</v>
      </c>
      <c r="X33" t="s">
        <v>683</v>
      </c>
      <c r="Y33" t="s">
        <v>1508</v>
      </c>
      <c r="Z33" t="s">
        <v>1509</v>
      </c>
      <c r="AE33" t="s">
        <v>1602</v>
      </c>
      <c r="AF33" t="s">
        <v>1603</v>
      </c>
      <c r="AG33" t="s">
        <v>1761</v>
      </c>
      <c r="AH33" t="s">
        <v>1678</v>
      </c>
      <c r="AU33" t="s">
        <v>1912</v>
      </c>
      <c r="AV33" t="s">
        <v>1912</v>
      </c>
      <c r="AY33" t="s">
        <v>1991</v>
      </c>
      <c r="AZ33" t="s">
        <v>1992</v>
      </c>
      <c r="BA33" t="s">
        <v>2357</v>
      </c>
      <c r="BB33" t="s">
        <v>2357</v>
      </c>
    </row>
    <row r="34" spans="21:54" x14ac:dyDescent="0.35">
      <c r="U34" t="s">
        <v>481</v>
      </c>
      <c r="V34" t="s">
        <v>482</v>
      </c>
      <c r="W34" t="s">
        <v>684</v>
      </c>
      <c r="X34" t="s">
        <v>685</v>
      </c>
      <c r="Y34" t="s">
        <v>548</v>
      </c>
      <c r="Z34" t="s">
        <v>1510</v>
      </c>
      <c r="AE34" t="s">
        <v>1604</v>
      </c>
      <c r="AF34" t="s">
        <v>1605</v>
      </c>
      <c r="AG34" t="s">
        <v>1762</v>
      </c>
      <c r="AH34" t="s">
        <v>1763</v>
      </c>
      <c r="AU34" t="s">
        <v>1913</v>
      </c>
      <c r="AV34" t="s">
        <v>1913</v>
      </c>
      <c r="AY34" t="s">
        <v>1993</v>
      </c>
      <c r="AZ34" t="s">
        <v>1994</v>
      </c>
      <c r="BA34" t="s">
        <v>2358</v>
      </c>
      <c r="BB34" t="s">
        <v>2358</v>
      </c>
    </row>
    <row r="35" spans="21:54" x14ac:dyDescent="0.35">
      <c r="U35" t="s">
        <v>483</v>
      </c>
      <c r="V35" t="s">
        <v>484</v>
      </c>
      <c r="W35" t="s">
        <v>686</v>
      </c>
      <c r="X35" t="s">
        <v>687</v>
      </c>
      <c r="Y35" t="s">
        <v>1511</v>
      </c>
      <c r="Z35" t="s">
        <v>1512</v>
      </c>
      <c r="AE35" t="s">
        <v>1606</v>
      </c>
      <c r="AF35" t="s">
        <v>1607</v>
      </c>
      <c r="AG35" t="s">
        <v>1764</v>
      </c>
      <c r="AH35" t="s">
        <v>1765</v>
      </c>
      <c r="AU35" t="s">
        <v>1914</v>
      </c>
      <c r="AV35" t="s">
        <v>1914</v>
      </c>
      <c r="AY35" t="s">
        <v>1995</v>
      </c>
      <c r="AZ35" t="s">
        <v>1996</v>
      </c>
      <c r="BA35" t="s">
        <v>2359</v>
      </c>
      <c r="BB35" t="s">
        <v>2359</v>
      </c>
    </row>
    <row r="36" spans="21:54" x14ac:dyDescent="0.35">
      <c r="U36" t="s">
        <v>485</v>
      </c>
      <c r="V36" t="s">
        <v>486</v>
      </c>
      <c r="W36" t="s">
        <v>688</v>
      </c>
      <c r="X36" t="s">
        <v>689</v>
      </c>
      <c r="Y36" t="s">
        <v>1513</v>
      </c>
      <c r="Z36" t="s">
        <v>64</v>
      </c>
      <c r="AE36" t="s">
        <v>1608</v>
      </c>
      <c r="AF36" t="s">
        <v>1609</v>
      </c>
      <c r="AG36" t="s">
        <v>1766</v>
      </c>
      <c r="AH36" t="s">
        <v>1767</v>
      </c>
      <c r="AU36" t="s">
        <v>1915</v>
      </c>
      <c r="AV36" t="s">
        <v>1915</v>
      </c>
      <c r="AY36" t="s">
        <v>1997</v>
      </c>
      <c r="AZ36" t="s">
        <v>1998</v>
      </c>
      <c r="BA36" t="s">
        <v>1286</v>
      </c>
      <c r="BB36" t="s">
        <v>1286</v>
      </c>
    </row>
    <row r="37" spans="21:54" x14ac:dyDescent="0.35">
      <c r="U37" t="s">
        <v>487</v>
      </c>
      <c r="V37" t="s">
        <v>488</v>
      </c>
      <c r="W37" t="s">
        <v>690</v>
      </c>
      <c r="X37" t="s">
        <v>691</v>
      </c>
      <c r="Y37" t="s">
        <v>1514</v>
      </c>
      <c r="Z37" t="s">
        <v>1515</v>
      </c>
      <c r="AE37" t="s">
        <v>1610</v>
      </c>
      <c r="AF37" t="s">
        <v>1611</v>
      </c>
      <c r="AG37" t="s">
        <v>1768</v>
      </c>
      <c r="AH37" t="s">
        <v>1769</v>
      </c>
      <c r="AU37" t="s">
        <v>1916</v>
      </c>
      <c r="AV37" t="s">
        <v>1916</v>
      </c>
      <c r="AY37" t="s">
        <v>1999</v>
      </c>
      <c r="AZ37" t="s">
        <v>2000</v>
      </c>
      <c r="BA37" t="s">
        <v>2360</v>
      </c>
      <c r="BB37" t="s">
        <v>2360</v>
      </c>
    </row>
    <row r="38" spans="21:54" x14ac:dyDescent="0.35">
      <c r="U38" t="s">
        <v>489</v>
      </c>
      <c r="V38" t="s">
        <v>490</v>
      </c>
      <c r="W38" t="s">
        <v>692</v>
      </c>
      <c r="X38" t="s">
        <v>693</v>
      </c>
      <c r="Y38" t="s">
        <v>1516</v>
      </c>
      <c r="Z38" t="s">
        <v>1517</v>
      </c>
      <c r="AE38" t="s">
        <v>1612</v>
      </c>
      <c r="AF38" t="s">
        <v>1613</v>
      </c>
      <c r="AG38" t="s">
        <v>1770</v>
      </c>
      <c r="AH38" t="s">
        <v>1771</v>
      </c>
      <c r="AU38" t="s">
        <v>1917</v>
      </c>
      <c r="AV38" t="s">
        <v>1917</v>
      </c>
      <c r="AY38" t="s">
        <v>2001</v>
      </c>
      <c r="AZ38" t="s">
        <v>2002</v>
      </c>
      <c r="BA38" t="s">
        <v>2361</v>
      </c>
      <c r="BB38" t="s">
        <v>2361</v>
      </c>
    </row>
    <row r="39" spans="21:54" x14ac:dyDescent="0.35">
      <c r="U39" t="s">
        <v>491</v>
      </c>
      <c r="V39" t="s">
        <v>492</v>
      </c>
      <c r="W39" t="s">
        <v>694</v>
      </c>
      <c r="X39" t="s">
        <v>695</v>
      </c>
      <c r="Y39" t="s">
        <v>1518</v>
      </c>
      <c r="Z39" t="s">
        <v>1519</v>
      </c>
      <c r="AE39" t="s">
        <v>1614</v>
      </c>
      <c r="AF39" t="s">
        <v>1615</v>
      </c>
      <c r="AG39" t="s">
        <v>1772</v>
      </c>
      <c r="AH39" t="s">
        <v>1773</v>
      </c>
      <c r="AU39" t="s">
        <v>1918</v>
      </c>
      <c r="AV39" t="s">
        <v>1918</v>
      </c>
      <c r="AY39" t="s">
        <v>2003</v>
      </c>
      <c r="AZ39" t="s">
        <v>2004</v>
      </c>
      <c r="BA39" t="s">
        <v>2362</v>
      </c>
      <c r="BB39" t="s">
        <v>2362</v>
      </c>
    </row>
    <row r="40" spans="21:54" x14ac:dyDescent="0.35">
      <c r="U40" t="s">
        <v>493</v>
      </c>
      <c r="V40" t="s">
        <v>494</v>
      </c>
      <c r="W40" t="s">
        <v>696</v>
      </c>
      <c r="X40" t="s">
        <v>697</v>
      </c>
      <c r="Y40" t="s">
        <v>1520</v>
      </c>
      <c r="Z40" t="s">
        <v>1521</v>
      </c>
      <c r="AE40" t="s">
        <v>1616</v>
      </c>
      <c r="AF40" t="s">
        <v>1617</v>
      </c>
      <c r="AG40" t="s">
        <v>1774</v>
      </c>
      <c r="AH40" t="s">
        <v>1775</v>
      </c>
      <c r="AU40" t="s">
        <v>1919</v>
      </c>
      <c r="AV40" t="s">
        <v>1919</v>
      </c>
      <c r="AY40" t="s">
        <v>2005</v>
      </c>
      <c r="AZ40" t="s">
        <v>2006</v>
      </c>
      <c r="BA40" t="s">
        <v>1380</v>
      </c>
      <c r="BB40" t="s">
        <v>1380</v>
      </c>
    </row>
    <row r="41" spans="21:54" x14ac:dyDescent="0.35">
      <c r="U41" t="s">
        <v>495</v>
      </c>
      <c r="V41" t="s">
        <v>496</v>
      </c>
      <c r="W41" t="s">
        <v>698</v>
      </c>
      <c r="X41" t="s">
        <v>699</v>
      </c>
      <c r="Y41" t="s">
        <v>1522</v>
      </c>
      <c r="Z41" t="s">
        <v>1523</v>
      </c>
      <c r="AE41" t="s">
        <v>1618</v>
      </c>
      <c r="AF41" t="s">
        <v>1619</v>
      </c>
      <c r="AG41" t="s">
        <v>1776</v>
      </c>
      <c r="AH41" t="s">
        <v>1777</v>
      </c>
      <c r="AU41" t="s">
        <v>1920</v>
      </c>
      <c r="AV41" t="s">
        <v>1920</v>
      </c>
      <c r="AY41" t="s">
        <v>2007</v>
      </c>
      <c r="AZ41" t="s">
        <v>2008</v>
      </c>
      <c r="BA41" t="s">
        <v>2363</v>
      </c>
      <c r="BB41" t="s">
        <v>2363</v>
      </c>
    </row>
    <row r="42" spans="21:54" x14ac:dyDescent="0.35">
      <c r="U42" t="s">
        <v>497</v>
      </c>
      <c r="V42" t="s">
        <v>498</v>
      </c>
      <c r="W42" t="s">
        <v>700</v>
      </c>
      <c r="X42" t="s">
        <v>701</v>
      </c>
      <c r="Y42" t="s">
        <v>1524</v>
      </c>
      <c r="Z42" t="s">
        <v>1525</v>
      </c>
      <c r="AE42" t="s">
        <v>1620</v>
      </c>
      <c r="AF42" t="s">
        <v>1621</v>
      </c>
      <c r="AG42" t="s">
        <v>1778</v>
      </c>
      <c r="AH42" t="s">
        <v>1779</v>
      </c>
      <c r="AU42" t="s">
        <v>1921</v>
      </c>
      <c r="AV42" t="s">
        <v>1921</v>
      </c>
      <c r="AY42" t="s">
        <v>2009</v>
      </c>
      <c r="AZ42" t="s">
        <v>2010</v>
      </c>
      <c r="BA42" t="s">
        <v>2364</v>
      </c>
      <c r="BB42" t="s">
        <v>2364</v>
      </c>
    </row>
    <row r="43" spans="21:54" x14ac:dyDescent="0.35">
      <c r="U43" t="s">
        <v>499</v>
      </c>
      <c r="V43" t="s">
        <v>500</v>
      </c>
      <c r="W43" t="s">
        <v>702</v>
      </c>
      <c r="X43" t="s">
        <v>703</v>
      </c>
      <c r="Y43" t="s">
        <v>1526</v>
      </c>
      <c r="Z43" t="s">
        <v>1527</v>
      </c>
      <c r="AE43" t="s">
        <v>1622</v>
      </c>
      <c r="AF43" t="s">
        <v>1623</v>
      </c>
      <c r="AG43" t="s">
        <v>1780</v>
      </c>
      <c r="AH43" t="s">
        <v>1781</v>
      </c>
      <c r="AY43" t="s">
        <v>2011</v>
      </c>
      <c r="AZ43" t="s">
        <v>2012</v>
      </c>
      <c r="BA43" t="s">
        <v>2365</v>
      </c>
      <c r="BB43" t="s">
        <v>2365</v>
      </c>
    </row>
    <row r="44" spans="21:54" x14ac:dyDescent="0.35">
      <c r="U44" t="s">
        <v>501</v>
      </c>
      <c r="V44" t="s">
        <v>502</v>
      </c>
      <c r="W44" t="s">
        <v>704</v>
      </c>
      <c r="X44" t="s">
        <v>705</v>
      </c>
      <c r="AE44" t="s">
        <v>1624</v>
      </c>
      <c r="AF44" t="s">
        <v>1625</v>
      </c>
      <c r="AG44" t="s">
        <v>1782</v>
      </c>
      <c r="AH44" t="s">
        <v>1783</v>
      </c>
      <c r="AY44" t="s">
        <v>2013</v>
      </c>
      <c r="AZ44" t="s">
        <v>2014</v>
      </c>
      <c r="BA44" t="s">
        <v>2366</v>
      </c>
      <c r="BB44" t="s">
        <v>2366</v>
      </c>
    </row>
    <row r="45" spans="21:54" x14ac:dyDescent="0.35">
      <c r="U45" t="s">
        <v>503</v>
      </c>
      <c r="V45" t="s">
        <v>504</v>
      </c>
      <c r="W45" t="s">
        <v>706</v>
      </c>
      <c r="X45" t="s">
        <v>707</v>
      </c>
      <c r="AE45" t="s">
        <v>1626</v>
      </c>
      <c r="AF45" t="s">
        <v>1627</v>
      </c>
      <c r="AG45" t="s">
        <v>1784</v>
      </c>
      <c r="AH45" t="s">
        <v>1785</v>
      </c>
      <c r="AY45" t="s">
        <v>2015</v>
      </c>
      <c r="AZ45" t="s">
        <v>2016</v>
      </c>
      <c r="BA45" t="s">
        <v>2367</v>
      </c>
      <c r="BB45" t="s">
        <v>2367</v>
      </c>
    </row>
    <row r="46" spans="21:54" x14ac:dyDescent="0.35">
      <c r="U46" t="s">
        <v>505</v>
      </c>
      <c r="V46" t="s">
        <v>506</v>
      </c>
      <c r="W46" t="s">
        <v>708</v>
      </c>
      <c r="X46" t="s">
        <v>709</v>
      </c>
      <c r="AE46" t="s">
        <v>1628</v>
      </c>
      <c r="AF46" t="s">
        <v>1629</v>
      </c>
      <c r="AG46" t="s">
        <v>1786</v>
      </c>
      <c r="AH46" t="s">
        <v>1787</v>
      </c>
      <c r="AY46" t="s">
        <v>2017</v>
      </c>
      <c r="AZ46" t="s">
        <v>2018</v>
      </c>
      <c r="BA46" t="s">
        <v>2368</v>
      </c>
      <c r="BB46" t="s">
        <v>2368</v>
      </c>
    </row>
    <row r="47" spans="21:54" x14ac:dyDescent="0.35">
      <c r="U47" t="s">
        <v>507</v>
      </c>
      <c r="V47" t="s">
        <v>508</v>
      </c>
      <c r="W47" t="s">
        <v>710</v>
      </c>
      <c r="X47" t="s">
        <v>711</v>
      </c>
      <c r="AE47" t="s">
        <v>1630</v>
      </c>
      <c r="AF47" t="s">
        <v>1631</v>
      </c>
      <c r="AG47" t="s">
        <v>1788</v>
      </c>
      <c r="AH47" t="s">
        <v>1789</v>
      </c>
      <c r="AY47" t="s">
        <v>2019</v>
      </c>
      <c r="AZ47" t="s">
        <v>2020</v>
      </c>
      <c r="BA47" t="s">
        <v>2369</v>
      </c>
      <c r="BB47" t="s">
        <v>2369</v>
      </c>
    </row>
    <row r="48" spans="21:54" x14ac:dyDescent="0.35">
      <c r="U48" t="s">
        <v>509</v>
      </c>
      <c r="V48" t="s">
        <v>510</v>
      </c>
      <c r="W48" t="s">
        <v>712</v>
      </c>
      <c r="X48" t="s">
        <v>713</v>
      </c>
      <c r="AE48" t="s">
        <v>1632</v>
      </c>
      <c r="AF48" t="s">
        <v>1633</v>
      </c>
      <c r="AG48" t="s">
        <v>1790</v>
      </c>
      <c r="AH48" t="s">
        <v>1791</v>
      </c>
      <c r="AY48" t="s">
        <v>2021</v>
      </c>
      <c r="AZ48" t="s">
        <v>2022</v>
      </c>
      <c r="BA48" t="s">
        <v>2370</v>
      </c>
      <c r="BB48" t="s">
        <v>2370</v>
      </c>
    </row>
    <row r="49" spans="21:52" x14ac:dyDescent="0.35">
      <c r="U49" t="s">
        <v>511</v>
      </c>
      <c r="V49" t="s">
        <v>512</v>
      </c>
      <c r="W49" t="s">
        <v>714</v>
      </c>
      <c r="X49" t="s">
        <v>715</v>
      </c>
      <c r="AE49" t="s">
        <v>1634</v>
      </c>
      <c r="AF49" t="s">
        <v>1635</v>
      </c>
      <c r="AG49" t="s">
        <v>1792</v>
      </c>
      <c r="AH49" t="s">
        <v>1793</v>
      </c>
      <c r="AY49" t="s">
        <v>2023</v>
      </c>
      <c r="AZ49" t="s">
        <v>2024</v>
      </c>
    </row>
    <row r="50" spans="21:52" x14ac:dyDescent="0.35">
      <c r="U50" t="s">
        <v>513</v>
      </c>
      <c r="V50" t="s">
        <v>514</v>
      </c>
      <c r="W50" t="s">
        <v>716</v>
      </c>
      <c r="X50" t="s">
        <v>717</v>
      </c>
      <c r="AE50" t="s">
        <v>1636</v>
      </c>
      <c r="AF50" t="s">
        <v>1637</v>
      </c>
      <c r="AG50" t="s">
        <v>1794</v>
      </c>
      <c r="AH50" t="s">
        <v>1795</v>
      </c>
      <c r="AY50" t="s">
        <v>2025</v>
      </c>
      <c r="AZ50" t="s">
        <v>2026</v>
      </c>
    </row>
    <row r="51" spans="21:52" x14ac:dyDescent="0.35">
      <c r="U51" t="s">
        <v>515</v>
      </c>
      <c r="V51" t="s">
        <v>516</v>
      </c>
      <c r="W51" t="s">
        <v>718</v>
      </c>
      <c r="X51" t="s">
        <v>719</v>
      </c>
      <c r="AE51" t="s">
        <v>1638</v>
      </c>
      <c r="AF51" t="s">
        <v>1639</v>
      </c>
      <c r="AG51" t="s">
        <v>1796</v>
      </c>
      <c r="AH51" t="s">
        <v>1797</v>
      </c>
      <c r="AY51" t="s">
        <v>2027</v>
      </c>
      <c r="AZ51" t="s">
        <v>2028</v>
      </c>
    </row>
    <row r="52" spans="21:52" x14ac:dyDescent="0.35">
      <c r="U52" t="s">
        <v>517</v>
      </c>
      <c r="V52" t="s">
        <v>518</v>
      </c>
      <c r="W52" t="s">
        <v>720</v>
      </c>
      <c r="X52" t="s">
        <v>721</v>
      </c>
      <c r="AE52" t="s">
        <v>1640</v>
      </c>
      <c r="AF52" t="s">
        <v>1641</v>
      </c>
      <c r="AG52" t="s">
        <v>1798</v>
      </c>
      <c r="AH52" t="s">
        <v>1799</v>
      </c>
      <c r="AY52" t="s">
        <v>2029</v>
      </c>
      <c r="AZ52" t="s">
        <v>2030</v>
      </c>
    </row>
    <row r="53" spans="21:52" x14ac:dyDescent="0.35">
      <c r="U53" t="s">
        <v>519</v>
      </c>
      <c r="V53" t="s">
        <v>520</v>
      </c>
      <c r="W53" t="s">
        <v>722</v>
      </c>
      <c r="X53" t="s">
        <v>723</v>
      </c>
      <c r="AE53" t="s">
        <v>1642</v>
      </c>
      <c r="AF53" t="s">
        <v>1643</v>
      </c>
      <c r="AG53" t="s">
        <v>1800</v>
      </c>
      <c r="AH53" t="s">
        <v>1801</v>
      </c>
      <c r="AY53" t="s">
        <v>2031</v>
      </c>
      <c r="AZ53" t="s">
        <v>2032</v>
      </c>
    </row>
    <row r="54" spans="21:52" x14ac:dyDescent="0.35">
      <c r="U54" t="s">
        <v>521</v>
      </c>
      <c r="V54" t="s">
        <v>522</v>
      </c>
      <c r="W54" t="s">
        <v>724</v>
      </c>
      <c r="X54" t="s">
        <v>725</v>
      </c>
      <c r="AE54" t="s">
        <v>1644</v>
      </c>
      <c r="AF54" t="s">
        <v>1645</v>
      </c>
      <c r="AG54" t="s">
        <v>1802</v>
      </c>
      <c r="AH54" t="s">
        <v>1803</v>
      </c>
      <c r="AY54" t="s">
        <v>2033</v>
      </c>
      <c r="AZ54" t="s">
        <v>2034</v>
      </c>
    </row>
    <row r="55" spans="21:52" x14ac:dyDescent="0.35">
      <c r="U55" t="s">
        <v>523</v>
      </c>
      <c r="V55" t="s">
        <v>524</v>
      </c>
      <c r="W55" t="s">
        <v>726</v>
      </c>
      <c r="X55" t="s">
        <v>727</v>
      </c>
      <c r="AE55" t="s">
        <v>1646</v>
      </c>
      <c r="AF55" t="s">
        <v>1647</v>
      </c>
      <c r="AG55" t="s">
        <v>1804</v>
      </c>
      <c r="AH55" t="s">
        <v>1805</v>
      </c>
      <c r="AY55" t="s">
        <v>2035</v>
      </c>
      <c r="AZ55" t="s">
        <v>2036</v>
      </c>
    </row>
    <row r="56" spans="21:52" x14ac:dyDescent="0.35">
      <c r="U56" t="s">
        <v>525</v>
      </c>
      <c r="V56" t="s">
        <v>526</v>
      </c>
      <c r="W56" t="s">
        <v>728</v>
      </c>
      <c r="X56" t="s">
        <v>729</v>
      </c>
      <c r="AE56" t="s">
        <v>1648</v>
      </c>
      <c r="AF56" t="s">
        <v>1649</v>
      </c>
      <c r="AG56" t="s">
        <v>1806</v>
      </c>
      <c r="AH56" t="s">
        <v>1807</v>
      </c>
      <c r="AY56" t="s">
        <v>926</v>
      </c>
      <c r="AZ56" t="s">
        <v>2037</v>
      </c>
    </row>
    <row r="57" spans="21:52" x14ac:dyDescent="0.35">
      <c r="U57" t="s">
        <v>527</v>
      </c>
      <c r="V57" t="s">
        <v>527</v>
      </c>
      <c r="W57" t="s">
        <v>730</v>
      </c>
      <c r="X57" t="s">
        <v>731</v>
      </c>
      <c r="AE57" t="s">
        <v>1650</v>
      </c>
      <c r="AF57" t="s">
        <v>1651</v>
      </c>
      <c r="AG57" t="s">
        <v>1808</v>
      </c>
      <c r="AH57" t="s">
        <v>1809</v>
      </c>
      <c r="AY57" t="s">
        <v>2038</v>
      </c>
      <c r="AZ57" t="s">
        <v>2039</v>
      </c>
    </row>
    <row r="58" spans="21:52" x14ac:dyDescent="0.35">
      <c r="U58" t="s">
        <v>528</v>
      </c>
      <c r="V58" t="s">
        <v>529</v>
      </c>
      <c r="W58" t="s">
        <v>732</v>
      </c>
      <c r="X58" t="s">
        <v>733</v>
      </c>
      <c r="AE58" t="s">
        <v>1652</v>
      </c>
      <c r="AF58" t="s">
        <v>1653</v>
      </c>
      <c r="AG58" t="s">
        <v>1810</v>
      </c>
      <c r="AH58" t="s">
        <v>1811</v>
      </c>
      <c r="AY58" t="s">
        <v>2040</v>
      </c>
      <c r="AZ58" t="s">
        <v>2041</v>
      </c>
    </row>
    <row r="59" spans="21:52" x14ac:dyDescent="0.35">
      <c r="U59" t="s">
        <v>530</v>
      </c>
      <c r="V59" t="s">
        <v>531</v>
      </c>
      <c r="W59" t="s">
        <v>734</v>
      </c>
      <c r="X59" t="s">
        <v>735</v>
      </c>
      <c r="AE59" t="s">
        <v>1654</v>
      </c>
      <c r="AF59" t="s">
        <v>1655</v>
      </c>
      <c r="AG59" t="s">
        <v>1812</v>
      </c>
      <c r="AH59" t="s">
        <v>1812</v>
      </c>
      <c r="AY59" t="s">
        <v>2042</v>
      </c>
      <c r="AZ59" t="s">
        <v>2043</v>
      </c>
    </row>
    <row r="60" spans="21:52" x14ac:dyDescent="0.35">
      <c r="U60" t="s">
        <v>532</v>
      </c>
      <c r="V60" t="s">
        <v>533</v>
      </c>
      <c r="W60" t="s">
        <v>736</v>
      </c>
      <c r="X60" t="s">
        <v>737</v>
      </c>
      <c r="AE60" t="s">
        <v>1656</v>
      </c>
      <c r="AF60" t="s">
        <v>1657</v>
      </c>
      <c r="AG60" t="s">
        <v>1813</v>
      </c>
      <c r="AH60" t="s">
        <v>1814</v>
      </c>
      <c r="AY60" t="s">
        <v>2044</v>
      </c>
      <c r="AZ60" t="s">
        <v>2045</v>
      </c>
    </row>
    <row r="61" spans="21:52" x14ac:dyDescent="0.35">
      <c r="U61" t="s">
        <v>534</v>
      </c>
      <c r="V61" t="s">
        <v>535</v>
      </c>
      <c r="W61" t="s">
        <v>738</v>
      </c>
      <c r="X61" t="s">
        <v>739</v>
      </c>
      <c r="AE61" t="s">
        <v>1658</v>
      </c>
      <c r="AF61" t="s">
        <v>1659</v>
      </c>
      <c r="AY61" t="s">
        <v>2046</v>
      </c>
      <c r="AZ61" t="s">
        <v>2047</v>
      </c>
    </row>
    <row r="62" spans="21:52" x14ac:dyDescent="0.35">
      <c r="U62" t="s">
        <v>536</v>
      </c>
      <c r="V62" t="s">
        <v>537</v>
      </c>
      <c r="W62" t="s">
        <v>740</v>
      </c>
      <c r="X62" t="s">
        <v>741</v>
      </c>
      <c r="AE62" t="s">
        <v>1660</v>
      </c>
      <c r="AF62" t="s">
        <v>1661</v>
      </c>
      <c r="AY62" t="s">
        <v>2048</v>
      </c>
      <c r="AZ62" t="s">
        <v>2049</v>
      </c>
    </row>
    <row r="63" spans="21:52" x14ac:dyDescent="0.35">
      <c r="U63" t="s">
        <v>538</v>
      </c>
      <c r="V63" t="s">
        <v>539</v>
      </c>
      <c r="W63" t="s">
        <v>742</v>
      </c>
      <c r="X63" t="s">
        <v>743</v>
      </c>
      <c r="AE63" t="s">
        <v>1662</v>
      </c>
      <c r="AF63" t="s">
        <v>1663</v>
      </c>
      <c r="AY63" t="s">
        <v>2050</v>
      </c>
      <c r="AZ63" t="s">
        <v>2051</v>
      </c>
    </row>
    <row r="64" spans="21:52" x14ac:dyDescent="0.35">
      <c r="U64" t="s">
        <v>540</v>
      </c>
      <c r="V64" t="s">
        <v>541</v>
      </c>
      <c r="W64" t="s">
        <v>744</v>
      </c>
      <c r="X64" t="s">
        <v>745</v>
      </c>
      <c r="AE64" t="s">
        <v>1664</v>
      </c>
      <c r="AF64" t="s">
        <v>1665</v>
      </c>
      <c r="AY64" t="s">
        <v>2052</v>
      </c>
      <c r="AZ64" t="s">
        <v>2053</v>
      </c>
    </row>
    <row r="65" spans="21:52" x14ac:dyDescent="0.35">
      <c r="U65" t="s">
        <v>542</v>
      </c>
      <c r="V65" t="s">
        <v>543</v>
      </c>
      <c r="W65" t="s">
        <v>746</v>
      </c>
      <c r="X65" t="s">
        <v>747</v>
      </c>
      <c r="AE65" t="s">
        <v>1666</v>
      </c>
      <c r="AF65" t="s">
        <v>1667</v>
      </c>
      <c r="AY65" t="s">
        <v>2054</v>
      </c>
      <c r="AZ65" t="s">
        <v>2055</v>
      </c>
    </row>
    <row r="66" spans="21:52" x14ac:dyDescent="0.35">
      <c r="U66" t="s">
        <v>544</v>
      </c>
      <c r="V66" t="s">
        <v>545</v>
      </c>
      <c r="W66" t="s">
        <v>748</v>
      </c>
      <c r="X66" t="s">
        <v>749</v>
      </c>
      <c r="AE66" t="s">
        <v>1668</v>
      </c>
      <c r="AF66" t="s">
        <v>1669</v>
      </c>
      <c r="AY66" t="s">
        <v>2056</v>
      </c>
      <c r="AZ66" t="s">
        <v>2057</v>
      </c>
    </row>
    <row r="67" spans="21:52" x14ac:dyDescent="0.35">
      <c r="U67" t="s">
        <v>546</v>
      </c>
      <c r="V67" t="s">
        <v>547</v>
      </c>
      <c r="W67" t="s">
        <v>750</v>
      </c>
      <c r="X67" t="s">
        <v>751</v>
      </c>
      <c r="AE67" t="s">
        <v>1670</v>
      </c>
      <c r="AF67" t="s">
        <v>1671</v>
      </c>
      <c r="AY67" t="s">
        <v>2058</v>
      </c>
      <c r="AZ67" t="s">
        <v>2059</v>
      </c>
    </row>
    <row r="68" spans="21:52" x14ac:dyDescent="0.35">
      <c r="U68" t="s">
        <v>548</v>
      </c>
      <c r="V68" t="s">
        <v>549</v>
      </c>
      <c r="W68" t="s">
        <v>752</v>
      </c>
      <c r="X68" t="s">
        <v>753</v>
      </c>
      <c r="AE68" t="s">
        <v>1672</v>
      </c>
      <c r="AF68" t="s">
        <v>1673</v>
      </c>
      <c r="AY68" t="s">
        <v>2060</v>
      </c>
      <c r="AZ68" t="s">
        <v>2061</v>
      </c>
    </row>
    <row r="69" spans="21:52" x14ac:dyDescent="0.35">
      <c r="U69" t="s">
        <v>550</v>
      </c>
      <c r="V69" t="s">
        <v>551</v>
      </c>
      <c r="W69" t="s">
        <v>754</v>
      </c>
      <c r="X69" t="s">
        <v>755</v>
      </c>
      <c r="AE69" t="s">
        <v>1674</v>
      </c>
      <c r="AF69" t="s">
        <v>1675</v>
      </c>
      <c r="AY69" t="s">
        <v>2062</v>
      </c>
      <c r="AZ69" t="s">
        <v>2063</v>
      </c>
    </row>
    <row r="70" spans="21:52" x14ac:dyDescent="0.35">
      <c r="U70" t="s">
        <v>552</v>
      </c>
      <c r="V70" t="s">
        <v>553</v>
      </c>
      <c r="W70" t="s">
        <v>756</v>
      </c>
      <c r="X70" t="s">
        <v>757</v>
      </c>
      <c r="AE70" t="s">
        <v>1676</v>
      </c>
      <c r="AF70" t="s">
        <v>1675</v>
      </c>
      <c r="AY70" t="s">
        <v>2064</v>
      </c>
      <c r="AZ70" t="s">
        <v>2065</v>
      </c>
    </row>
    <row r="71" spans="21:52" x14ac:dyDescent="0.35">
      <c r="U71" t="s">
        <v>554</v>
      </c>
      <c r="V71" t="s">
        <v>555</v>
      </c>
      <c r="W71" t="s">
        <v>758</v>
      </c>
      <c r="X71" t="s">
        <v>759</v>
      </c>
      <c r="AE71" t="s">
        <v>1677</v>
      </c>
      <c r="AF71" t="s">
        <v>1678</v>
      </c>
      <c r="AY71" t="s">
        <v>2066</v>
      </c>
      <c r="AZ71" t="s">
        <v>2067</v>
      </c>
    </row>
    <row r="72" spans="21:52" x14ac:dyDescent="0.35">
      <c r="U72" t="s">
        <v>556</v>
      </c>
      <c r="V72" t="s">
        <v>557</v>
      </c>
      <c r="W72" t="s">
        <v>760</v>
      </c>
      <c r="X72" t="s">
        <v>761</v>
      </c>
      <c r="AE72" t="s">
        <v>1679</v>
      </c>
      <c r="AF72" t="s">
        <v>1680</v>
      </c>
      <c r="AY72" t="s">
        <v>2068</v>
      </c>
      <c r="AZ72" t="s">
        <v>2069</v>
      </c>
    </row>
    <row r="73" spans="21:52" x14ac:dyDescent="0.35">
      <c r="U73" t="s">
        <v>558</v>
      </c>
      <c r="V73" t="s">
        <v>559</v>
      </c>
      <c r="W73" t="s">
        <v>762</v>
      </c>
      <c r="X73" t="s">
        <v>763</v>
      </c>
      <c r="AE73" t="s">
        <v>1681</v>
      </c>
      <c r="AF73" t="s">
        <v>1682</v>
      </c>
      <c r="AY73" t="s">
        <v>2070</v>
      </c>
      <c r="AZ73" t="s">
        <v>2071</v>
      </c>
    </row>
    <row r="74" spans="21:52" x14ac:dyDescent="0.35">
      <c r="U74" t="s">
        <v>560</v>
      </c>
      <c r="V74" t="s">
        <v>561</v>
      </c>
      <c r="W74" t="s">
        <v>764</v>
      </c>
      <c r="X74" t="s">
        <v>765</v>
      </c>
      <c r="AE74" t="s">
        <v>1683</v>
      </c>
      <c r="AF74" t="s">
        <v>1684</v>
      </c>
      <c r="AY74" t="s">
        <v>2072</v>
      </c>
      <c r="AZ74" t="s">
        <v>2073</v>
      </c>
    </row>
    <row r="75" spans="21:52" x14ac:dyDescent="0.35">
      <c r="U75" t="s">
        <v>562</v>
      </c>
      <c r="V75" t="s">
        <v>563</v>
      </c>
      <c r="W75" t="s">
        <v>766</v>
      </c>
      <c r="X75" t="s">
        <v>767</v>
      </c>
      <c r="AE75" t="s">
        <v>1685</v>
      </c>
      <c r="AF75" t="s">
        <v>1686</v>
      </c>
      <c r="AY75" t="s">
        <v>2074</v>
      </c>
      <c r="AZ75" t="s">
        <v>2075</v>
      </c>
    </row>
    <row r="76" spans="21:52" x14ac:dyDescent="0.35">
      <c r="U76" t="s">
        <v>564</v>
      </c>
      <c r="V76" t="s">
        <v>565</v>
      </c>
      <c r="W76" t="s">
        <v>768</v>
      </c>
      <c r="X76" t="s">
        <v>769</v>
      </c>
      <c r="AE76" t="s">
        <v>1687</v>
      </c>
      <c r="AF76" t="s">
        <v>1686</v>
      </c>
      <c r="AY76" t="s">
        <v>2076</v>
      </c>
      <c r="AZ76" t="s">
        <v>2077</v>
      </c>
    </row>
    <row r="77" spans="21:52" x14ac:dyDescent="0.35">
      <c r="U77" t="s">
        <v>566</v>
      </c>
      <c r="V77" t="s">
        <v>567</v>
      </c>
      <c r="W77" t="s">
        <v>770</v>
      </c>
      <c r="X77" t="s">
        <v>771</v>
      </c>
      <c r="AE77" t="s">
        <v>1688</v>
      </c>
      <c r="AF77" t="s">
        <v>1689</v>
      </c>
      <c r="AY77" t="s">
        <v>2078</v>
      </c>
      <c r="AZ77" t="s">
        <v>2079</v>
      </c>
    </row>
    <row r="78" spans="21:52" x14ac:dyDescent="0.35">
      <c r="U78" t="s">
        <v>568</v>
      </c>
      <c r="V78" t="s">
        <v>569</v>
      </c>
      <c r="W78" t="s">
        <v>772</v>
      </c>
      <c r="X78" t="s">
        <v>773</v>
      </c>
      <c r="AE78" t="s">
        <v>1690</v>
      </c>
      <c r="AF78" t="s">
        <v>1691</v>
      </c>
      <c r="AY78" t="s">
        <v>2080</v>
      </c>
      <c r="AZ78" t="s">
        <v>2081</v>
      </c>
    </row>
    <row r="79" spans="21:52" x14ac:dyDescent="0.35">
      <c r="U79" t="s">
        <v>570</v>
      </c>
      <c r="V79" t="s">
        <v>571</v>
      </c>
      <c r="W79" t="s">
        <v>774</v>
      </c>
      <c r="X79" t="s">
        <v>775</v>
      </c>
      <c r="AE79" t="s">
        <v>1692</v>
      </c>
      <c r="AF79" t="s">
        <v>1693</v>
      </c>
      <c r="AY79" t="s">
        <v>2082</v>
      </c>
      <c r="AZ79" t="s">
        <v>2083</v>
      </c>
    </row>
    <row r="80" spans="21:52" x14ac:dyDescent="0.35">
      <c r="U80" t="s">
        <v>572</v>
      </c>
      <c r="V80" t="s">
        <v>573</v>
      </c>
      <c r="W80" t="s">
        <v>776</v>
      </c>
      <c r="X80" t="s">
        <v>777</v>
      </c>
      <c r="AE80" t="s">
        <v>1694</v>
      </c>
      <c r="AF80" t="s">
        <v>1695</v>
      </c>
      <c r="AY80" t="s">
        <v>2084</v>
      </c>
      <c r="AZ80" t="s">
        <v>2085</v>
      </c>
    </row>
    <row r="81" spans="21:52" x14ac:dyDescent="0.35">
      <c r="U81" t="s">
        <v>574</v>
      </c>
      <c r="V81" t="s">
        <v>575</v>
      </c>
      <c r="W81" t="s">
        <v>778</v>
      </c>
      <c r="X81" t="s">
        <v>779</v>
      </c>
      <c r="AE81" t="s">
        <v>1696</v>
      </c>
      <c r="AY81" t="s">
        <v>2086</v>
      </c>
      <c r="AZ81" t="s">
        <v>2087</v>
      </c>
    </row>
    <row r="82" spans="21:52" x14ac:dyDescent="0.35">
      <c r="U82" t="s">
        <v>576</v>
      </c>
      <c r="V82" t="s">
        <v>577</v>
      </c>
      <c r="W82" t="s">
        <v>780</v>
      </c>
      <c r="X82" t="s">
        <v>781</v>
      </c>
      <c r="AE82" t="s">
        <v>1697</v>
      </c>
      <c r="AF82" t="s">
        <v>1698</v>
      </c>
      <c r="AY82" t="s">
        <v>2088</v>
      </c>
      <c r="AZ82" t="s">
        <v>2089</v>
      </c>
    </row>
    <row r="83" spans="21:52" x14ac:dyDescent="0.35">
      <c r="U83" t="s">
        <v>578</v>
      </c>
      <c r="V83" t="s">
        <v>579</v>
      </c>
      <c r="W83" t="s">
        <v>782</v>
      </c>
      <c r="X83" t="s">
        <v>783</v>
      </c>
      <c r="AE83" t="s">
        <v>1699</v>
      </c>
      <c r="AF83" t="s">
        <v>1700</v>
      </c>
      <c r="AY83" t="s">
        <v>2090</v>
      </c>
      <c r="AZ83" t="s">
        <v>2091</v>
      </c>
    </row>
    <row r="84" spans="21:52" x14ac:dyDescent="0.35">
      <c r="U84" t="s">
        <v>580</v>
      </c>
      <c r="V84" t="s">
        <v>581</v>
      </c>
      <c r="W84" t="s">
        <v>784</v>
      </c>
      <c r="X84" t="s">
        <v>785</v>
      </c>
      <c r="AE84" t="s">
        <v>1701</v>
      </c>
      <c r="AF84" t="s">
        <v>1702</v>
      </c>
      <c r="AY84" t="s">
        <v>2092</v>
      </c>
      <c r="AZ84" t="s">
        <v>2093</v>
      </c>
    </row>
    <row r="85" spans="21:52" x14ac:dyDescent="0.35">
      <c r="U85" t="s">
        <v>582</v>
      </c>
      <c r="V85" t="s">
        <v>583</v>
      </c>
      <c r="W85" t="s">
        <v>786</v>
      </c>
      <c r="X85" t="s">
        <v>787</v>
      </c>
      <c r="AE85" t="s">
        <v>1703</v>
      </c>
      <c r="AF85" t="s">
        <v>1704</v>
      </c>
      <c r="AY85" t="s">
        <v>2094</v>
      </c>
      <c r="AZ85" t="s">
        <v>2095</v>
      </c>
    </row>
    <row r="86" spans="21:52" x14ac:dyDescent="0.35">
      <c r="U86" t="s">
        <v>584</v>
      </c>
      <c r="V86" t="s">
        <v>585</v>
      </c>
      <c r="W86" t="s">
        <v>788</v>
      </c>
      <c r="X86" t="s">
        <v>789</v>
      </c>
      <c r="AE86" t="s">
        <v>1705</v>
      </c>
      <c r="AF86" t="s">
        <v>1706</v>
      </c>
      <c r="AY86" t="s">
        <v>2096</v>
      </c>
      <c r="AZ86" t="s">
        <v>2097</v>
      </c>
    </row>
    <row r="87" spans="21:52" x14ac:dyDescent="0.35">
      <c r="U87" t="s">
        <v>286</v>
      </c>
      <c r="V87" t="s">
        <v>286</v>
      </c>
      <c r="W87" t="s">
        <v>790</v>
      </c>
      <c r="X87" t="s">
        <v>791</v>
      </c>
      <c r="AE87" t="s">
        <v>1707</v>
      </c>
      <c r="AF87" t="s">
        <v>1708</v>
      </c>
      <c r="AY87" t="s">
        <v>2098</v>
      </c>
      <c r="AZ87" t="s">
        <v>2099</v>
      </c>
    </row>
    <row r="88" spans="21:52" x14ac:dyDescent="0.35">
      <c r="U88" t="s">
        <v>586</v>
      </c>
      <c r="V88" t="s">
        <v>587</v>
      </c>
      <c r="W88" t="s">
        <v>792</v>
      </c>
      <c r="X88" t="s">
        <v>793</v>
      </c>
      <c r="AE88" t="s">
        <v>1709</v>
      </c>
      <c r="AF88" t="s">
        <v>1710</v>
      </c>
      <c r="AY88" t="s">
        <v>2100</v>
      </c>
      <c r="AZ88" t="s">
        <v>2101</v>
      </c>
    </row>
    <row r="89" spans="21:52" x14ac:dyDescent="0.35">
      <c r="U89" t="s">
        <v>588</v>
      </c>
      <c r="V89" t="s">
        <v>589</v>
      </c>
      <c r="W89" t="s">
        <v>794</v>
      </c>
      <c r="X89" t="s">
        <v>795</v>
      </c>
      <c r="AE89" t="s">
        <v>1711</v>
      </c>
      <c r="AF89" t="s">
        <v>1712</v>
      </c>
      <c r="AY89" t="s">
        <v>2102</v>
      </c>
      <c r="AZ89" t="s">
        <v>2103</v>
      </c>
    </row>
    <row r="90" spans="21:52" x14ac:dyDescent="0.35">
      <c r="U90" t="s">
        <v>590</v>
      </c>
      <c r="V90" t="s">
        <v>591</v>
      </c>
      <c r="W90" t="s">
        <v>796</v>
      </c>
      <c r="X90" t="s">
        <v>797</v>
      </c>
      <c r="AE90" t="s">
        <v>1713</v>
      </c>
      <c r="AF90" t="s">
        <v>1714</v>
      </c>
      <c r="AY90" t="s">
        <v>2104</v>
      </c>
      <c r="AZ90" t="s">
        <v>2105</v>
      </c>
    </row>
    <row r="91" spans="21:52" x14ac:dyDescent="0.35">
      <c r="U91" t="s">
        <v>592</v>
      </c>
      <c r="V91" t="s">
        <v>593</v>
      </c>
      <c r="W91" t="s">
        <v>798</v>
      </c>
      <c r="X91" t="s">
        <v>799</v>
      </c>
      <c r="AE91" t="s">
        <v>1715</v>
      </c>
      <c r="AF91" t="s">
        <v>1716</v>
      </c>
      <c r="AY91" t="s">
        <v>2106</v>
      </c>
      <c r="AZ91" t="s">
        <v>2107</v>
      </c>
    </row>
    <row r="92" spans="21:52" x14ac:dyDescent="0.35">
      <c r="U92" t="s">
        <v>594</v>
      </c>
      <c r="V92" t="s">
        <v>595</v>
      </c>
      <c r="W92" t="s">
        <v>800</v>
      </c>
      <c r="X92" t="s">
        <v>801</v>
      </c>
      <c r="AY92" t="s">
        <v>2108</v>
      </c>
      <c r="AZ92" t="s">
        <v>2109</v>
      </c>
    </row>
    <row r="93" spans="21:52" x14ac:dyDescent="0.35">
      <c r="U93" t="s">
        <v>596</v>
      </c>
      <c r="V93" t="s">
        <v>597</v>
      </c>
      <c r="W93" t="s">
        <v>802</v>
      </c>
      <c r="X93" t="s">
        <v>803</v>
      </c>
      <c r="AY93" t="s">
        <v>2110</v>
      </c>
      <c r="AZ93" t="s">
        <v>2111</v>
      </c>
    </row>
    <row r="94" spans="21:52" x14ac:dyDescent="0.35">
      <c r="U94" t="s">
        <v>598</v>
      </c>
      <c r="V94" t="s">
        <v>599</v>
      </c>
      <c r="W94" t="s">
        <v>804</v>
      </c>
      <c r="X94" t="s">
        <v>805</v>
      </c>
      <c r="AY94" t="s">
        <v>2112</v>
      </c>
      <c r="AZ94" t="s">
        <v>2113</v>
      </c>
    </row>
    <row r="95" spans="21:52" x14ac:dyDescent="0.35">
      <c r="U95" t="s">
        <v>600</v>
      </c>
      <c r="V95" t="s">
        <v>601</v>
      </c>
      <c r="W95" t="s">
        <v>806</v>
      </c>
      <c r="X95" t="s">
        <v>807</v>
      </c>
      <c r="AY95" t="s">
        <v>2114</v>
      </c>
      <c r="AZ95" t="s">
        <v>2115</v>
      </c>
    </row>
    <row r="96" spans="21:52" x14ac:dyDescent="0.35">
      <c r="U96" t="s">
        <v>602</v>
      </c>
      <c r="V96" t="s">
        <v>603</v>
      </c>
      <c r="W96" t="s">
        <v>808</v>
      </c>
      <c r="X96" t="s">
        <v>809</v>
      </c>
      <c r="AY96" t="s">
        <v>2116</v>
      </c>
      <c r="AZ96" t="s">
        <v>2117</v>
      </c>
    </row>
    <row r="97" spans="21:52" x14ac:dyDescent="0.35">
      <c r="U97" t="s">
        <v>604</v>
      </c>
      <c r="V97" t="s">
        <v>605</v>
      </c>
      <c r="W97" t="s">
        <v>810</v>
      </c>
      <c r="X97" t="s">
        <v>811</v>
      </c>
      <c r="AY97" t="s">
        <v>2118</v>
      </c>
      <c r="AZ97" t="s">
        <v>2119</v>
      </c>
    </row>
    <row r="98" spans="21:52" x14ac:dyDescent="0.35">
      <c r="U98" t="s">
        <v>606</v>
      </c>
      <c r="V98" t="s">
        <v>607</v>
      </c>
      <c r="W98" t="s">
        <v>812</v>
      </c>
      <c r="X98" t="s">
        <v>813</v>
      </c>
      <c r="AY98" t="s">
        <v>2120</v>
      </c>
      <c r="AZ98" t="s">
        <v>2121</v>
      </c>
    </row>
    <row r="99" spans="21:52" x14ac:dyDescent="0.35">
      <c r="U99" t="s">
        <v>608</v>
      </c>
      <c r="V99" t="s">
        <v>609</v>
      </c>
      <c r="W99" t="s">
        <v>814</v>
      </c>
      <c r="X99" t="s">
        <v>815</v>
      </c>
      <c r="AY99" t="s">
        <v>2122</v>
      </c>
      <c r="AZ99" t="s">
        <v>2123</v>
      </c>
    </row>
    <row r="100" spans="21:52" x14ac:dyDescent="0.35">
      <c r="U100" t="s">
        <v>610</v>
      </c>
      <c r="V100" t="s">
        <v>611</v>
      </c>
      <c r="W100" t="s">
        <v>816</v>
      </c>
      <c r="X100" t="s">
        <v>817</v>
      </c>
      <c r="AY100" t="s">
        <v>2124</v>
      </c>
      <c r="AZ100" t="s">
        <v>2125</v>
      </c>
    </row>
    <row r="101" spans="21:52" x14ac:dyDescent="0.35">
      <c r="U101" t="s">
        <v>612</v>
      </c>
      <c r="V101" t="s">
        <v>613</v>
      </c>
      <c r="W101" t="s">
        <v>818</v>
      </c>
      <c r="X101" t="s">
        <v>819</v>
      </c>
      <c r="AY101" t="s">
        <v>2126</v>
      </c>
      <c r="AZ101" t="s">
        <v>2127</v>
      </c>
    </row>
    <row r="102" spans="21:52" x14ac:dyDescent="0.35">
      <c r="U102" t="s">
        <v>614</v>
      </c>
      <c r="V102" t="s">
        <v>615</v>
      </c>
      <c r="W102" t="s">
        <v>820</v>
      </c>
      <c r="X102" t="s">
        <v>821</v>
      </c>
      <c r="AY102" t="s">
        <v>2128</v>
      </c>
      <c r="AZ102" t="s">
        <v>2129</v>
      </c>
    </row>
    <row r="103" spans="21:52" x14ac:dyDescent="0.35">
      <c r="U103" t="s">
        <v>616</v>
      </c>
      <c r="V103" t="s">
        <v>617</v>
      </c>
      <c r="W103" t="s">
        <v>822</v>
      </c>
      <c r="X103" t="s">
        <v>823</v>
      </c>
      <c r="AY103" t="s">
        <v>2130</v>
      </c>
      <c r="AZ103" t="s">
        <v>2131</v>
      </c>
    </row>
    <row r="104" spans="21:52" x14ac:dyDescent="0.35">
      <c r="U104" t="s">
        <v>618</v>
      </c>
      <c r="V104" t="s">
        <v>619</v>
      </c>
      <c r="W104" t="s">
        <v>824</v>
      </c>
      <c r="X104" t="s">
        <v>825</v>
      </c>
      <c r="AY104" t="s">
        <v>2132</v>
      </c>
      <c r="AZ104" t="s">
        <v>2133</v>
      </c>
    </row>
    <row r="105" spans="21:52" x14ac:dyDescent="0.35">
      <c r="U105" t="s">
        <v>620</v>
      </c>
      <c r="V105" t="s">
        <v>621</v>
      </c>
      <c r="W105" t="s">
        <v>826</v>
      </c>
      <c r="X105" t="s">
        <v>827</v>
      </c>
      <c r="AY105" t="s">
        <v>2134</v>
      </c>
      <c r="AZ105" t="s">
        <v>2135</v>
      </c>
    </row>
    <row r="106" spans="21:52" x14ac:dyDescent="0.35">
      <c r="W106" t="s">
        <v>828</v>
      </c>
      <c r="X106" t="s">
        <v>829</v>
      </c>
      <c r="AY106" t="s">
        <v>2136</v>
      </c>
      <c r="AZ106" t="s">
        <v>2137</v>
      </c>
    </row>
    <row r="107" spans="21:52" x14ac:dyDescent="0.35">
      <c r="W107" t="s">
        <v>830</v>
      </c>
      <c r="X107" t="s">
        <v>831</v>
      </c>
      <c r="AY107" t="s">
        <v>2138</v>
      </c>
      <c r="AZ107" t="s">
        <v>2139</v>
      </c>
    </row>
    <row r="108" spans="21:52" x14ac:dyDescent="0.35">
      <c r="W108" t="s">
        <v>832</v>
      </c>
      <c r="X108" t="s">
        <v>833</v>
      </c>
      <c r="AY108" t="s">
        <v>2140</v>
      </c>
      <c r="AZ108" t="s">
        <v>2141</v>
      </c>
    </row>
    <row r="109" spans="21:52" x14ac:dyDescent="0.35">
      <c r="W109" t="s">
        <v>834</v>
      </c>
      <c r="X109" t="s">
        <v>835</v>
      </c>
      <c r="AY109" t="s">
        <v>2142</v>
      </c>
      <c r="AZ109" t="s">
        <v>2143</v>
      </c>
    </row>
    <row r="110" spans="21:52" x14ac:dyDescent="0.35">
      <c r="W110" t="s">
        <v>836</v>
      </c>
      <c r="X110" t="s">
        <v>837</v>
      </c>
      <c r="AY110" t="s">
        <v>2144</v>
      </c>
      <c r="AZ110" t="s">
        <v>2145</v>
      </c>
    </row>
    <row r="111" spans="21:52" x14ac:dyDescent="0.35">
      <c r="W111" t="s">
        <v>838</v>
      </c>
      <c r="X111" t="s">
        <v>839</v>
      </c>
      <c r="AY111" t="s">
        <v>2146</v>
      </c>
      <c r="AZ111" t="s">
        <v>2147</v>
      </c>
    </row>
    <row r="112" spans="21:52" x14ac:dyDescent="0.35">
      <c r="W112" t="s">
        <v>840</v>
      </c>
      <c r="X112" t="s">
        <v>841</v>
      </c>
      <c r="AY112" t="s">
        <v>2148</v>
      </c>
      <c r="AZ112" t="s">
        <v>2149</v>
      </c>
    </row>
    <row r="113" spans="23:52" x14ac:dyDescent="0.35">
      <c r="W113" t="s">
        <v>842</v>
      </c>
      <c r="X113" t="s">
        <v>843</v>
      </c>
      <c r="AY113" t="s">
        <v>2150</v>
      </c>
      <c r="AZ113" t="s">
        <v>2151</v>
      </c>
    </row>
    <row r="114" spans="23:52" x14ac:dyDescent="0.35">
      <c r="W114" t="s">
        <v>844</v>
      </c>
      <c r="X114" t="s">
        <v>845</v>
      </c>
      <c r="AY114" t="s">
        <v>2152</v>
      </c>
      <c r="AZ114" t="s">
        <v>2153</v>
      </c>
    </row>
    <row r="115" spans="23:52" x14ac:dyDescent="0.35">
      <c r="W115" t="s">
        <v>846</v>
      </c>
      <c r="X115" t="s">
        <v>847</v>
      </c>
      <c r="AY115" t="s">
        <v>2154</v>
      </c>
      <c r="AZ115" t="s">
        <v>2155</v>
      </c>
    </row>
    <row r="116" spans="23:52" x14ac:dyDescent="0.35">
      <c r="W116" t="s">
        <v>848</v>
      </c>
      <c r="X116" t="s">
        <v>849</v>
      </c>
      <c r="AY116" t="s">
        <v>2156</v>
      </c>
      <c r="AZ116" t="s">
        <v>2157</v>
      </c>
    </row>
    <row r="117" spans="23:52" x14ac:dyDescent="0.35">
      <c r="W117" t="s">
        <v>850</v>
      </c>
      <c r="X117" t="s">
        <v>851</v>
      </c>
      <c r="AY117" t="s">
        <v>2158</v>
      </c>
      <c r="AZ117" t="s">
        <v>2159</v>
      </c>
    </row>
    <row r="118" spans="23:52" x14ac:dyDescent="0.35">
      <c r="W118" t="s">
        <v>852</v>
      </c>
      <c r="X118" t="s">
        <v>853</v>
      </c>
      <c r="AY118" t="s">
        <v>2160</v>
      </c>
      <c r="AZ118" t="s">
        <v>2161</v>
      </c>
    </row>
    <row r="119" spans="23:52" x14ac:dyDescent="0.35">
      <c r="W119" t="s">
        <v>854</v>
      </c>
      <c r="X119" t="s">
        <v>855</v>
      </c>
      <c r="AY119" t="s">
        <v>2162</v>
      </c>
      <c r="AZ119" t="s">
        <v>2163</v>
      </c>
    </row>
    <row r="120" spans="23:52" x14ac:dyDescent="0.35">
      <c r="W120" t="s">
        <v>856</v>
      </c>
      <c r="X120" t="s">
        <v>857</v>
      </c>
      <c r="AY120" t="s">
        <v>2164</v>
      </c>
      <c r="AZ120" t="s">
        <v>2165</v>
      </c>
    </row>
    <row r="121" spans="23:52" x14ac:dyDescent="0.35">
      <c r="W121" t="s">
        <v>858</v>
      </c>
      <c r="X121" t="s">
        <v>859</v>
      </c>
      <c r="AY121" t="s">
        <v>2166</v>
      </c>
      <c r="AZ121" t="s">
        <v>2167</v>
      </c>
    </row>
    <row r="122" spans="23:52" x14ac:dyDescent="0.35">
      <c r="W122" t="s">
        <v>860</v>
      </c>
      <c r="X122" t="s">
        <v>861</v>
      </c>
      <c r="AY122" t="s">
        <v>2168</v>
      </c>
      <c r="AZ122" t="s">
        <v>2169</v>
      </c>
    </row>
    <row r="123" spans="23:52" x14ac:dyDescent="0.35">
      <c r="W123" t="s">
        <v>862</v>
      </c>
      <c r="X123" t="s">
        <v>863</v>
      </c>
      <c r="AY123" t="s">
        <v>2170</v>
      </c>
      <c r="AZ123" t="s">
        <v>2171</v>
      </c>
    </row>
    <row r="124" spans="23:52" x14ac:dyDescent="0.35">
      <c r="W124" t="s">
        <v>864</v>
      </c>
      <c r="X124" t="s">
        <v>865</v>
      </c>
      <c r="AY124" t="s">
        <v>2172</v>
      </c>
      <c r="AZ124" t="s">
        <v>2173</v>
      </c>
    </row>
    <row r="125" spans="23:52" x14ac:dyDescent="0.35">
      <c r="W125" t="s">
        <v>866</v>
      </c>
      <c r="X125" t="s">
        <v>867</v>
      </c>
      <c r="AY125" t="s">
        <v>2174</v>
      </c>
      <c r="AZ125" t="s">
        <v>2175</v>
      </c>
    </row>
    <row r="126" spans="23:52" x14ac:dyDescent="0.35">
      <c r="W126" t="s">
        <v>868</v>
      </c>
      <c r="X126" t="s">
        <v>869</v>
      </c>
      <c r="AY126" t="s">
        <v>2176</v>
      </c>
      <c r="AZ126" t="s">
        <v>2177</v>
      </c>
    </row>
    <row r="127" spans="23:52" x14ac:dyDescent="0.35">
      <c r="W127" t="s">
        <v>870</v>
      </c>
      <c r="X127" t="s">
        <v>871</v>
      </c>
      <c r="AY127" t="s">
        <v>2178</v>
      </c>
      <c r="AZ127" t="s">
        <v>2179</v>
      </c>
    </row>
    <row r="128" spans="23:52" x14ac:dyDescent="0.35">
      <c r="W128" t="s">
        <v>872</v>
      </c>
      <c r="X128" t="s">
        <v>873</v>
      </c>
      <c r="AY128" t="s">
        <v>2180</v>
      </c>
      <c r="AZ128" t="s">
        <v>2181</v>
      </c>
    </row>
    <row r="129" spans="23:52" x14ac:dyDescent="0.35">
      <c r="W129" t="s">
        <v>874</v>
      </c>
      <c r="X129" t="s">
        <v>875</v>
      </c>
      <c r="AY129" t="s">
        <v>2182</v>
      </c>
      <c r="AZ129" t="s">
        <v>2183</v>
      </c>
    </row>
    <row r="130" spans="23:52" x14ac:dyDescent="0.35">
      <c r="W130" t="s">
        <v>876</v>
      </c>
      <c r="X130" t="s">
        <v>877</v>
      </c>
      <c r="AY130" t="s">
        <v>2184</v>
      </c>
      <c r="AZ130" t="s">
        <v>2185</v>
      </c>
    </row>
    <row r="131" spans="23:52" x14ac:dyDescent="0.35">
      <c r="W131" t="s">
        <v>878</v>
      </c>
      <c r="X131" t="s">
        <v>879</v>
      </c>
      <c r="AY131" t="s">
        <v>2186</v>
      </c>
      <c r="AZ131" t="s">
        <v>2187</v>
      </c>
    </row>
    <row r="132" spans="23:52" x14ac:dyDescent="0.35">
      <c r="W132" t="s">
        <v>880</v>
      </c>
      <c r="X132" t="s">
        <v>881</v>
      </c>
      <c r="AY132" t="s">
        <v>2188</v>
      </c>
      <c r="AZ132" t="s">
        <v>2189</v>
      </c>
    </row>
    <row r="133" spans="23:52" x14ac:dyDescent="0.35">
      <c r="W133" t="s">
        <v>882</v>
      </c>
      <c r="X133" t="s">
        <v>883</v>
      </c>
      <c r="AY133" t="s">
        <v>2190</v>
      </c>
      <c r="AZ133" t="s">
        <v>2191</v>
      </c>
    </row>
    <row r="134" spans="23:52" x14ac:dyDescent="0.35">
      <c r="W134" t="s">
        <v>884</v>
      </c>
      <c r="X134" t="s">
        <v>885</v>
      </c>
      <c r="AY134" t="s">
        <v>2192</v>
      </c>
      <c r="AZ134" t="s">
        <v>2193</v>
      </c>
    </row>
    <row r="135" spans="23:52" x14ac:dyDescent="0.35">
      <c r="W135" t="s">
        <v>886</v>
      </c>
      <c r="X135" t="s">
        <v>887</v>
      </c>
      <c r="AY135" t="s">
        <v>2194</v>
      </c>
      <c r="AZ135" t="s">
        <v>2195</v>
      </c>
    </row>
    <row r="136" spans="23:52" x14ac:dyDescent="0.35">
      <c r="W136" t="s">
        <v>888</v>
      </c>
      <c r="X136" t="s">
        <v>889</v>
      </c>
      <c r="AY136" t="s">
        <v>2196</v>
      </c>
      <c r="AZ136" t="s">
        <v>2197</v>
      </c>
    </row>
    <row r="137" spans="23:52" x14ac:dyDescent="0.35">
      <c r="W137" t="s">
        <v>890</v>
      </c>
      <c r="X137" t="s">
        <v>891</v>
      </c>
      <c r="AY137" t="s">
        <v>2198</v>
      </c>
      <c r="AZ137" t="s">
        <v>2199</v>
      </c>
    </row>
    <row r="138" spans="23:52" x14ac:dyDescent="0.35">
      <c r="W138" t="s">
        <v>892</v>
      </c>
      <c r="X138" t="s">
        <v>893</v>
      </c>
      <c r="AY138" t="s">
        <v>2200</v>
      </c>
      <c r="AZ138" t="s">
        <v>2201</v>
      </c>
    </row>
    <row r="139" spans="23:52" x14ac:dyDescent="0.35">
      <c r="W139" t="s">
        <v>894</v>
      </c>
      <c r="X139" t="s">
        <v>895</v>
      </c>
      <c r="AY139" t="s">
        <v>2202</v>
      </c>
      <c r="AZ139" t="s">
        <v>2203</v>
      </c>
    </row>
    <row r="140" spans="23:52" x14ac:dyDescent="0.35">
      <c r="W140" t="s">
        <v>896</v>
      </c>
      <c r="X140" t="s">
        <v>897</v>
      </c>
      <c r="AY140" t="s">
        <v>2204</v>
      </c>
      <c r="AZ140" t="s">
        <v>2205</v>
      </c>
    </row>
    <row r="141" spans="23:52" x14ac:dyDescent="0.35">
      <c r="W141" t="s">
        <v>898</v>
      </c>
      <c r="X141" t="s">
        <v>899</v>
      </c>
      <c r="AY141" t="s">
        <v>2206</v>
      </c>
      <c r="AZ141" t="s">
        <v>2207</v>
      </c>
    </row>
    <row r="142" spans="23:52" x14ac:dyDescent="0.35">
      <c r="W142" t="s">
        <v>900</v>
      </c>
      <c r="X142" t="s">
        <v>901</v>
      </c>
      <c r="AY142" t="s">
        <v>2208</v>
      </c>
      <c r="AZ142" t="s">
        <v>2209</v>
      </c>
    </row>
    <row r="143" spans="23:52" x14ac:dyDescent="0.35">
      <c r="W143" t="s">
        <v>902</v>
      </c>
      <c r="X143" t="s">
        <v>903</v>
      </c>
      <c r="AY143" t="s">
        <v>2210</v>
      </c>
      <c r="AZ143" t="s">
        <v>2211</v>
      </c>
    </row>
    <row r="144" spans="23:52" x14ac:dyDescent="0.35">
      <c r="W144" t="s">
        <v>904</v>
      </c>
      <c r="X144" t="s">
        <v>905</v>
      </c>
      <c r="AY144" t="s">
        <v>2212</v>
      </c>
      <c r="AZ144" t="s">
        <v>2213</v>
      </c>
    </row>
    <row r="145" spans="23:52" x14ac:dyDescent="0.35">
      <c r="W145" t="s">
        <v>906</v>
      </c>
      <c r="X145" t="s">
        <v>907</v>
      </c>
      <c r="AY145" t="s">
        <v>2214</v>
      </c>
      <c r="AZ145" t="s">
        <v>2215</v>
      </c>
    </row>
    <row r="146" spans="23:52" x14ac:dyDescent="0.35">
      <c r="W146" t="s">
        <v>908</v>
      </c>
      <c r="X146" t="s">
        <v>909</v>
      </c>
      <c r="AY146" t="s">
        <v>2216</v>
      </c>
      <c r="AZ146" t="s">
        <v>2217</v>
      </c>
    </row>
    <row r="147" spans="23:52" x14ac:dyDescent="0.35">
      <c r="W147" t="s">
        <v>910</v>
      </c>
      <c r="X147" t="s">
        <v>911</v>
      </c>
      <c r="AY147" t="s">
        <v>2218</v>
      </c>
      <c r="AZ147" t="s">
        <v>2219</v>
      </c>
    </row>
    <row r="148" spans="23:52" x14ac:dyDescent="0.35">
      <c r="W148" t="s">
        <v>912</v>
      </c>
      <c r="X148" t="s">
        <v>913</v>
      </c>
      <c r="AY148" t="s">
        <v>2220</v>
      </c>
      <c r="AZ148" t="s">
        <v>2221</v>
      </c>
    </row>
    <row r="149" spans="23:52" x14ac:dyDescent="0.35">
      <c r="W149" t="s">
        <v>914</v>
      </c>
      <c r="X149" t="s">
        <v>915</v>
      </c>
      <c r="AY149" t="s">
        <v>2222</v>
      </c>
      <c r="AZ149" t="s">
        <v>2223</v>
      </c>
    </row>
    <row r="150" spans="23:52" x14ac:dyDescent="0.35">
      <c r="W150" t="s">
        <v>916</v>
      </c>
      <c r="X150" t="s">
        <v>917</v>
      </c>
      <c r="AY150" t="s">
        <v>2224</v>
      </c>
      <c r="AZ150" t="s">
        <v>2225</v>
      </c>
    </row>
    <row r="151" spans="23:52" x14ac:dyDescent="0.35">
      <c r="W151" t="s">
        <v>918</v>
      </c>
      <c r="X151" t="s">
        <v>919</v>
      </c>
      <c r="AY151" t="s">
        <v>2226</v>
      </c>
      <c r="AZ151" t="s">
        <v>2227</v>
      </c>
    </row>
    <row r="152" spans="23:52" x14ac:dyDescent="0.35">
      <c r="W152" t="s">
        <v>920</v>
      </c>
      <c r="X152" t="s">
        <v>921</v>
      </c>
      <c r="AY152" t="s">
        <v>2228</v>
      </c>
      <c r="AZ152" t="s">
        <v>2229</v>
      </c>
    </row>
    <row r="153" spans="23:52" x14ac:dyDescent="0.35">
      <c r="W153" t="s">
        <v>922</v>
      </c>
      <c r="X153" t="s">
        <v>923</v>
      </c>
      <c r="AY153" t="s">
        <v>2230</v>
      </c>
      <c r="AZ153" t="s">
        <v>2231</v>
      </c>
    </row>
    <row r="154" spans="23:52" x14ac:dyDescent="0.35">
      <c r="W154" t="s">
        <v>924</v>
      </c>
      <c r="X154" t="s">
        <v>925</v>
      </c>
      <c r="AY154" t="s">
        <v>2232</v>
      </c>
      <c r="AZ154" t="s">
        <v>2233</v>
      </c>
    </row>
    <row r="155" spans="23:52" x14ac:dyDescent="0.35">
      <c r="W155" t="s">
        <v>926</v>
      </c>
      <c r="X155" t="s">
        <v>927</v>
      </c>
      <c r="AY155" t="s">
        <v>2234</v>
      </c>
      <c r="AZ155" t="s">
        <v>2235</v>
      </c>
    </row>
    <row r="156" spans="23:52" x14ac:dyDescent="0.35">
      <c r="W156" t="s">
        <v>928</v>
      </c>
      <c r="X156" t="s">
        <v>929</v>
      </c>
      <c r="AY156" t="s">
        <v>2236</v>
      </c>
      <c r="AZ156" t="s">
        <v>2237</v>
      </c>
    </row>
    <row r="157" spans="23:52" x14ac:dyDescent="0.35">
      <c r="W157" t="s">
        <v>930</v>
      </c>
      <c r="X157" t="s">
        <v>931</v>
      </c>
      <c r="AY157" t="s">
        <v>2238</v>
      </c>
      <c r="AZ157" t="s">
        <v>2239</v>
      </c>
    </row>
    <row r="158" spans="23:52" x14ac:dyDescent="0.35">
      <c r="W158" t="s">
        <v>932</v>
      </c>
      <c r="X158" t="s">
        <v>933</v>
      </c>
      <c r="AY158" t="s">
        <v>2240</v>
      </c>
      <c r="AZ158" t="s">
        <v>2241</v>
      </c>
    </row>
    <row r="159" spans="23:52" x14ac:dyDescent="0.35">
      <c r="W159" t="s">
        <v>934</v>
      </c>
      <c r="X159" t="s">
        <v>935</v>
      </c>
      <c r="AY159" t="s">
        <v>2242</v>
      </c>
      <c r="AZ159" t="s">
        <v>2243</v>
      </c>
    </row>
    <row r="160" spans="23:52" x14ac:dyDescent="0.35">
      <c r="W160" t="s">
        <v>936</v>
      </c>
      <c r="X160" t="s">
        <v>937</v>
      </c>
      <c r="AY160" t="s">
        <v>2244</v>
      </c>
      <c r="AZ160" t="s">
        <v>2245</v>
      </c>
    </row>
    <row r="161" spans="23:52" x14ac:dyDescent="0.35">
      <c r="W161" t="s">
        <v>938</v>
      </c>
      <c r="X161" t="s">
        <v>939</v>
      </c>
      <c r="AY161" t="s">
        <v>2246</v>
      </c>
      <c r="AZ161" t="s">
        <v>2247</v>
      </c>
    </row>
    <row r="162" spans="23:52" x14ac:dyDescent="0.35">
      <c r="W162" t="s">
        <v>940</v>
      </c>
      <c r="X162" t="s">
        <v>941</v>
      </c>
      <c r="AY162" t="s">
        <v>2248</v>
      </c>
      <c r="AZ162" t="s">
        <v>2249</v>
      </c>
    </row>
    <row r="163" spans="23:52" x14ac:dyDescent="0.35">
      <c r="W163" t="s">
        <v>942</v>
      </c>
      <c r="X163" t="s">
        <v>943</v>
      </c>
      <c r="AY163" t="s">
        <v>2250</v>
      </c>
      <c r="AZ163" t="s">
        <v>2251</v>
      </c>
    </row>
    <row r="164" spans="23:52" x14ac:dyDescent="0.35">
      <c r="W164" t="s">
        <v>944</v>
      </c>
      <c r="X164" t="s">
        <v>945</v>
      </c>
      <c r="AY164" t="s">
        <v>2252</v>
      </c>
      <c r="AZ164" t="s">
        <v>2253</v>
      </c>
    </row>
    <row r="165" spans="23:52" x14ac:dyDescent="0.35">
      <c r="W165" t="s">
        <v>946</v>
      </c>
      <c r="X165" t="s">
        <v>947</v>
      </c>
      <c r="AY165" t="s">
        <v>2254</v>
      </c>
      <c r="AZ165" t="s">
        <v>2255</v>
      </c>
    </row>
    <row r="166" spans="23:52" x14ac:dyDescent="0.35">
      <c r="W166" t="s">
        <v>948</v>
      </c>
      <c r="X166" t="s">
        <v>949</v>
      </c>
      <c r="AY166" t="s">
        <v>2256</v>
      </c>
      <c r="AZ166" t="s">
        <v>2257</v>
      </c>
    </row>
    <row r="167" spans="23:52" x14ac:dyDescent="0.35">
      <c r="W167" t="s">
        <v>950</v>
      </c>
      <c r="X167" t="s">
        <v>951</v>
      </c>
      <c r="AY167" t="s">
        <v>2258</v>
      </c>
      <c r="AZ167" t="s">
        <v>2259</v>
      </c>
    </row>
    <row r="168" spans="23:52" x14ac:dyDescent="0.35">
      <c r="W168" t="s">
        <v>952</v>
      </c>
      <c r="X168" t="s">
        <v>953</v>
      </c>
      <c r="AY168" t="s">
        <v>2260</v>
      </c>
      <c r="AZ168" t="s">
        <v>2261</v>
      </c>
    </row>
    <row r="169" spans="23:52" x14ac:dyDescent="0.35">
      <c r="W169" t="s">
        <v>954</v>
      </c>
      <c r="X169" t="s">
        <v>955</v>
      </c>
      <c r="AY169" t="s">
        <v>2262</v>
      </c>
      <c r="AZ169" t="s">
        <v>2263</v>
      </c>
    </row>
    <row r="170" spans="23:52" x14ac:dyDescent="0.35">
      <c r="W170" t="s">
        <v>956</v>
      </c>
      <c r="X170" t="s">
        <v>957</v>
      </c>
      <c r="AY170" t="s">
        <v>2264</v>
      </c>
      <c r="AZ170" t="s">
        <v>2265</v>
      </c>
    </row>
    <row r="171" spans="23:52" x14ac:dyDescent="0.35">
      <c r="W171" t="s">
        <v>958</v>
      </c>
      <c r="X171" t="s">
        <v>959</v>
      </c>
      <c r="AY171" t="s">
        <v>2266</v>
      </c>
      <c r="AZ171" t="s">
        <v>2267</v>
      </c>
    </row>
    <row r="172" spans="23:52" x14ac:dyDescent="0.35">
      <c r="W172" t="s">
        <v>960</v>
      </c>
      <c r="X172" t="s">
        <v>961</v>
      </c>
      <c r="AY172" t="s">
        <v>2268</v>
      </c>
      <c r="AZ172" t="s">
        <v>2269</v>
      </c>
    </row>
    <row r="173" spans="23:52" x14ac:dyDescent="0.35">
      <c r="W173" t="s">
        <v>962</v>
      </c>
      <c r="X173" t="s">
        <v>963</v>
      </c>
      <c r="AY173" t="s">
        <v>2270</v>
      </c>
      <c r="AZ173" t="s">
        <v>2271</v>
      </c>
    </row>
    <row r="174" spans="23:52" x14ac:dyDescent="0.35">
      <c r="W174" t="s">
        <v>964</v>
      </c>
      <c r="X174" t="s">
        <v>965</v>
      </c>
      <c r="AY174" t="s">
        <v>2272</v>
      </c>
      <c r="AZ174" t="s">
        <v>2273</v>
      </c>
    </row>
    <row r="175" spans="23:52" x14ac:dyDescent="0.35">
      <c r="W175" t="s">
        <v>966</v>
      </c>
      <c r="X175" t="s">
        <v>967</v>
      </c>
      <c r="AY175" t="s">
        <v>2274</v>
      </c>
      <c r="AZ175" t="s">
        <v>2275</v>
      </c>
    </row>
    <row r="176" spans="23:52" x14ac:dyDescent="0.35">
      <c r="W176" t="s">
        <v>968</v>
      </c>
      <c r="X176" t="s">
        <v>969</v>
      </c>
      <c r="AY176" t="s">
        <v>2276</v>
      </c>
      <c r="AZ176" t="s">
        <v>2277</v>
      </c>
    </row>
    <row r="177" spans="23:52" x14ac:dyDescent="0.35">
      <c r="W177" t="s">
        <v>970</v>
      </c>
      <c r="X177" t="s">
        <v>970</v>
      </c>
      <c r="AY177" t="s">
        <v>2278</v>
      </c>
      <c r="AZ177" t="s">
        <v>2279</v>
      </c>
    </row>
    <row r="178" spans="23:52" x14ac:dyDescent="0.35">
      <c r="W178" t="s">
        <v>971</v>
      </c>
      <c r="X178" t="s">
        <v>972</v>
      </c>
      <c r="AY178" t="s">
        <v>2280</v>
      </c>
      <c r="AZ178" t="s">
        <v>2281</v>
      </c>
    </row>
    <row r="179" spans="23:52" x14ac:dyDescent="0.35">
      <c r="W179" t="s">
        <v>973</v>
      </c>
      <c r="X179" t="s">
        <v>974</v>
      </c>
      <c r="AY179" t="s">
        <v>2282</v>
      </c>
      <c r="AZ179" t="s">
        <v>2283</v>
      </c>
    </row>
    <row r="180" spans="23:52" x14ac:dyDescent="0.35">
      <c r="W180" t="s">
        <v>975</v>
      </c>
      <c r="X180" t="s">
        <v>976</v>
      </c>
      <c r="AY180" t="s">
        <v>2284</v>
      </c>
      <c r="AZ180" t="s">
        <v>2285</v>
      </c>
    </row>
    <row r="181" spans="23:52" x14ac:dyDescent="0.35">
      <c r="W181" t="s">
        <v>977</v>
      </c>
      <c r="X181" t="s">
        <v>978</v>
      </c>
      <c r="AY181" t="s">
        <v>2286</v>
      </c>
      <c r="AZ181" t="s">
        <v>2287</v>
      </c>
    </row>
    <row r="182" spans="23:52" x14ac:dyDescent="0.35">
      <c r="W182" t="s">
        <v>979</v>
      </c>
      <c r="X182" t="s">
        <v>980</v>
      </c>
      <c r="AY182" t="s">
        <v>2288</v>
      </c>
      <c r="AZ182" t="s">
        <v>2289</v>
      </c>
    </row>
    <row r="183" spans="23:52" x14ac:dyDescent="0.35">
      <c r="W183" t="s">
        <v>981</v>
      </c>
      <c r="X183" t="s">
        <v>982</v>
      </c>
      <c r="AY183" t="s">
        <v>2290</v>
      </c>
      <c r="AZ183" t="s">
        <v>2291</v>
      </c>
    </row>
    <row r="184" spans="23:52" x14ac:dyDescent="0.35">
      <c r="W184" t="s">
        <v>983</v>
      </c>
      <c r="X184" t="s">
        <v>984</v>
      </c>
      <c r="AY184" t="s">
        <v>2292</v>
      </c>
      <c r="AZ184" t="s">
        <v>2293</v>
      </c>
    </row>
    <row r="185" spans="23:52" x14ac:dyDescent="0.35">
      <c r="W185" t="s">
        <v>985</v>
      </c>
      <c r="X185" t="s">
        <v>986</v>
      </c>
      <c r="AY185" t="s">
        <v>2294</v>
      </c>
      <c r="AZ185" t="s">
        <v>2295</v>
      </c>
    </row>
    <row r="186" spans="23:52" x14ac:dyDescent="0.35">
      <c r="W186" t="s">
        <v>987</v>
      </c>
      <c r="X186" t="s">
        <v>988</v>
      </c>
      <c r="AY186" t="s">
        <v>2296</v>
      </c>
      <c r="AZ186" t="s">
        <v>2297</v>
      </c>
    </row>
    <row r="187" spans="23:52" x14ac:dyDescent="0.35">
      <c r="W187" t="s">
        <v>989</v>
      </c>
      <c r="X187" t="s">
        <v>990</v>
      </c>
      <c r="AY187" t="s">
        <v>2298</v>
      </c>
      <c r="AZ187" t="s">
        <v>2299</v>
      </c>
    </row>
    <row r="188" spans="23:52" x14ac:dyDescent="0.35">
      <c r="W188" t="s">
        <v>991</v>
      </c>
      <c r="X188" t="s">
        <v>992</v>
      </c>
      <c r="AY188" t="s">
        <v>2300</v>
      </c>
      <c r="AZ188" t="s">
        <v>2301</v>
      </c>
    </row>
    <row r="189" spans="23:52" x14ac:dyDescent="0.35">
      <c r="W189" t="s">
        <v>993</v>
      </c>
      <c r="X189" t="s">
        <v>994</v>
      </c>
      <c r="AY189" t="s">
        <v>2302</v>
      </c>
      <c r="AZ189" t="s">
        <v>2303</v>
      </c>
    </row>
    <row r="190" spans="23:52" x14ac:dyDescent="0.35">
      <c r="W190" t="s">
        <v>995</v>
      </c>
      <c r="X190" t="s">
        <v>996</v>
      </c>
      <c r="AY190" t="s">
        <v>2304</v>
      </c>
      <c r="AZ190" t="s">
        <v>2305</v>
      </c>
    </row>
    <row r="191" spans="23:52" x14ac:dyDescent="0.35">
      <c r="W191" t="s">
        <v>997</v>
      </c>
      <c r="X191" t="s">
        <v>998</v>
      </c>
      <c r="AY191" t="s">
        <v>2306</v>
      </c>
      <c r="AZ191" t="s">
        <v>2307</v>
      </c>
    </row>
    <row r="192" spans="23:52" x14ac:dyDescent="0.35">
      <c r="W192" t="s">
        <v>999</v>
      </c>
      <c r="X192" t="s">
        <v>1000</v>
      </c>
      <c r="AY192" t="s">
        <v>2308</v>
      </c>
      <c r="AZ192" t="s">
        <v>2309</v>
      </c>
    </row>
    <row r="193" spans="23:52" x14ac:dyDescent="0.35">
      <c r="W193" t="s">
        <v>1001</v>
      </c>
      <c r="X193" t="s">
        <v>1002</v>
      </c>
      <c r="AY193" t="s">
        <v>2310</v>
      </c>
      <c r="AZ193" t="s">
        <v>2311</v>
      </c>
    </row>
    <row r="194" spans="23:52" x14ac:dyDescent="0.35">
      <c r="W194" t="s">
        <v>1003</v>
      </c>
      <c r="X194" t="s">
        <v>1004</v>
      </c>
      <c r="AY194" t="s">
        <v>2312</v>
      </c>
      <c r="AZ194" t="s">
        <v>2313</v>
      </c>
    </row>
    <row r="195" spans="23:52" x14ac:dyDescent="0.35">
      <c r="W195" t="s">
        <v>1005</v>
      </c>
      <c r="X195" t="s">
        <v>980</v>
      </c>
      <c r="AY195" t="s">
        <v>2314</v>
      </c>
      <c r="AZ195" t="s">
        <v>2315</v>
      </c>
    </row>
    <row r="196" spans="23:52" x14ac:dyDescent="0.35">
      <c r="W196" t="s">
        <v>1006</v>
      </c>
      <c r="X196" t="s">
        <v>1007</v>
      </c>
      <c r="AY196" t="s">
        <v>2316</v>
      </c>
      <c r="AZ196" t="s">
        <v>2317</v>
      </c>
    </row>
    <row r="197" spans="23:52" x14ac:dyDescent="0.35">
      <c r="W197" t="s">
        <v>1008</v>
      </c>
      <c r="X197" t="s">
        <v>1009</v>
      </c>
      <c r="AY197" t="s">
        <v>2318</v>
      </c>
      <c r="AZ197" t="s">
        <v>2319</v>
      </c>
    </row>
    <row r="198" spans="23:52" x14ac:dyDescent="0.35">
      <c r="W198" t="s">
        <v>1010</v>
      </c>
      <c r="X198" t="s">
        <v>1011</v>
      </c>
      <c r="AY198" t="s">
        <v>2320</v>
      </c>
      <c r="AZ198" t="s">
        <v>2321</v>
      </c>
    </row>
    <row r="199" spans="23:52" x14ac:dyDescent="0.35">
      <c r="W199" t="s">
        <v>1012</v>
      </c>
      <c r="X199" t="s">
        <v>1013</v>
      </c>
      <c r="AY199" t="s">
        <v>2322</v>
      </c>
      <c r="AZ199" t="s">
        <v>2323</v>
      </c>
    </row>
    <row r="200" spans="23:52" x14ac:dyDescent="0.35">
      <c r="W200" t="s">
        <v>1014</v>
      </c>
      <c r="X200" t="s">
        <v>1015</v>
      </c>
      <c r="AY200" t="s">
        <v>2324</v>
      </c>
      <c r="AZ200" t="s">
        <v>2325</v>
      </c>
    </row>
    <row r="201" spans="23:52" x14ac:dyDescent="0.35">
      <c r="W201" t="s">
        <v>1016</v>
      </c>
      <c r="X201" t="s">
        <v>1017</v>
      </c>
      <c r="AY201" t="s">
        <v>2326</v>
      </c>
      <c r="AZ201" t="s">
        <v>2327</v>
      </c>
    </row>
    <row r="202" spans="23:52" x14ac:dyDescent="0.35">
      <c r="W202" t="s">
        <v>1018</v>
      </c>
      <c r="X202" t="s">
        <v>1019</v>
      </c>
    </row>
    <row r="203" spans="23:52" x14ac:dyDescent="0.35">
      <c r="W203" t="s">
        <v>1020</v>
      </c>
      <c r="X203" t="s">
        <v>1021</v>
      </c>
    </row>
    <row r="204" spans="23:52" x14ac:dyDescent="0.35">
      <c r="W204" t="s">
        <v>1022</v>
      </c>
      <c r="X204" t="s">
        <v>1023</v>
      </c>
    </row>
    <row r="205" spans="23:52" x14ac:dyDescent="0.35">
      <c r="W205" t="s">
        <v>1024</v>
      </c>
      <c r="X205" t="s">
        <v>1025</v>
      </c>
    </row>
    <row r="206" spans="23:52" x14ac:dyDescent="0.35">
      <c r="W206" t="s">
        <v>1026</v>
      </c>
      <c r="X206" t="s">
        <v>1027</v>
      </c>
    </row>
    <row r="207" spans="23:52" x14ac:dyDescent="0.35">
      <c r="W207" t="s">
        <v>1028</v>
      </c>
      <c r="X207" t="s">
        <v>1029</v>
      </c>
    </row>
    <row r="208" spans="23:52" x14ac:dyDescent="0.35">
      <c r="W208" t="s">
        <v>1030</v>
      </c>
      <c r="X208" t="s">
        <v>1031</v>
      </c>
    </row>
    <row r="209" spans="23:24" x14ac:dyDescent="0.35">
      <c r="W209" t="s">
        <v>1032</v>
      </c>
      <c r="X209" t="s">
        <v>1033</v>
      </c>
    </row>
    <row r="210" spans="23:24" x14ac:dyDescent="0.35">
      <c r="W210" t="s">
        <v>1034</v>
      </c>
      <c r="X210" t="s">
        <v>1035</v>
      </c>
    </row>
    <row r="211" spans="23:24" x14ac:dyDescent="0.35">
      <c r="W211" t="s">
        <v>1036</v>
      </c>
      <c r="X211" t="s">
        <v>1037</v>
      </c>
    </row>
    <row r="212" spans="23:24" x14ac:dyDescent="0.35">
      <c r="W212" t="s">
        <v>1038</v>
      </c>
      <c r="X212" t="s">
        <v>1039</v>
      </c>
    </row>
    <row r="213" spans="23:24" x14ac:dyDescent="0.35">
      <c r="W213" t="s">
        <v>1040</v>
      </c>
      <c r="X213" t="s">
        <v>1041</v>
      </c>
    </row>
    <row r="214" spans="23:24" x14ac:dyDescent="0.35">
      <c r="W214" t="s">
        <v>1042</v>
      </c>
      <c r="X214" t="s">
        <v>1043</v>
      </c>
    </row>
    <row r="215" spans="23:24" x14ac:dyDescent="0.35">
      <c r="W215" t="s">
        <v>1044</v>
      </c>
      <c r="X215" t="s">
        <v>1045</v>
      </c>
    </row>
    <row r="216" spans="23:24" x14ac:dyDescent="0.35">
      <c r="W216" t="s">
        <v>1046</v>
      </c>
      <c r="X216" t="s">
        <v>1047</v>
      </c>
    </row>
    <row r="217" spans="23:24" x14ac:dyDescent="0.35">
      <c r="W217" t="s">
        <v>1048</v>
      </c>
      <c r="X217" t="s">
        <v>1049</v>
      </c>
    </row>
    <row r="218" spans="23:24" x14ac:dyDescent="0.35">
      <c r="W218" t="s">
        <v>1050</v>
      </c>
      <c r="X218" t="s">
        <v>1051</v>
      </c>
    </row>
    <row r="219" spans="23:24" x14ac:dyDescent="0.35">
      <c r="W219" t="s">
        <v>1052</v>
      </c>
      <c r="X219" t="s">
        <v>1053</v>
      </c>
    </row>
    <row r="220" spans="23:24" x14ac:dyDescent="0.35">
      <c r="W220" t="s">
        <v>1054</v>
      </c>
      <c r="X220" t="s">
        <v>1055</v>
      </c>
    </row>
    <row r="221" spans="23:24" x14ac:dyDescent="0.35">
      <c r="W221" t="s">
        <v>1056</v>
      </c>
      <c r="X221" t="s">
        <v>1057</v>
      </c>
    </row>
    <row r="222" spans="23:24" x14ac:dyDescent="0.35">
      <c r="W222" t="s">
        <v>1058</v>
      </c>
      <c r="X222" t="s">
        <v>1059</v>
      </c>
    </row>
    <row r="223" spans="23:24" x14ac:dyDescent="0.35">
      <c r="W223" t="s">
        <v>1060</v>
      </c>
      <c r="X223" t="s">
        <v>1061</v>
      </c>
    </row>
    <row r="224" spans="23:24" x14ac:dyDescent="0.35">
      <c r="W224" t="s">
        <v>1062</v>
      </c>
      <c r="X224" t="s">
        <v>1063</v>
      </c>
    </row>
    <row r="225" spans="23:24" x14ac:dyDescent="0.35">
      <c r="W225" t="s">
        <v>1064</v>
      </c>
      <c r="X225" t="s">
        <v>1065</v>
      </c>
    </row>
    <row r="226" spans="23:24" x14ac:dyDescent="0.35">
      <c r="W226" t="s">
        <v>1066</v>
      </c>
      <c r="X226" t="s">
        <v>1067</v>
      </c>
    </row>
    <row r="227" spans="23:24" x14ac:dyDescent="0.35">
      <c r="W227" t="s">
        <v>1068</v>
      </c>
      <c r="X227" t="s">
        <v>1069</v>
      </c>
    </row>
    <row r="228" spans="23:24" x14ac:dyDescent="0.35">
      <c r="W228" t="s">
        <v>1070</v>
      </c>
      <c r="X228" t="s">
        <v>1071</v>
      </c>
    </row>
    <row r="229" spans="23:24" x14ac:dyDescent="0.35">
      <c r="W229" t="s">
        <v>1072</v>
      </c>
      <c r="X229" t="s">
        <v>1073</v>
      </c>
    </row>
    <row r="230" spans="23:24" x14ac:dyDescent="0.35">
      <c r="W230" t="s">
        <v>1074</v>
      </c>
      <c r="X230" t="s">
        <v>1075</v>
      </c>
    </row>
    <row r="231" spans="23:24" x14ac:dyDescent="0.35">
      <c r="W231" t="s">
        <v>1076</v>
      </c>
      <c r="X231" t="s">
        <v>1077</v>
      </c>
    </row>
    <row r="232" spans="23:24" x14ac:dyDescent="0.35">
      <c r="W232" t="s">
        <v>1078</v>
      </c>
      <c r="X232" t="s">
        <v>1079</v>
      </c>
    </row>
    <row r="233" spans="23:24" x14ac:dyDescent="0.35">
      <c r="W233" t="s">
        <v>1080</v>
      </c>
      <c r="X233" t="s">
        <v>1081</v>
      </c>
    </row>
    <row r="234" spans="23:24" x14ac:dyDescent="0.35">
      <c r="W234" t="s">
        <v>1082</v>
      </c>
      <c r="X234" t="s">
        <v>1083</v>
      </c>
    </row>
    <row r="235" spans="23:24" x14ac:dyDescent="0.35">
      <c r="W235" t="s">
        <v>1084</v>
      </c>
      <c r="X235" t="s">
        <v>1085</v>
      </c>
    </row>
    <row r="236" spans="23:24" x14ac:dyDescent="0.35">
      <c r="W236" t="s">
        <v>1086</v>
      </c>
      <c r="X236" t="s">
        <v>1087</v>
      </c>
    </row>
    <row r="237" spans="23:24" x14ac:dyDescent="0.35">
      <c r="W237" t="s">
        <v>1088</v>
      </c>
      <c r="X237" t="s">
        <v>1089</v>
      </c>
    </row>
    <row r="238" spans="23:24" x14ac:dyDescent="0.35">
      <c r="W238" t="s">
        <v>1090</v>
      </c>
      <c r="X238" t="s">
        <v>1091</v>
      </c>
    </row>
    <row r="239" spans="23:24" x14ac:dyDescent="0.35">
      <c r="W239" t="s">
        <v>1092</v>
      </c>
      <c r="X239" t="s">
        <v>1093</v>
      </c>
    </row>
    <row r="240" spans="23:24" x14ac:dyDescent="0.35">
      <c r="W240" t="s">
        <v>1094</v>
      </c>
      <c r="X240" t="s">
        <v>1095</v>
      </c>
    </row>
    <row r="241" spans="23:24" x14ac:dyDescent="0.35">
      <c r="W241" t="s">
        <v>1096</v>
      </c>
      <c r="X241" t="s">
        <v>1097</v>
      </c>
    </row>
    <row r="242" spans="23:24" x14ac:dyDescent="0.35">
      <c r="W242" t="s">
        <v>1098</v>
      </c>
      <c r="X242" t="s">
        <v>1099</v>
      </c>
    </row>
    <row r="243" spans="23:24" x14ac:dyDescent="0.35">
      <c r="W243" t="s">
        <v>1100</v>
      </c>
      <c r="X243" t="s">
        <v>1101</v>
      </c>
    </row>
    <row r="244" spans="23:24" x14ac:dyDescent="0.35">
      <c r="W244" t="s">
        <v>1102</v>
      </c>
      <c r="X244" t="s">
        <v>1103</v>
      </c>
    </row>
    <row r="245" spans="23:24" x14ac:dyDescent="0.35">
      <c r="W245" t="s">
        <v>1104</v>
      </c>
      <c r="X245" t="s">
        <v>1105</v>
      </c>
    </row>
    <row r="246" spans="23:24" x14ac:dyDescent="0.35">
      <c r="W246" t="s">
        <v>1106</v>
      </c>
      <c r="X246" t="s">
        <v>1107</v>
      </c>
    </row>
    <row r="247" spans="23:24" x14ac:dyDescent="0.35">
      <c r="W247" t="s">
        <v>1108</v>
      </c>
      <c r="X247" t="s">
        <v>1109</v>
      </c>
    </row>
    <row r="248" spans="23:24" x14ac:dyDescent="0.35">
      <c r="W248" t="s">
        <v>1110</v>
      </c>
      <c r="X248" t="s">
        <v>1111</v>
      </c>
    </row>
    <row r="249" spans="23:24" x14ac:dyDescent="0.35">
      <c r="W249" t="s">
        <v>1112</v>
      </c>
      <c r="X249" t="s">
        <v>1113</v>
      </c>
    </row>
    <row r="250" spans="23:24" x14ac:dyDescent="0.35">
      <c r="W250" t="s">
        <v>1114</v>
      </c>
      <c r="X250" t="s">
        <v>1115</v>
      </c>
    </row>
    <row r="251" spans="23:24" x14ac:dyDescent="0.35">
      <c r="W251" t="s">
        <v>1116</v>
      </c>
      <c r="X251" t="s">
        <v>1117</v>
      </c>
    </row>
    <row r="252" spans="23:24" x14ac:dyDescent="0.35">
      <c r="W252" t="s">
        <v>1118</v>
      </c>
      <c r="X252" t="s">
        <v>1119</v>
      </c>
    </row>
    <row r="253" spans="23:24" x14ac:dyDescent="0.35">
      <c r="W253" t="s">
        <v>1120</v>
      </c>
      <c r="X253" t="s">
        <v>1121</v>
      </c>
    </row>
    <row r="254" spans="23:24" x14ac:dyDescent="0.35">
      <c r="W254" t="s">
        <v>1122</v>
      </c>
      <c r="X254" t="s">
        <v>1123</v>
      </c>
    </row>
    <row r="255" spans="23:24" x14ac:dyDescent="0.35">
      <c r="W255" t="s">
        <v>1124</v>
      </c>
      <c r="X255" t="s">
        <v>1125</v>
      </c>
    </row>
    <row r="256" spans="23:24" x14ac:dyDescent="0.35">
      <c r="W256" t="s">
        <v>1126</v>
      </c>
      <c r="X256" t="s">
        <v>1127</v>
      </c>
    </row>
    <row r="257" spans="23:24" x14ac:dyDescent="0.35">
      <c r="W257" t="s">
        <v>1128</v>
      </c>
      <c r="X257" t="s">
        <v>1129</v>
      </c>
    </row>
    <row r="258" spans="23:24" x14ac:dyDescent="0.35">
      <c r="W258" t="s">
        <v>1130</v>
      </c>
      <c r="X258" t="s">
        <v>1131</v>
      </c>
    </row>
    <row r="259" spans="23:24" x14ac:dyDescent="0.35">
      <c r="W259" t="s">
        <v>1132</v>
      </c>
      <c r="X259" t="s">
        <v>1133</v>
      </c>
    </row>
    <row r="260" spans="23:24" x14ac:dyDescent="0.35">
      <c r="W260" t="s">
        <v>1134</v>
      </c>
      <c r="X260" t="s">
        <v>1135</v>
      </c>
    </row>
    <row r="261" spans="23:24" x14ac:dyDescent="0.35">
      <c r="W261" t="s">
        <v>1136</v>
      </c>
      <c r="X261" t="s">
        <v>1137</v>
      </c>
    </row>
    <row r="262" spans="23:24" x14ac:dyDescent="0.35">
      <c r="W262" t="s">
        <v>1138</v>
      </c>
      <c r="X262" t="s">
        <v>1139</v>
      </c>
    </row>
    <row r="263" spans="23:24" x14ac:dyDescent="0.35">
      <c r="W263" t="s">
        <v>1140</v>
      </c>
      <c r="X263" t="s">
        <v>1141</v>
      </c>
    </row>
    <row r="264" spans="23:24" x14ac:dyDescent="0.35">
      <c r="W264" t="s">
        <v>1142</v>
      </c>
      <c r="X264" t="s">
        <v>1143</v>
      </c>
    </row>
    <row r="265" spans="23:24" x14ac:dyDescent="0.35">
      <c r="W265" t="s">
        <v>1144</v>
      </c>
      <c r="X265" t="s">
        <v>1145</v>
      </c>
    </row>
    <row r="266" spans="23:24" x14ac:dyDescent="0.35">
      <c r="W266" t="s">
        <v>1146</v>
      </c>
      <c r="X266" t="s">
        <v>1147</v>
      </c>
    </row>
    <row r="267" spans="23:24" x14ac:dyDescent="0.35">
      <c r="W267" t="s">
        <v>1148</v>
      </c>
      <c r="X267" t="s">
        <v>1149</v>
      </c>
    </row>
    <row r="268" spans="23:24" x14ac:dyDescent="0.35">
      <c r="W268" t="s">
        <v>1150</v>
      </c>
      <c r="X268" t="s">
        <v>1151</v>
      </c>
    </row>
    <row r="269" spans="23:24" x14ac:dyDescent="0.35">
      <c r="W269" t="s">
        <v>1152</v>
      </c>
      <c r="X269" t="s">
        <v>1153</v>
      </c>
    </row>
    <row r="270" spans="23:24" x14ac:dyDescent="0.35">
      <c r="W270" t="s">
        <v>1154</v>
      </c>
      <c r="X270" t="s">
        <v>1155</v>
      </c>
    </row>
    <row r="271" spans="23:24" x14ac:dyDescent="0.35">
      <c r="W271" t="s">
        <v>1156</v>
      </c>
      <c r="X271" t="s">
        <v>1157</v>
      </c>
    </row>
    <row r="272" spans="23:24" x14ac:dyDescent="0.35">
      <c r="W272" t="s">
        <v>1158</v>
      </c>
      <c r="X272" t="s">
        <v>1159</v>
      </c>
    </row>
    <row r="273" spans="23:24" x14ac:dyDescent="0.35">
      <c r="W273" t="s">
        <v>1160</v>
      </c>
      <c r="X273" t="s">
        <v>1161</v>
      </c>
    </row>
    <row r="274" spans="23:24" x14ac:dyDescent="0.35">
      <c r="W274" t="s">
        <v>1162</v>
      </c>
      <c r="X274" t="s">
        <v>1163</v>
      </c>
    </row>
    <row r="275" spans="23:24" x14ac:dyDescent="0.35">
      <c r="W275" t="s">
        <v>1164</v>
      </c>
      <c r="X275" t="s">
        <v>1165</v>
      </c>
    </row>
    <row r="276" spans="23:24" x14ac:dyDescent="0.35">
      <c r="W276" t="s">
        <v>1166</v>
      </c>
      <c r="X276" t="s">
        <v>1167</v>
      </c>
    </row>
    <row r="277" spans="23:24" x14ac:dyDescent="0.35">
      <c r="W277" t="s">
        <v>1168</v>
      </c>
      <c r="X277" t="s">
        <v>1169</v>
      </c>
    </row>
    <row r="278" spans="23:24" x14ac:dyDescent="0.35">
      <c r="W278" t="s">
        <v>1170</v>
      </c>
      <c r="X278" t="s">
        <v>1171</v>
      </c>
    </row>
    <row r="279" spans="23:24" x14ac:dyDescent="0.35">
      <c r="W279" t="s">
        <v>1172</v>
      </c>
      <c r="X279" t="s">
        <v>1173</v>
      </c>
    </row>
    <row r="280" spans="23:24" x14ac:dyDescent="0.35">
      <c r="W280" t="s">
        <v>1174</v>
      </c>
      <c r="X280" t="s">
        <v>1175</v>
      </c>
    </row>
    <row r="281" spans="23:24" x14ac:dyDescent="0.35">
      <c r="W281" t="s">
        <v>1176</v>
      </c>
      <c r="X281" t="s">
        <v>1177</v>
      </c>
    </row>
    <row r="282" spans="23:24" x14ac:dyDescent="0.35">
      <c r="W282" t="s">
        <v>1178</v>
      </c>
      <c r="X282" t="s">
        <v>1179</v>
      </c>
    </row>
    <row r="283" spans="23:24" x14ac:dyDescent="0.35">
      <c r="W283" t="s">
        <v>1180</v>
      </c>
      <c r="X283" t="s">
        <v>1181</v>
      </c>
    </row>
    <row r="284" spans="23:24" x14ac:dyDescent="0.35">
      <c r="W284" t="s">
        <v>1182</v>
      </c>
      <c r="X284" t="s">
        <v>1183</v>
      </c>
    </row>
    <row r="285" spans="23:24" x14ac:dyDescent="0.35">
      <c r="W285" t="s">
        <v>1184</v>
      </c>
      <c r="X285" t="s">
        <v>1185</v>
      </c>
    </row>
    <row r="286" spans="23:24" x14ac:dyDescent="0.35">
      <c r="W286" t="s">
        <v>1186</v>
      </c>
      <c r="X286" t="s">
        <v>1187</v>
      </c>
    </row>
    <row r="287" spans="23:24" x14ac:dyDescent="0.35">
      <c r="W287" t="s">
        <v>1188</v>
      </c>
      <c r="X287" t="s">
        <v>1189</v>
      </c>
    </row>
    <row r="288" spans="23:24" x14ac:dyDescent="0.35">
      <c r="W288" t="s">
        <v>1190</v>
      </c>
      <c r="X288" t="s">
        <v>1191</v>
      </c>
    </row>
    <row r="289" spans="23:24" x14ac:dyDescent="0.35">
      <c r="W289" t="s">
        <v>1192</v>
      </c>
      <c r="X289" t="s">
        <v>1193</v>
      </c>
    </row>
    <row r="290" spans="23:24" x14ac:dyDescent="0.35">
      <c r="W290" t="s">
        <v>1194</v>
      </c>
      <c r="X290" t="s">
        <v>1195</v>
      </c>
    </row>
    <row r="291" spans="23:24" x14ac:dyDescent="0.35">
      <c r="W291" t="s">
        <v>1196</v>
      </c>
      <c r="X291" t="s">
        <v>1197</v>
      </c>
    </row>
    <row r="292" spans="23:24" x14ac:dyDescent="0.35">
      <c r="W292" t="s">
        <v>1198</v>
      </c>
      <c r="X292" t="s">
        <v>1199</v>
      </c>
    </row>
    <row r="293" spans="23:24" x14ac:dyDescent="0.35">
      <c r="W293" t="s">
        <v>1200</v>
      </c>
      <c r="X293" t="s">
        <v>1201</v>
      </c>
    </row>
    <row r="294" spans="23:24" x14ac:dyDescent="0.35">
      <c r="W294" t="s">
        <v>1202</v>
      </c>
      <c r="X294" t="s">
        <v>1203</v>
      </c>
    </row>
    <row r="295" spans="23:24" x14ac:dyDescent="0.35">
      <c r="W295" t="s">
        <v>1204</v>
      </c>
      <c r="X295" t="s">
        <v>1205</v>
      </c>
    </row>
    <row r="296" spans="23:24" x14ac:dyDescent="0.35">
      <c r="W296" t="s">
        <v>1206</v>
      </c>
      <c r="X296" t="s">
        <v>1207</v>
      </c>
    </row>
    <row r="297" spans="23:24" x14ac:dyDescent="0.35">
      <c r="W297" t="s">
        <v>1208</v>
      </c>
      <c r="X297" t="s">
        <v>1209</v>
      </c>
    </row>
    <row r="298" spans="23:24" x14ac:dyDescent="0.35">
      <c r="W298" t="s">
        <v>1210</v>
      </c>
      <c r="X298" t="s">
        <v>1211</v>
      </c>
    </row>
    <row r="299" spans="23:24" x14ac:dyDescent="0.35">
      <c r="W299" t="s">
        <v>1212</v>
      </c>
      <c r="X299" t="s">
        <v>1213</v>
      </c>
    </row>
    <row r="300" spans="23:24" x14ac:dyDescent="0.35">
      <c r="W300" t="s">
        <v>1214</v>
      </c>
      <c r="X300" t="s">
        <v>1215</v>
      </c>
    </row>
    <row r="301" spans="23:24" x14ac:dyDescent="0.35">
      <c r="W301" t="s">
        <v>1216</v>
      </c>
      <c r="X301" t="s">
        <v>1217</v>
      </c>
    </row>
    <row r="302" spans="23:24" x14ac:dyDescent="0.35">
      <c r="W302" t="s">
        <v>1218</v>
      </c>
      <c r="X302" t="s">
        <v>1219</v>
      </c>
    </row>
    <row r="303" spans="23:24" x14ac:dyDescent="0.35">
      <c r="W303" t="s">
        <v>1220</v>
      </c>
      <c r="X303" t="s">
        <v>1221</v>
      </c>
    </row>
    <row r="304" spans="23:24" x14ac:dyDescent="0.35">
      <c r="W304" t="s">
        <v>1222</v>
      </c>
      <c r="X304" t="s">
        <v>1223</v>
      </c>
    </row>
    <row r="305" spans="23:24" x14ac:dyDescent="0.35">
      <c r="W305" t="s">
        <v>1224</v>
      </c>
      <c r="X305" t="s">
        <v>1225</v>
      </c>
    </row>
    <row r="306" spans="23:24" x14ac:dyDescent="0.35">
      <c r="W306" t="s">
        <v>1226</v>
      </c>
      <c r="X306" t="s">
        <v>1227</v>
      </c>
    </row>
    <row r="307" spans="23:24" x14ac:dyDescent="0.35">
      <c r="W307" t="s">
        <v>1228</v>
      </c>
      <c r="X307" t="s">
        <v>1229</v>
      </c>
    </row>
    <row r="308" spans="23:24" x14ac:dyDescent="0.35">
      <c r="W308" t="s">
        <v>1230</v>
      </c>
      <c r="X308" t="s">
        <v>1231</v>
      </c>
    </row>
    <row r="309" spans="23:24" x14ac:dyDescent="0.35">
      <c r="W309" t="s">
        <v>1232</v>
      </c>
      <c r="X309" t="s">
        <v>1233</v>
      </c>
    </row>
    <row r="310" spans="23:24" x14ac:dyDescent="0.35">
      <c r="W310" t="s">
        <v>1234</v>
      </c>
      <c r="X310" t="s">
        <v>1235</v>
      </c>
    </row>
    <row r="311" spans="23:24" x14ac:dyDescent="0.35">
      <c r="W311" t="s">
        <v>1236</v>
      </c>
      <c r="X311" t="s">
        <v>1237</v>
      </c>
    </row>
    <row r="312" spans="23:24" x14ac:dyDescent="0.35">
      <c r="W312" t="s">
        <v>1238</v>
      </c>
      <c r="X312" t="s">
        <v>1239</v>
      </c>
    </row>
    <row r="313" spans="23:24" x14ac:dyDescent="0.35">
      <c r="W313" t="s">
        <v>1240</v>
      </c>
      <c r="X313" t="s">
        <v>1241</v>
      </c>
    </row>
    <row r="314" spans="23:24" x14ac:dyDescent="0.35">
      <c r="W314" t="s">
        <v>1242</v>
      </c>
      <c r="X314" t="s">
        <v>1243</v>
      </c>
    </row>
    <row r="315" spans="23:24" x14ac:dyDescent="0.35">
      <c r="W315" t="s">
        <v>1244</v>
      </c>
      <c r="X315" t="s">
        <v>1245</v>
      </c>
    </row>
    <row r="316" spans="23:24" x14ac:dyDescent="0.35">
      <c r="W316" t="s">
        <v>1246</v>
      </c>
      <c r="X316" t="s">
        <v>1247</v>
      </c>
    </row>
    <row r="317" spans="23:24" x14ac:dyDescent="0.35">
      <c r="W317" t="s">
        <v>1248</v>
      </c>
      <c r="X317" t="s">
        <v>1249</v>
      </c>
    </row>
    <row r="318" spans="23:24" x14ac:dyDescent="0.35">
      <c r="W318" t="s">
        <v>1250</v>
      </c>
      <c r="X318" t="s">
        <v>1251</v>
      </c>
    </row>
    <row r="319" spans="23:24" x14ac:dyDescent="0.35">
      <c r="W319" t="s">
        <v>1252</v>
      </c>
      <c r="X319" t="s">
        <v>1253</v>
      </c>
    </row>
    <row r="320" spans="23:24" x14ac:dyDescent="0.35">
      <c r="W320" t="s">
        <v>1254</v>
      </c>
      <c r="X320" t="s">
        <v>1255</v>
      </c>
    </row>
    <row r="321" spans="23:24" x14ac:dyDescent="0.35">
      <c r="W321" t="s">
        <v>1256</v>
      </c>
      <c r="X321" t="s">
        <v>1257</v>
      </c>
    </row>
    <row r="322" spans="23:24" x14ac:dyDescent="0.35">
      <c r="W322" t="s">
        <v>1258</v>
      </c>
      <c r="X322" t="s">
        <v>1259</v>
      </c>
    </row>
    <row r="323" spans="23:24" x14ac:dyDescent="0.35">
      <c r="W323" t="s">
        <v>1260</v>
      </c>
      <c r="X323" t="s">
        <v>1261</v>
      </c>
    </row>
    <row r="324" spans="23:24" x14ac:dyDescent="0.35">
      <c r="W324" t="s">
        <v>1262</v>
      </c>
      <c r="X324" t="s">
        <v>1263</v>
      </c>
    </row>
    <row r="325" spans="23:24" x14ac:dyDescent="0.35">
      <c r="W325" t="s">
        <v>1264</v>
      </c>
      <c r="X325" t="s">
        <v>1265</v>
      </c>
    </row>
    <row r="326" spans="23:24" x14ac:dyDescent="0.35">
      <c r="W326" t="s">
        <v>1266</v>
      </c>
      <c r="X326" t="s">
        <v>1267</v>
      </c>
    </row>
    <row r="327" spans="23:24" x14ac:dyDescent="0.35">
      <c r="W327" t="s">
        <v>1268</v>
      </c>
      <c r="X327" t="s">
        <v>1269</v>
      </c>
    </row>
    <row r="328" spans="23:24" x14ac:dyDescent="0.35">
      <c r="W328" t="s">
        <v>1270</v>
      </c>
      <c r="X328" t="s">
        <v>1271</v>
      </c>
    </row>
    <row r="329" spans="23:24" x14ac:dyDescent="0.35">
      <c r="W329" t="s">
        <v>1272</v>
      </c>
      <c r="X329" t="s">
        <v>1273</v>
      </c>
    </row>
    <row r="330" spans="23:24" x14ac:dyDescent="0.35">
      <c r="W330" t="s">
        <v>1274</v>
      </c>
      <c r="X330" t="s">
        <v>1275</v>
      </c>
    </row>
    <row r="331" spans="23:24" x14ac:dyDescent="0.35">
      <c r="W331" t="s">
        <v>1276</v>
      </c>
      <c r="X331" t="s">
        <v>1277</v>
      </c>
    </row>
    <row r="332" spans="23:24" x14ac:dyDescent="0.35">
      <c r="W332" t="s">
        <v>1278</v>
      </c>
      <c r="X332" t="s">
        <v>1279</v>
      </c>
    </row>
    <row r="333" spans="23:24" x14ac:dyDescent="0.35">
      <c r="W333" t="s">
        <v>1280</v>
      </c>
      <c r="X333" t="s">
        <v>1281</v>
      </c>
    </row>
    <row r="334" spans="23:24" x14ac:dyDescent="0.35">
      <c r="W334" t="s">
        <v>1282</v>
      </c>
      <c r="X334" t="s">
        <v>1283</v>
      </c>
    </row>
    <row r="335" spans="23:24" x14ac:dyDescent="0.35">
      <c r="W335" t="s">
        <v>1284</v>
      </c>
      <c r="X335" t="s">
        <v>1285</v>
      </c>
    </row>
    <row r="336" spans="23:24" x14ac:dyDescent="0.35">
      <c r="W336" t="s">
        <v>1286</v>
      </c>
      <c r="X336" t="s">
        <v>1287</v>
      </c>
    </row>
    <row r="337" spans="23:24" x14ac:dyDescent="0.35">
      <c r="W337" t="s">
        <v>1288</v>
      </c>
      <c r="X337" t="s">
        <v>1289</v>
      </c>
    </row>
    <row r="338" spans="23:24" x14ac:dyDescent="0.35">
      <c r="W338" t="s">
        <v>1290</v>
      </c>
      <c r="X338" t="s">
        <v>1291</v>
      </c>
    </row>
    <row r="339" spans="23:24" x14ac:dyDescent="0.35">
      <c r="W339" t="s">
        <v>1292</v>
      </c>
      <c r="X339" t="s">
        <v>1293</v>
      </c>
    </row>
    <row r="340" spans="23:24" x14ac:dyDescent="0.35">
      <c r="W340" t="s">
        <v>1294</v>
      </c>
      <c r="X340" t="s">
        <v>1295</v>
      </c>
    </row>
    <row r="341" spans="23:24" x14ac:dyDescent="0.35">
      <c r="W341" t="s">
        <v>1296</v>
      </c>
      <c r="X341" t="s">
        <v>1297</v>
      </c>
    </row>
    <row r="342" spans="23:24" x14ac:dyDescent="0.35">
      <c r="W342" t="s">
        <v>1298</v>
      </c>
      <c r="X342" t="s">
        <v>1299</v>
      </c>
    </row>
    <row r="343" spans="23:24" x14ac:dyDescent="0.35">
      <c r="W343" t="s">
        <v>1300</v>
      </c>
      <c r="X343" t="s">
        <v>1301</v>
      </c>
    </row>
    <row r="344" spans="23:24" x14ac:dyDescent="0.35">
      <c r="W344" t="s">
        <v>1302</v>
      </c>
      <c r="X344" t="s">
        <v>1303</v>
      </c>
    </row>
    <row r="345" spans="23:24" x14ac:dyDescent="0.35">
      <c r="W345" t="s">
        <v>1304</v>
      </c>
      <c r="X345" t="s">
        <v>1305</v>
      </c>
    </row>
    <row r="346" spans="23:24" x14ac:dyDescent="0.35">
      <c r="W346" t="s">
        <v>1306</v>
      </c>
      <c r="X346" t="s">
        <v>1307</v>
      </c>
    </row>
    <row r="347" spans="23:24" x14ac:dyDescent="0.35">
      <c r="W347" t="s">
        <v>1308</v>
      </c>
      <c r="X347" t="s">
        <v>1309</v>
      </c>
    </row>
    <row r="348" spans="23:24" x14ac:dyDescent="0.35">
      <c r="W348" t="s">
        <v>1310</v>
      </c>
      <c r="X348" t="s">
        <v>1311</v>
      </c>
    </row>
    <row r="349" spans="23:24" x14ac:dyDescent="0.35">
      <c r="W349" t="s">
        <v>1312</v>
      </c>
      <c r="X349" t="s">
        <v>1313</v>
      </c>
    </row>
    <row r="350" spans="23:24" x14ac:dyDescent="0.35">
      <c r="W350" t="s">
        <v>1314</v>
      </c>
      <c r="X350" t="s">
        <v>1315</v>
      </c>
    </row>
    <row r="351" spans="23:24" x14ac:dyDescent="0.35">
      <c r="W351" t="s">
        <v>1316</v>
      </c>
      <c r="X351" t="s">
        <v>1317</v>
      </c>
    </row>
    <row r="352" spans="23:24" x14ac:dyDescent="0.35">
      <c r="W352" t="s">
        <v>1318</v>
      </c>
      <c r="X352" t="s">
        <v>1319</v>
      </c>
    </row>
    <row r="353" spans="23:24" x14ac:dyDescent="0.35">
      <c r="W353" t="s">
        <v>1320</v>
      </c>
      <c r="X353" t="s">
        <v>1321</v>
      </c>
    </row>
    <row r="354" spans="23:24" x14ac:dyDescent="0.35">
      <c r="W354" t="s">
        <v>1322</v>
      </c>
      <c r="X354" t="s">
        <v>1323</v>
      </c>
    </row>
    <row r="355" spans="23:24" x14ac:dyDescent="0.35">
      <c r="W355" t="s">
        <v>1324</v>
      </c>
      <c r="X355" t="s">
        <v>1325</v>
      </c>
    </row>
    <row r="356" spans="23:24" x14ac:dyDescent="0.35">
      <c r="W356" t="s">
        <v>1326</v>
      </c>
      <c r="X356" t="s">
        <v>1327</v>
      </c>
    </row>
    <row r="357" spans="23:24" x14ac:dyDescent="0.35">
      <c r="W357" t="s">
        <v>1328</v>
      </c>
      <c r="X357" t="s">
        <v>1329</v>
      </c>
    </row>
    <row r="358" spans="23:24" x14ac:dyDescent="0.35">
      <c r="W358" t="s">
        <v>1330</v>
      </c>
      <c r="X358" t="s">
        <v>1331</v>
      </c>
    </row>
    <row r="359" spans="23:24" x14ac:dyDescent="0.35">
      <c r="W359" t="s">
        <v>1332</v>
      </c>
      <c r="X359" t="s">
        <v>1333</v>
      </c>
    </row>
    <row r="360" spans="23:24" x14ac:dyDescent="0.35">
      <c r="W360" t="s">
        <v>1334</v>
      </c>
      <c r="X360" t="s">
        <v>1335</v>
      </c>
    </row>
    <row r="361" spans="23:24" x14ac:dyDescent="0.35">
      <c r="W361" t="s">
        <v>1336</v>
      </c>
      <c r="X361" t="s">
        <v>1337</v>
      </c>
    </row>
    <row r="362" spans="23:24" x14ac:dyDescent="0.35">
      <c r="W362" t="s">
        <v>1338</v>
      </c>
      <c r="X362" t="s">
        <v>1339</v>
      </c>
    </row>
    <row r="363" spans="23:24" x14ac:dyDescent="0.35">
      <c r="W363" t="s">
        <v>1340</v>
      </c>
      <c r="X363" t="s">
        <v>1341</v>
      </c>
    </row>
    <row r="364" spans="23:24" x14ac:dyDescent="0.35">
      <c r="W364" t="s">
        <v>1342</v>
      </c>
      <c r="X364" t="s">
        <v>1343</v>
      </c>
    </row>
    <row r="365" spans="23:24" x14ac:dyDescent="0.35">
      <c r="W365" t="s">
        <v>1344</v>
      </c>
      <c r="X365" t="s">
        <v>1345</v>
      </c>
    </row>
    <row r="366" spans="23:24" x14ac:dyDescent="0.35">
      <c r="W366" t="s">
        <v>1346</v>
      </c>
      <c r="X366" t="s">
        <v>1347</v>
      </c>
    </row>
    <row r="367" spans="23:24" x14ac:dyDescent="0.35">
      <c r="W367" t="s">
        <v>1348</v>
      </c>
      <c r="X367" t="s">
        <v>1349</v>
      </c>
    </row>
    <row r="368" spans="23:24" x14ac:dyDescent="0.35">
      <c r="W368" t="s">
        <v>1350</v>
      </c>
      <c r="X368" t="s">
        <v>1351</v>
      </c>
    </row>
    <row r="369" spans="23:24" x14ac:dyDescent="0.35">
      <c r="W369" t="s">
        <v>1352</v>
      </c>
      <c r="X369" t="s">
        <v>1353</v>
      </c>
    </row>
    <row r="370" spans="23:24" x14ac:dyDescent="0.35">
      <c r="W370" t="s">
        <v>1354</v>
      </c>
      <c r="X370" t="s">
        <v>1355</v>
      </c>
    </row>
    <row r="371" spans="23:24" x14ac:dyDescent="0.35">
      <c r="W371" t="s">
        <v>1356</v>
      </c>
      <c r="X371" t="s">
        <v>1357</v>
      </c>
    </row>
    <row r="372" spans="23:24" x14ac:dyDescent="0.35">
      <c r="W372" t="s">
        <v>1358</v>
      </c>
      <c r="X372" t="s">
        <v>1359</v>
      </c>
    </row>
    <row r="373" spans="23:24" x14ac:dyDescent="0.35">
      <c r="W373" t="s">
        <v>1360</v>
      </c>
      <c r="X373" t="s">
        <v>1361</v>
      </c>
    </row>
    <row r="374" spans="23:24" x14ac:dyDescent="0.35">
      <c r="W374" t="s">
        <v>382</v>
      </c>
      <c r="X374" t="s">
        <v>974</v>
      </c>
    </row>
    <row r="375" spans="23:24" x14ac:dyDescent="0.35">
      <c r="W375" t="s">
        <v>1362</v>
      </c>
      <c r="X375" t="s">
        <v>1363</v>
      </c>
    </row>
    <row r="376" spans="23:24" x14ac:dyDescent="0.35">
      <c r="W376" t="s">
        <v>1364</v>
      </c>
      <c r="X376" t="s">
        <v>1365</v>
      </c>
    </row>
    <row r="377" spans="23:24" x14ac:dyDescent="0.35">
      <c r="W377" t="s">
        <v>1366</v>
      </c>
      <c r="X377" t="s">
        <v>1367</v>
      </c>
    </row>
    <row r="378" spans="23:24" x14ac:dyDescent="0.35">
      <c r="W378" t="s">
        <v>1368</v>
      </c>
      <c r="X378" t="s">
        <v>1369</v>
      </c>
    </row>
    <row r="379" spans="23:24" x14ac:dyDescent="0.35">
      <c r="W379" t="s">
        <v>1370</v>
      </c>
      <c r="X379" t="s">
        <v>1371</v>
      </c>
    </row>
    <row r="380" spans="23:24" x14ac:dyDescent="0.35">
      <c r="W380" t="s">
        <v>1372</v>
      </c>
      <c r="X380" t="s">
        <v>1373</v>
      </c>
    </row>
    <row r="381" spans="23:24" x14ac:dyDescent="0.35">
      <c r="W381" t="s">
        <v>1374</v>
      </c>
      <c r="X381" t="s">
        <v>1375</v>
      </c>
    </row>
    <row r="382" spans="23:24" x14ac:dyDescent="0.35">
      <c r="W382" t="s">
        <v>1376</v>
      </c>
      <c r="X382" t="s">
        <v>1377</v>
      </c>
    </row>
    <row r="383" spans="23:24" x14ac:dyDescent="0.35">
      <c r="W383" t="s">
        <v>1378</v>
      </c>
      <c r="X383" t="s">
        <v>1379</v>
      </c>
    </row>
    <row r="384" spans="23:24" x14ac:dyDescent="0.35">
      <c r="W384" t="s">
        <v>1380</v>
      </c>
      <c r="X384" t="s">
        <v>1381</v>
      </c>
    </row>
    <row r="385" spans="23:24" x14ac:dyDescent="0.35">
      <c r="W385" t="s">
        <v>1382</v>
      </c>
      <c r="X385" t="s">
        <v>1383</v>
      </c>
    </row>
    <row r="386" spans="23:24" x14ac:dyDescent="0.35">
      <c r="W386" t="s">
        <v>1384</v>
      </c>
      <c r="X386" t="s">
        <v>1385</v>
      </c>
    </row>
    <row r="387" spans="23:24" x14ac:dyDescent="0.35">
      <c r="W387" t="s">
        <v>1386</v>
      </c>
      <c r="X387" t="s">
        <v>1387</v>
      </c>
    </row>
    <row r="388" spans="23:24" x14ac:dyDescent="0.35">
      <c r="W388" t="s">
        <v>1388</v>
      </c>
      <c r="X388" t="s">
        <v>1389</v>
      </c>
    </row>
    <row r="389" spans="23:24" x14ac:dyDescent="0.35">
      <c r="W389" t="s">
        <v>1390</v>
      </c>
      <c r="X389" t="s">
        <v>1391</v>
      </c>
    </row>
    <row r="390" spans="23:24" x14ac:dyDescent="0.35">
      <c r="W390" t="s">
        <v>1392</v>
      </c>
      <c r="X390" t="s">
        <v>1393</v>
      </c>
    </row>
    <row r="391" spans="23:24" x14ac:dyDescent="0.35">
      <c r="W391" t="s">
        <v>1394</v>
      </c>
      <c r="X391" t="s">
        <v>1395</v>
      </c>
    </row>
    <row r="392" spans="23:24" x14ac:dyDescent="0.35">
      <c r="W392" t="s">
        <v>1396</v>
      </c>
      <c r="X392" t="s">
        <v>1397</v>
      </c>
    </row>
    <row r="393" spans="23:24" x14ac:dyDescent="0.35">
      <c r="W393" t="s">
        <v>1398</v>
      </c>
      <c r="X393" t="s">
        <v>1399</v>
      </c>
    </row>
    <row r="394" spans="23:24" x14ac:dyDescent="0.35">
      <c r="W394" t="s">
        <v>1400</v>
      </c>
      <c r="X394" t="s">
        <v>1401</v>
      </c>
    </row>
    <row r="395" spans="23:24" x14ac:dyDescent="0.35">
      <c r="W395" t="s">
        <v>1402</v>
      </c>
      <c r="X395" t="s">
        <v>1403</v>
      </c>
    </row>
    <row r="396" spans="23:24" x14ac:dyDescent="0.35">
      <c r="W396" t="s">
        <v>1404</v>
      </c>
      <c r="X396" t="s">
        <v>1405</v>
      </c>
    </row>
    <row r="397" spans="23:24" x14ac:dyDescent="0.35">
      <c r="W397" t="s">
        <v>1406</v>
      </c>
      <c r="X397" t="s">
        <v>1407</v>
      </c>
    </row>
    <row r="398" spans="23:24" x14ac:dyDescent="0.35">
      <c r="W398" t="s">
        <v>1408</v>
      </c>
      <c r="X398" t="s">
        <v>1409</v>
      </c>
    </row>
    <row r="399" spans="23:24" x14ac:dyDescent="0.35">
      <c r="W399" t="s">
        <v>1410</v>
      </c>
      <c r="X399" t="s">
        <v>1411</v>
      </c>
    </row>
    <row r="400" spans="23:24" x14ac:dyDescent="0.35">
      <c r="W400" t="s">
        <v>1412</v>
      </c>
      <c r="X400" t="s">
        <v>1401</v>
      </c>
    </row>
    <row r="401" spans="23:24" x14ac:dyDescent="0.35">
      <c r="W401" t="s">
        <v>1413</v>
      </c>
      <c r="X401" t="s">
        <v>1414</v>
      </c>
    </row>
    <row r="402" spans="23:24" x14ac:dyDescent="0.35">
      <c r="W402" t="s">
        <v>1415</v>
      </c>
      <c r="X402" t="s">
        <v>1416</v>
      </c>
    </row>
    <row r="403" spans="23:24" x14ac:dyDescent="0.35">
      <c r="W403" t="s">
        <v>1417</v>
      </c>
      <c r="X403" t="s">
        <v>1418</v>
      </c>
    </row>
    <row r="404" spans="23:24" x14ac:dyDescent="0.35">
      <c r="W404" t="s">
        <v>1419</v>
      </c>
      <c r="X404" t="s">
        <v>1420</v>
      </c>
    </row>
    <row r="405" spans="23:24" x14ac:dyDescent="0.35">
      <c r="W405" t="s">
        <v>1421</v>
      </c>
      <c r="X405" t="s">
        <v>1422</v>
      </c>
    </row>
    <row r="406" spans="23:24" x14ac:dyDescent="0.35">
      <c r="W406" t="s">
        <v>1423</v>
      </c>
      <c r="X406" t="s">
        <v>1424</v>
      </c>
    </row>
    <row r="407" spans="23:24" x14ac:dyDescent="0.35">
      <c r="W407" t="s">
        <v>1425</v>
      </c>
      <c r="X407" t="s">
        <v>1426</v>
      </c>
    </row>
    <row r="408" spans="23:24" x14ac:dyDescent="0.35">
      <c r="W408" t="s">
        <v>1427</v>
      </c>
      <c r="X408" t="s">
        <v>1428</v>
      </c>
    </row>
    <row r="409" spans="23:24" x14ac:dyDescent="0.35">
      <c r="W409" t="s">
        <v>1429</v>
      </c>
      <c r="X409" t="s">
        <v>1430</v>
      </c>
    </row>
    <row r="410" spans="23:24" x14ac:dyDescent="0.35">
      <c r="W410" t="s">
        <v>1431</v>
      </c>
      <c r="X410" t="s">
        <v>1432</v>
      </c>
    </row>
    <row r="411" spans="23:24" x14ac:dyDescent="0.35">
      <c r="W411" t="s">
        <v>1433</v>
      </c>
      <c r="X411" t="s">
        <v>1434</v>
      </c>
    </row>
    <row r="412" spans="23:24" x14ac:dyDescent="0.35">
      <c r="W412" t="s">
        <v>1435</v>
      </c>
      <c r="X412" t="s">
        <v>1436</v>
      </c>
    </row>
    <row r="413" spans="23:24" x14ac:dyDescent="0.35">
      <c r="W413" t="s">
        <v>1437</v>
      </c>
      <c r="X413" t="s">
        <v>1438</v>
      </c>
    </row>
    <row r="414" spans="23:24" x14ac:dyDescent="0.35">
      <c r="W414" t="s">
        <v>1439</v>
      </c>
      <c r="X414" t="s">
        <v>1440</v>
      </c>
    </row>
    <row r="415" spans="23:24" x14ac:dyDescent="0.35">
      <c r="W415" t="s">
        <v>1441</v>
      </c>
      <c r="X415" t="s">
        <v>1442</v>
      </c>
    </row>
    <row r="416" spans="23:24" x14ac:dyDescent="0.35">
      <c r="W416" t="s">
        <v>1443</v>
      </c>
      <c r="X416" t="s">
        <v>1444</v>
      </c>
    </row>
    <row r="417" spans="23:24" x14ac:dyDescent="0.35">
      <c r="W417" t="s">
        <v>1445</v>
      </c>
      <c r="X417" t="s">
        <v>1446</v>
      </c>
    </row>
    <row r="418" spans="23:24" x14ac:dyDescent="0.35">
      <c r="W418" t="s">
        <v>1447</v>
      </c>
      <c r="X418" t="s">
        <v>1448</v>
      </c>
    </row>
    <row r="419" spans="23:24" x14ac:dyDescent="0.35">
      <c r="W419" t="s">
        <v>1449</v>
      </c>
      <c r="X419" t="s">
        <v>1450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92D050"/>
  </sheetPr>
  <dimension ref="A1:AE62"/>
  <sheetViews>
    <sheetView topLeftCell="A22" zoomScale="70" zoomScaleNormal="70" workbookViewId="0">
      <selection activeCell="E47" sqref="E47"/>
    </sheetView>
  </sheetViews>
  <sheetFormatPr defaultRowHeight="14.5" x14ac:dyDescent="0.35"/>
  <cols>
    <col min="1" max="1" width="20.54296875" customWidth="1"/>
    <col min="2" max="2" width="14.81640625" bestFit="1" customWidth="1"/>
  </cols>
  <sheetData>
    <row r="1" spans="1:31" ht="18.5" x14ac:dyDescent="0.45">
      <c r="A1" s="33" t="s">
        <v>261</v>
      </c>
      <c r="B1" s="32">
        <v>6983288</v>
      </c>
    </row>
    <row r="3" spans="1:31" x14ac:dyDescent="0.35">
      <c r="A3" t="s">
        <v>20</v>
      </c>
    </row>
    <row r="4" spans="1:31" x14ac:dyDescent="0.35">
      <c r="B4" s="6" t="s">
        <v>7</v>
      </c>
      <c r="C4" s="6" t="s">
        <v>21</v>
      </c>
      <c r="D4" s="6" t="s">
        <v>22</v>
      </c>
      <c r="E4" s="6" t="s">
        <v>23</v>
      </c>
      <c r="F4" s="6" t="s">
        <v>24</v>
      </c>
      <c r="G4" s="6" t="s">
        <v>25</v>
      </c>
      <c r="H4" s="6" t="s">
        <v>26</v>
      </c>
      <c r="I4" s="6" t="s">
        <v>27</v>
      </c>
      <c r="J4" s="6" t="s">
        <v>28</v>
      </c>
      <c r="K4" s="6" t="s">
        <v>29</v>
      </c>
      <c r="L4" s="6" t="s">
        <v>30</v>
      </c>
      <c r="M4" s="6" t="s">
        <v>31</v>
      </c>
      <c r="N4" s="6" t="s">
        <v>32</v>
      </c>
      <c r="O4" s="6" t="s">
        <v>33</v>
      </c>
      <c r="P4" s="6" t="s">
        <v>34</v>
      </c>
      <c r="Q4" s="6" t="s">
        <v>35</v>
      </c>
      <c r="R4" s="6" t="s">
        <v>36</v>
      </c>
      <c r="S4" s="6" t="s">
        <v>37</v>
      </c>
      <c r="T4" s="6" t="s">
        <v>38</v>
      </c>
      <c r="U4" s="6" t="s">
        <v>39</v>
      </c>
      <c r="V4" s="6" t="s">
        <v>40</v>
      </c>
      <c r="W4" s="6" t="s">
        <v>41</v>
      </c>
      <c r="X4" s="6" t="s">
        <v>42</v>
      </c>
      <c r="Y4" s="6" t="s">
        <v>43</v>
      </c>
      <c r="Z4" s="6" t="s">
        <v>44</v>
      </c>
      <c r="AA4" s="6" t="s">
        <v>45</v>
      </c>
      <c r="AB4" s="6" t="s">
        <v>46</v>
      </c>
      <c r="AC4" s="6" t="s">
        <v>47</v>
      </c>
      <c r="AE4" t="s">
        <v>261</v>
      </c>
    </row>
    <row r="5" spans="1:31" x14ac:dyDescent="0.35">
      <c r="A5">
        <v>1948</v>
      </c>
      <c r="B5">
        <v>1354.6</v>
      </c>
      <c r="C5" s="94">
        <v>115.4</v>
      </c>
      <c r="D5" s="94"/>
      <c r="E5">
        <v>7.1</v>
      </c>
      <c r="F5">
        <v>4</v>
      </c>
      <c r="G5">
        <v>19.7</v>
      </c>
      <c r="H5">
        <v>17.100000000000001</v>
      </c>
      <c r="I5">
        <v>3.1</v>
      </c>
      <c r="J5">
        <v>112.4</v>
      </c>
      <c r="K5">
        <v>7.9</v>
      </c>
      <c r="L5">
        <v>12.9</v>
      </c>
      <c r="M5">
        <v>23.2</v>
      </c>
      <c r="N5">
        <v>9.1999999999999993</v>
      </c>
      <c r="O5">
        <v>81.7</v>
      </c>
      <c r="P5">
        <v>60.6</v>
      </c>
      <c r="Q5">
        <v>12.4</v>
      </c>
      <c r="R5">
        <v>23</v>
      </c>
      <c r="S5">
        <v>15.4</v>
      </c>
      <c r="T5">
        <v>16.899999999999999</v>
      </c>
      <c r="U5">
        <v>138.9</v>
      </c>
      <c r="V5">
        <v>68.3</v>
      </c>
      <c r="W5">
        <v>4</v>
      </c>
      <c r="X5" s="94">
        <v>103.5</v>
      </c>
      <c r="Y5" s="94"/>
      <c r="Z5">
        <v>85.9</v>
      </c>
      <c r="AA5">
        <v>14.8</v>
      </c>
      <c r="AB5">
        <v>365.9</v>
      </c>
      <c r="AC5">
        <v>31.2</v>
      </c>
      <c r="AE5" s="4">
        <f>SUM(C5:V5,AC5)</f>
        <v>780.39999999999986</v>
      </c>
    </row>
    <row r="6" spans="1:31" x14ac:dyDescent="0.35">
      <c r="A6">
        <v>1949</v>
      </c>
      <c r="B6">
        <v>1494.6</v>
      </c>
      <c r="C6" s="94">
        <v>137.19999999999999</v>
      </c>
      <c r="D6" s="94"/>
      <c r="E6">
        <v>6</v>
      </c>
      <c r="F6">
        <v>4.3</v>
      </c>
      <c r="G6">
        <v>18.5</v>
      </c>
      <c r="H6">
        <v>23.5</v>
      </c>
      <c r="I6">
        <v>3.5</v>
      </c>
      <c r="J6">
        <v>109.6</v>
      </c>
      <c r="K6">
        <v>8.6999999999999993</v>
      </c>
      <c r="L6">
        <v>13</v>
      </c>
      <c r="M6">
        <v>26.2</v>
      </c>
      <c r="N6">
        <v>9.9</v>
      </c>
      <c r="O6">
        <v>101.3</v>
      </c>
      <c r="P6">
        <v>61.9</v>
      </c>
      <c r="Q6">
        <v>12.6</v>
      </c>
      <c r="R6">
        <v>25.2</v>
      </c>
      <c r="S6">
        <v>16.8</v>
      </c>
      <c r="T6">
        <v>16.2</v>
      </c>
      <c r="U6">
        <v>159.19999999999999</v>
      </c>
      <c r="V6">
        <v>78.900000000000006</v>
      </c>
      <c r="W6">
        <v>4.5</v>
      </c>
      <c r="X6" s="94">
        <v>125.9</v>
      </c>
      <c r="Y6" s="94"/>
      <c r="Z6">
        <v>88.2</v>
      </c>
      <c r="AA6">
        <v>9.6999999999999993</v>
      </c>
      <c r="AB6">
        <v>400</v>
      </c>
      <c r="AC6">
        <v>33.6</v>
      </c>
      <c r="AE6" s="4">
        <f t="shared" ref="AE6:AE18" si="0">SUM(C6:V6,AC6)</f>
        <v>866.10000000000014</v>
      </c>
    </row>
    <row r="7" spans="1:31" x14ac:dyDescent="0.35">
      <c r="A7">
        <v>1950</v>
      </c>
      <c r="B7">
        <v>1683.9</v>
      </c>
      <c r="C7" s="94">
        <v>163.6</v>
      </c>
      <c r="D7" s="94"/>
      <c r="E7">
        <v>5.6</v>
      </c>
      <c r="F7">
        <v>4.2</v>
      </c>
      <c r="G7">
        <v>22</v>
      </c>
      <c r="H7">
        <v>21.8</v>
      </c>
      <c r="I7">
        <v>6.2</v>
      </c>
      <c r="J7">
        <v>93.1</v>
      </c>
      <c r="K7">
        <v>9.3000000000000007</v>
      </c>
      <c r="L7">
        <v>21.9</v>
      </c>
      <c r="M7">
        <v>34.700000000000003</v>
      </c>
      <c r="N7">
        <v>14.6</v>
      </c>
      <c r="O7">
        <v>121</v>
      </c>
      <c r="P7">
        <v>64.099999999999994</v>
      </c>
      <c r="Q7">
        <v>14.2</v>
      </c>
      <c r="R7">
        <v>64.8</v>
      </c>
      <c r="S7">
        <v>16.7</v>
      </c>
      <c r="T7">
        <v>15.5</v>
      </c>
      <c r="U7">
        <v>180.1</v>
      </c>
      <c r="V7">
        <v>93.3</v>
      </c>
      <c r="W7">
        <v>5.0999999999999996</v>
      </c>
      <c r="X7" s="94">
        <v>159.5</v>
      </c>
      <c r="Y7" s="94"/>
      <c r="Z7">
        <v>90.9</v>
      </c>
      <c r="AA7">
        <v>11.1</v>
      </c>
      <c r="AB7">
        <v>419.4</v>
      </c>
      <c r="AC7">
        <v>31.2</v>
      </c>
      <c r="AE7" s="4">
        <f t="shared" si="0"/>
        <v>997.90000000000009</v>
      </c>
    </row>
    <row r="8" spans="1:31" x14ac:dyDescent="0.35">
      <c r="A8">
        <v>1951</v>
      </c>
      <c r="B8">
        <v>1920.6</v>
      </c>
      <c r="C8" s="94">
        <v>190.4</v>
      </c>
      <c r="D8" s="94"/>
      <c r="E8">
        <v>4.2</v>
      </c>
      <c r="F8">
        <v>4.9000000000000004</v>
      </c>
      <c r="G8">
        <v>26.3</v>
      </c>
      <c r="H8">
        <v>17.3</v>
      </c>
      <c r="I8">
        <v>6</v>
      </c>
      <c r="J8">
        <v>109.5</v>
      </c>
      <c r="K8">
        <v>11.8</v>
      </c>
      <c r="L8">
        <v>37</v>
      </c>
      <c r="M8">
        <v>50.6</v>
      </c>
      <c r="N8">
        <v>21.5</v>
      </c>
      <c r="O8">
        <v>142.69999999999999</v>
      </c>
      <c r="P8">
        <v>70.599999999999994</v>
      </c>
      <c r="Q8">
        <v>18</v>
      </c>
      <c r="R8">
        <v>74.8</v>
      </c>
      <c r="S8">
        <v>16.899999999999999</v>
      </c>
      <c r="T8">
        <v>15.8</v>
      </c>
      <c r="U8">
        <v>207.1</v>
      </c>
      <c r="V8">
        <v>121.2</v>
      </c>
      <c r="W8">
        <v>6.4</v>
      </c>
      <c r="X8" s="94">
        <v>200.2</v>
      </c>
      <c r="Y8" s="94"/>
      <c r="Z8">
        <v>91.7</v>
      </c>
      <c r="AA8">
        <v>12.7</v>
      </c>
      <c r="AB8">
        <v>434.3</v>
      </c>
      <c r="AC8">
        <v>28.4</v>
      </c>
      <c r="AE8" s="4">
        <f t="shared" si="0"/>
        <v>1175</v>
      </c>
    </row>
    <row r="9" spans="1:31" x14ac:dyDescent="0.35">
      <c r="A9">
        <v>1952</v>
      </c>
      <c r="B9">
        <v>1930.6</v>
      </c>
      <c r="C9" s="94">
        <v>198.9</v>
      </c>
      <c r="D9" s="94"/>
      <c r="E9">
        <v>2.2000000000000002</v>
      </c>
      <c r="F9">
        <v>5</v>
      </c>
      <c r="G9">
        <v>35.1</v>
      </c>
      <c r="H9">
        <v>30.9</v>
      </c>
      <c r="I9">
        <v>5.3</v>
      </c>
      <c r="J9">
        <v>150</v>
      </c>
      <c r="K9">
        <v>18</v>
      </c>
      <c r="L9">
        <v>20.7</v>
      </c>
      <c r="M9">
        <v>56.1</v>
      </c>
      <c r="N9">
        <v>19.100000000000001</v>
      </c>
      <c r="O9">
        <v>158.1</v>
      </c>
      <c r="P9">
        <v>66.400000000000006</v>
      </c>
      <c r="Q9">
        <v>20.2</v>
      </c>
      <c r="R9">
        <v>96.4</v>
      </c>
      <c r="S9">
        <v>20</v>
      </c>
      <c r="T9">
        <v>11.7</v>
      </c>
      <c r="U9">
        <v>189.4</v>
      </c>
      <c r="V9">
        <v>125.2</v>
      </c>
      <c r="W9">
        <v>5.4</v>
      </c>
      <c r="X9" s="94">
        <v>177.6</v>
      </c>
      <c r="Y9" s="94"/>
      <c r="Z9">
        <v>78</v>
      </c>
      <c r="AA9">
        <v>13.2</v>
      </c>
      <c r="AB9">
        <v>402.2</v>
      </c>
      <c r="AC9">
        <v>25.4</v>
      </c>
      <c r="AE9" s="4">
        <f t="shared" si="0"/>
        <v>1254.1000000000001</v>
      </c>
    </row>
    <row r="10" spans="1:31" x14ac:dyDescent="0.35">
      <c r="A10">
        <v>1953</v>
      </c>
      <c r="B10">
        <v>1815.8</v>
      </c>
      <c r="C10" s="94">
        <v>200.3</v>
      </c>
      <c r="D10" s="94"/>
      <c r="E10">
        <v>1.8</v>
      </c>
      <c r="F10">
        <v>4.7</v>
      </c>
      <c r="G10">
        <v>25.9</v>
      </c>
      <c r="H10">
        <v>55</v>
      </c>
      <c r="I10">
        <v>4.5999999999999996</v>
      </c>
      <c r="J10">
        <v>153.6</v>
      </c>
      <c r="K10">
        <v>13.6</v>
      </c>
      <c r="L10">
        <v>24.9</v>
      </c>
      <c r="M10">
        <v>42.8</v>
      </c>
      <c r="N10">
        <v>15.2</v>
      </c>
      <c r="O10">
        <v>132.5</v>
      </c>
      <c r="P10">
        <v>60.9</v>
      </c>
      <c r="Q10">
        <v>17.100000000000001</v>
      </c>
      <c r="R10">
        <v>86.6</v>
      </c>
      <c r="S10">
        <v>17.600000000000001</v>
      </c>
      <c r="T10">
        <v>16</v>
      </c>
      <c r="U10">
        <v>169.6</v>
      </c>
      <c r="V10">
        <v>107.9</v>
      </c>
      <c r="W10">
        <v>6.4</v>
      </c>
      <c r="X10" s="94">
        <v>179.1</v>
      </c>
      <c r="Y10" s="94"/>
      <c r="Z10">
        <v>78.3</v>
      </c>
      <c r="AA10">
        <v>13</v>
      </c>
      <c r="AB10">
        <v>366.7</v>
      </c>
      <c r="AC10">
        <v>21.7</v>
      </c>
      <c r="AE10" s="4">
        <f t="shared" si="0"/>
        <v>1172.3000000000002</v>
      </c>
    </row>
    <row r="11" spans="1:31" x14ac:dyDescent="0.35">
      <c r="A11">
        <v>1954</v>
      </c>
      <c r="B11">
        <v>1907.6</v>
      </c>
      <c r="C11" s="94">
        <v>213.7</v>
      </c>
      <c r="D11" s="94"/>
      <c r="E11">
        <v>1.8</v>
      </c>
      <c r="F11">
        <v>5.3</v>
      </c>
      <c r="G11">
        <v>27</v>
      </c>
      <c r="H11">
        <v>48.8</v>
      </c>
      <c r="I11">
        <v>6.3</v>
      </c>
      <c r="J11">
        <v>137.69999999999999</v>
      </c>
      <c r="K11">
        <v>14</v>
      </c>
      <c r="L11">
        <v>28.9</v>
      </c>
      <c r="M11">
        <v>45.7</v>
      </c>
      <c r="N11">
        <v>17.3</v>
      </c>
      <c r="O11">
        <v>133.6</v>
      </c>
      <c r="P11">
        <v>61.3</v>
      </c>
      <c r="Q11">
        <v>17.7</v>
      </c>
      <c r="R11">
        <v>120.5</v>
      </c>
      <c r="S11">
        <v>18.100000000000001</v>
      </c>
      <c r="T11">
        <v>16.5</v>
      </c>
      <c r="U11">
        <v>176.9</v>
      </c>
      <c r="V11">
        <v>113</v>
      </c>
      <c r="W11">
        <v>13.3</v>
      </c>
      <c r="X11">
        <v>15.1</v>
      </c>
      <c r="Y11">
        <v>178</v>
      </c>
      <c r="Z11">
        <v>89</v>
      </c>
      <c r="AA11">
        <v>12.6</v>
      </c>
      <c r="AB11">
        <v>374.3</v>
      </c>
      <c r="AC11">
        <v>21.1</v>
      </c>
      <c r="AE11" s="4">
        <f t="shared" si="0"/>
        <v>1225.2</v>
      </c>
    </row>
    <row r="12" spans="1:31" x14ac:dyDescent="0.35">
      <c r="A12">
        <v>1955</v>
      </c>
      <c r="B12">
        <v>2120.1999999999998</v>
      </c>
      <c r="C12" s="94">
        <v>233.6</v>
      </c>
      <c r="D12" s="94"/>
      <c r="E12">
        <v>1.2</v>
      </c>
      <c r="F12">
        <v>5.7</v>
      </c>
      <c r="G12">
        <v>31</v>
      </c>
      <c r="H12">
        <v>30.2</v>
      </c>
      <c r="I12">
        <v>8.4</v>
      </c>
      <c r="J12">
        <v>158.69999999999999</v>
      </c>
      <c r="K12">
        <v>21.8</v>
      </c>
      <c r="L12">
        <v>30.7</v>
      </c>
      <c r="M12">
        <v>47.4</v>
      </c>
      <c r="N12">
        <v>18</v>
      </c>
      <c r="O12">
        <v>162.5</v>
      </c>
      <c r="P12">
        <v>72.2</v>
      </c>
      <c r="Q12">
        <v>22.4</v>
      </c>
      <c r="R12">
        <v>163</v>
      </c>
      <c r="S12">
        <v>21.3</v>
      </c>
      <c r="T12">
        <v>22.4</v>
      </c>
      <c r="U12">
        <v>132.69999999999999</v>
      </c>
      <c r="V12">
        <v>133.6</v>
      </c>
      <c r="W12">
        <v>12.7</v>
      </c>
      <c r="X12">
        <v>38.6</v>
      </c>
      <c r="Y12">
        <v>177</v>
      </c>
      <c r="Z12">
        <v>90.9</v>
      </c>
      <c r="AA12">
        <v>13.6</v>
      </c>
      <c r="AB12">
        <v>389.1</v>
      </c>
      <c r="AC12">
        <v>21.5</v>
      </c>
      <c r="AE12" s="4">
        <f t="shared" si="0"/>
        <v>1338.3</v>
      </c>
    </row>
    <row r="13" spans="1:31" x14ac:dyDescent="0.35">
      <c r="A13">
        <v>1956</v>
      </c>
      <c r="B13">
        <v>1969.7</v>
      </c>
      <c r="C13">
        <v>222.1</v>
      </c>
      <c r="D13">
        <v>3.3</v>
      </c>
      <c r="E13">
        <v>0.8</v>
      </c>
      <c r="F13">
        <v>4.3</v>
      </c>
      <c r="G13">
        <v>33.200000000000003</v>
      </c>
      <c r="H13">
        <v>39.9</v>
      </c>
      <c r="I13">
        <v>8.6</v>
      </c>
      <c r="J13">
        <v>197.4</v>
      </c>
      <c r="K13">
        <v>20</v>
      </c>
      <c r="L13">
        <v>29</v>
      </c>
      <c r="M13">
        <v>41.9</v>
      </c>
      <c r="N13">
        <v>17</v>
      </c>
      <c r="O13">
        <v>155.9</v>
      </c>
      <c r="P13">
        <v>68.8</v>
      </c>
      <c r="Q13">
        <v>21.3</v>
      </c>
      <c r="R13">
        <v>94.5</v>
      </c>
      <c r="S13">
        <v>20.3</v>
      </c>
      <c r="T13">
        <v>28</v>
      </c>
      <c r="U13">
        <v>173.1</v>
      </c>
      <c r="V13">
        <v>130.4</v>
      </c>
      <c r="W13">
        <v>10.7</v>
      </c>
      <c r="X13">
        <v>28.7</v>
      </c>
      <c r="Y13">
        <v>175.1</v>
      </c>
      <c r="Z13">
        <v>80.7</v>
      </c>
      <c r="AA13">
        <v>12.7</v>
      </c>
      <c r="AB13">
        <v>331.9</v>
      </c>
      <c r="AC13">
        <v>20</v>
      </c>
      <c r="AE13" s="4">
        <f t="shared" si="0"/>
        <v>1329.8</v>
      </c>
    </row>
    <row r="14" spans="1:31" x14ac:dyDescent="0.35">
      <c r="A14">
        <v>1957</v>
      </c>
      <c r="B14">
        <v>2016</v>
      </c>
      <c r="C14">
        <v>223</v>
      </c>
      <c r="D14">
        <v>4.4000000000000004</v>
      </c>
      <c r="E14">
        <v>0.8</v>
      </c>
      <c r="F14">
        <v>4.8</v>
      </c>
      <c r="G14">
        <v>31.9</v>
      </c>
      <c r="H14">
        <v>56</v>
      </c>
      <c r="I14">
        <v>9.3000000000000007</v>
      </c>
      <c r="J14">
        <v>233.1</v>
      </c>
      <c r="K14">
        <v>26.5</v>
      </c>
      <c r="L14">
        <v>42.6</v>
      </c>
      <c r="M14">
        <v>45.6</v>
      </c>
      <c r="N14">
        <v>17.5</v>
      </c>
      <c r="O14">
        <v>150.9</v>
      </c>
      <c r="P14">
        <v>64.2</v>
      </c>
      <c r="Q14">
        <v>20.9</v>
      </c>
      <c r="R14">
        <v>56.8</v>
      </c>
      <c r="S14">
        <v>21.3</v>
      </c>
      <c r="T14">
        <v>34.5</v>
      </c>
      <c r="U14">
        <v>166.2</v>
      </c>
      <c r="V14">
        <v>131.80000000000001</v>
      </c>
      <c r="W14">
        <v>14.2</v>
      </c>
      <c r="X14">
        <v>31.4</v>
      </c>
      <c r="Y14">
        <v>188.1</v>
      </c>
      <c r="Z14">
        <v>83</v>
      </c>
      <c r="AA14">
        <v>13</v>
      </c>
      <c r="AB14">
        <v>324</v>
      </c>
      <c r="AC14">
        <v>19.899999999999999</v>
      </c>
      <c r="AE14" s="4">
        <f t="shared" si="0"/>
        <v>1362</v>
      </c>
    </row>
    <row r="15" spans="1:31" x14ac:dyDescent="0.35">
      <c r="A15">
        <v>1958</v>
      </c>
      <c r="B15">
        <v>2071.5</v>
      </c>
      <c r="C15">
        <v>223.3</v>
      </c>
      <c r="D15">
        <v>5.3</v>
      </c>
      <c r="E15">
        <v>1</v>
      </c>
      <c r="F15">
        <v>9.3000000000000007</v>
      </c>
      <c r="G15">
        <v>32.700000000000003</v>
      </c>
      <c r="H15">
        <v>50.3</v>
      </c>
      <c r="I15">
        <v>9.1999999999999993</v>
      </c>
      <c r="J15">
        <v>236.2</v>
      </c>
      <c r="K15">
        <v>25</v>
      </c>
      <c r="L15">
        <v>38.5</v>
      </c>
      <c r="M15">
        <v>47.5</v>
      </c>
      <c r="N15">
        <v>19.2</v>
      </c>
      <c r="O15">
        <v>149.69999999999999</v>
      </c>
      <c r="P15">
        <v>67.099999999999994</v>
      </c>
      <c r="Q15">
        <v>21</v>
      </c>
      <c r="R15">
        <v>65.8</v>
      </c>
      <c r="S15">
        <v>21</v>
      </c>
      <c r="T15">
        <v>51.9</v>
      </c>
      <c r="U15">
        <v>182.2</v>
      </c>
      <c r="V15">
        <v>139.80000000000001</v>
      </c>
      <c r="W15">
        <v>9.8000000000000007</v>
      </c>
      <c r="X15">
        <v>32</v>
      </c>
      <c r="Y15">
        <v>178.5</v>
      </c>
      <c r="Z15">
        <v>79.3</v>
      </c>
      <c r="AA15">
        <v>13.8</v>
      </c>
      <c r="AB15">
        <v>340.7</v>
      </c>
      <c r="AC15">
        <v>21.4</v>
      </c>
      <c r="AE15" s="4">
        <f t="shared" si="0"/>
        <v>1417.4</v>
      </c>
    </row>
    <row r="16" spans="1:31" x14ac:dyDescent="0.35">
      <c r="A16">
        <v>1959</v>
      </c>
      <c r="B16">
        <v>2751.9</v>
      </c>
      <c r="C16">
        <v>286.5</v>
      </c>
      <c r="D16">
        <v>6.2</v>
      </c>
      <c r="E16">
        <v>1.6</v>
      </c>
      <c r="F16">
        <v>9.3000000000000007</v>
      </c>
      <c r="G16">
        <v>35.5</v>
      </c>
      <c r="H16">
        <v>66.8</v>
      </c>
      <c r="I16">
        <v>9.5</v>
      </c>
      <c r="J16">
        <v>284.2</v>
      </c>
      <c r="K16">
        <v>22.7</v>
      </c>
      <c r="L16">
        <v>42.8</v>
      </c>
      <c r="M16">
        <v>51.4</v>
      </c>
      <c r="N16">
        <v>20.8</v>
      </c>
      <c r="O16">
        <v>185.4</v>
      </c>
      <c r="P16">
        <v>97</v>
      </c>
      <c r="Q16">
        <v>23.7</v>
      </c>
      <c r="R16">
        <v>79.2</v>
      </c>
      <c r="S16">
        <v>28</v>
      </c>
      <c r="T16">
        <v>73.900000000000006</v>
      </c>
      <c r="U16">
        <v>265.39999999999998</v>
      </c>
      <c r="V16">
        <v>173.1</v>
      </c>
      <c r="W16">
        <v>16.899999999999999</v>
      </c>
      <c r="X16">
        <v>89.1</v>
      </c>
      <c r="Y16">
        <v>235.9</v>
      </c>
      <c r="Z16">
        <v>92.1</v>
      </c>
      <c r="AA16">
        <v>16.5</v>
      </c>
      <c r="AB16">
        <v>512.1</v>
      </c>
      <c r="AC16">
        <v>26.4</v>
      </c>
      <c r="AE16" s="4">
        <f t="shared" si="0"/>
        <v>1789.4</v>
      </c>
    </row>
    <row r="17" spans="1:31" x14ac:dyDescent="0.35">
      <c r="A17">
        <v>1960</v>
      </c>
      <c r="B17">
        <v>3446.5</v>
      </c>
      <c r="C17">
        <v>345.1</v>
      </c>
      <c r="D17">
        <v>8.6999999999999993</v>
      </c>
      <c r="E17">
        <v>1.1000000000000001</v>
      </c>
      <c r="F17">
        <v>8.1</v>
      </c>
      <c r="G17">
        <v>40.200000000000003</v>
      </c>
      <c r="H17">
        <v>81.5</v>
      </c>
      <c r="I17">
        <v>12.8</v>
      </c>
      <c r="J17">
        <v>360.7</v>
      </c>
      <c r="K17">
        <v>24.4</v>
      </c>
      <c r="L17">
        <v>48.9</v>
      </c>
      <c r="M17">
        <v>65.900000000000006</v>
      </c>
      <c r="N17">
        <v>28.3</v>
      </c>
      <c r="O17">
        <v>189.2</v>
      </c>
      <c r="P17">
        <v>140.5</v>
      </c>
      <c r="Q17">
        <v>28.8</v>
      </c>
      <c r="R17">
        <v>83</v>
      </c>
      <c r="S17">
        <v>36.6</v>
      </c>
      <c r="T17">
        <v>95.6</v>
      </c>
      <c r="U17">
        <v>357.1</v>
      </c>
      <c r="V17">
        <v>214.5</v>
      </c>
      <c r="W17">
        <v>18.399999999999999</v>
      </c>
      <c r="X17">
        <v>138.6</v>
      </c>
      <c r="Y17">
        <v>313.5</v>
      </c>
      <c r="Z17">
        <v>87.9</v>
      </c>
      <c r="AA17">
        <v>17.899999999999999</v>
      </c>
      <c r="AB17">
        <v>672.8</v>
      </c>
      <c r="AC17">
        <v>26.6</v>
      </c>
      <c r="AE17" s="4">
        <f t="shared" si="0"/>
        <v>2197.6</v>
      </c>
    </row>
    <row r="18" spans="1:31" x14ac:dyDescent="0.35">
      <c r="A18">
        <v>1961</v>
      </c>
      <c r="B18">
        <v>3802.8</v>
      </c>
      <c r="C18">
        <v>372.8</v>
      </c>
      <c r="D18">
        <v>10.4</v>
      </c>
      <c r="E18">
        <v>0.7</v>
      </c>
      <c r="F18">
        <v>9.6</v>
      </c>
      <c r="G18">
        <v>52.3</v>
      </c>
      <c r="H18">
        <v>96.2</v>
      </c>
      <c r="I18">
        <v>16.100000000000001</v>
      </c>
      <c r="J18">
        <v>481.6</v>
      </c>
      <c r="K18">
        <v>24.4</v>
      </c>
      <c r="L18">
        <v>56.6</v>
      </c>
      <c r="M18">
        <v>78.400000000000006</v>
      </c>
      <c r="N18">
        <v>30.3</v>
      </c>
      <c r="O18">
        <v>215.1</v>
      </c>
      <c r="P18">
        <v>167.2</v>
      </c>
      <c r="Q18">
        <v>32.299999999999997</v>
      </c>
      <c r="R18">
        <v>77.400000000000006</v>
      </c>
      <c r="S18">
        <v>41.1</v>
      </c>
      <c r="T18">
        <v>106.2</v>
      </c>
      <c r="U18">
        <v>369.3</v>
      </c>
      <c r="V18">
        <v>245.4</v>
      </c>
      <c r="W18">
        <v>15.1</v>
      </c>
      <c r="X18">
        <v>138.6</v>
      </c>
      <c r="Y18">
        <v>335.4</v>
      </c>
      <c r="Z18">
        <v>91.4</v>
      </c>
      <c r="AA18">
        <v>18.8</v>
      </c>
      <c r="AB18">
        <v>691.3</v>
      </c>
      <c r="AC18">
        <v>28.8</v>
      </c>
      <c r="AE18" s="4">
        <f t="shared" si="0"/>
        <v>2512.2000000000003</v>
      </c>
    </row>
    <row r="22" spans="1:31" ht="18.5" x14ac:dyDescent="0.45">
      <c r="A22" s="33" t="s">
        <v>294</v>
      </c>
      <c r="B22" s="3">
        <v>6983286</v>
      </c>
    </row>
    <row r="24" spans="1:31" x14ac:dyDescent="0.35">
      <c r="A24" t="s">
        <v>258</v>
      </c>
    </row>
    <row r="25" spans="1:31" ht="58" x14ac:dyDescent="0.35">
      <c r="B25" s="5" t="s">
        <v>5</v>
      </c>
      <c r="C25" s="14" t="s">
        <v>6</v>
      </c>
      <c r="D25" s="15"/>
      <c r="E25" s="15"/>
      <c r="F25" s="15"/>
      <c r="G25" s="15"/>
      <c r="H25" s="15"/>
      <c r="I25" s="15"/>
      <c r="J25" s="16"/>
      <c r="K25" s="5" t="s">
        <v>7</v>
      </c>
      <c r="L25" s="5" t="s">
        <v>8</v>
      </c>
      <c r="M25" s="5"/>
      <c r="N25" s="5"/>
      <c r="O25" s="5"/>
      <c r="P25" s="5"/>
      <c r="Q25" s="5" t="s">
        <v>7</v>
      </c>
      <c r="R25" s="5" t="s">
        <v>9</v>
      </c>
    </row>
    <row r="26" spans="1:31" ht="58" x14ac:dyDescent="0.35">
      <c r="B26" s="5"/>
      <c r="C26" s="5" t="s">
        <v>10</v>
      </c>
      <c r="D26" s="5" t="s">
        <v>11</v>
      </c>
      <c r="E26" s="5" t="s">
        <v>12</v>
      </c>
      <c r="F26" s="5" t="s">
        <v>13</v>
      </c>
      <c r="G26" s="5" t="s">
        <v>259</v>
      </c>
      <c r="H26" s="5" t="s">
        <v>16</v>
      </c>
      <c r="I26" s="5" t="s">
        <v>17</v>
      </c>
      <c r="J26" s="5" t="s">
        <v>18</v>
      </c>
      <c r="K26" s="5"/>
      <c r="L26" s="5" t="s">
        <v>11</v>
      </c>
      <c r="M26" s="5" t="s">
        <v>13</v>
      </c>
      <c r="N26" s="5" t="s">
        <v>260</v>
      </c>
      <c r="O26" s="5" t="s">
        <v>16</v>
      </c>
      <c r="P26" s="5" t="s">
        <v>19</v>
      </c>
      <c r="Q26" s="5"/>
      <c r="R26" s="5"/>
    </row>
    <row r="27" spans="1:31" x14ac:dyDescent="0.35">
      <c r="A27">
        <v>1957</v>
      </c>
      <c r="B27">
        <v>21.3</v>
      </c>
      <c r="C27">
        <v>2.1</v>
      </c>
      <c r="D27">
        <v>1</v>
      </c>
      <c r="E27">
        <v>1</v>
      </c>
      <c r="F27">
        <v>1</v>
      </c>
      <c r="G27">
        <v>4</v>
      </c>
      <c r="H27">
        <v>0.3</v>
      </c>
      <c r="I27">
        <v>4.2</v>
      </c>
      <c r="J27" t="s">
        <v>77</v>
      </c>
      <c r="K27">
        <v>34.900000000000006</v>
      </c>
      <c r="L27">
        <v>0.7</v>
      </c>
      <c r="M27">
        <v>12.5</v>
      </c>
      <c r="N27">
        <v>1.7</v>
      </c>
      <c r="O27">
        <v>2.2000000000000002</v>
      </c>
      <c r="P27">
        <v>4.3</v>
      </c>
      <c r="Q27">
        <v>21.4</v>
      </c>
      <c r="R27">
        <v>13.5</v>
      </c>
      <c r="T27" s="4">
        <f>O27+L27+M27*'Pre-1987 ICC Liabilities'!$W$1</f>
        <v>4.3825326713878958</v>
      </c>
    </row>
    <row r="28" spans="1:31" x14ac:dyDescent="0.35">
      <c r="A28">
        <v>1958</v>
      </c>
      <c r="B28">
        <v>22.4</v>
      </c>
      <c r="C28">
        <v>2.2999999999999998</v>
      </c>
      <c r="D28">
        <v>1.2</v>
      </c>
      <c r="E28">
        <v>1.1000000000000001</v>
      </c>
      <c r="F28">
        <v>1.2</v>
      </c>
      <c r="G28">
        <v>4.2</v>
      </c>
      <c r="H28">
        <v>0.3</v>
      </c>
      <c r="I28">
        <v>4.4000000000000004</v>
      </c>
      <c r="J28" t="s">
        <v>77</v>
      </c>
      <c r="K28">
        <v>37.099999999999994</v>
      </c>
      <c r="L28">
        <v>0.7</v>
      </c>
      <c r="M28">
        <v>16.600000000000001</v>
      </c>
      <c r="N28">
        <v>1.9</v>
      </c>
      <c r="O28">
        <v>2.2999999999999998</v>
      </c>
      <c r="P28">
        <v>4.5</v>
      </c>
      <c r="Q28">
        <v>26</v>
      </c>
      <c r="R28">
        <v>11.1</v>
      </c>
      <c r="T28" s="4">
        <f>O28+L28+M28*'Pre-1987 ICC Liabilities'!$W$1</f>
        <v>4.968803387603125</v>
      </c>
    </row>
    <row r="29" spans="1:31" x14ac:dyDescent="0.35">
      <c r="A29">
        <v>1959</v>
      </c>
      <c r="B29">
        <v>23.8</v>
      </c>
      <c r="C29">
        <v>2.5</v>
      </c>
      <c r="D29">
        <v>1.1000000000000001</v>
      </c>
      <c r="E29">
        <v>1.2</v>
      </c>
      <c r="F29">
        <v>1.7</v>
      </c>
      <c r="G29">
        <v>4.5</v>
      </c>
      <c r="H29">
        <v>0.5</v>
      </c>
      <c r="I29">
        <v>5</v>
      </c>
      <c r="J29" t="s">
        <v>77</v>
      </c>
      <c r="K29">
        <v>40.200000000000003</v>
      </c>
      <c r="L29">
        <v>0.8</v>
      </c>
      <c r="M29">
        <v>24.2</v>
      </c>
      <c r="N29">
        <v>2.1</v>
      </c>
      <c r="O29">
        <v>2.7</v>
      </c>
      <c r="P29">
        <v>4.7</v>
      </c>
      <c r="Q29">
        <v>34.4</v>
      </c>
      <c r="R29">
        <v>5.8</v>
      </c>
      <c r="T29" s="4">
        <f>O29+L29+M29*'Pre-1987 ICC Liabilities'!$W$1</f>
        <v>6.3701832518069654</v>
      </c>
    </row>
    <row r="30" spans="1:31" x14ac:dyDescent="0.35">
      <c r="A30">
        <v>1960</v>
      </c>
      <c r="B30">
        <v>26.6</v>
      </c>
      <c r="C30">
        <v>2.6</v>
      </c>
      <c r="D30">
        <v>1.1000000000000001</v>
      </c>
      <c r="E30">
        <v>1.1000000000000001</v>
      </c>
      <c r="F30">
        <v>1.7</v>
      </c>
      <c r="G30">
        <v>4.8</v>
      </c>
      <c r="H30">
        <v>0.7</v>
      </c>
      <c r="I30">
        <v>5.6</v>
      </c>
      <c r="J30" t="s">
        <v>77</v>
      </c>
      <c r="K30">
        <v>44.20000000000001</v>
      </c>
      <c r="L30">
        <v>0.8</v>
      </c>
      <c r="M30">
        <v>23.3</v>
      </c>
      <c r="N30">
        <v>2</v>
      </c>
      <c r="O30">
        <v>3.2</v>
      </c>
      <c r="P30">
        <v>5.2</v>
      </c>
      <c r="Q30">
        <v>34.5</v>
      </c>
      <c r="R30">
        <v>9.6999999999999993</v>
      </c>
      <c r="T30" s="4">
        <f>O30+L30+M30*'Pre-1987 ICC Liabilities'!$W$1</f>
        <v>6.763440899467037</v>
      </c>
    </row>
    <row r="31" spans="1:31" x14ac:dyDescent="0.35">
      <c r="A31">
        <v>1961</v>
      </c>
      <c r="B31">
        <v>29.7</v>
      </c>
      <c r="C31">
        <v>2.6</v>
      </c>
      <c r="D31">
        <v>1.1000000000000001</v>
      </c>
      <c r="E31">
        <v>1.1000000000000001</v>
      </c>
      <c r="F31">
        <v>1.8</v>
      </c>
      <c r="G31">
        <v>5.2</v>
      </c>
      <c r="H31">
        <v>0.4</v>
      </c>
      <c r="I31">
        <v>5.7</v>
      </c>
      <c r="J31" t="s">
        <v>77</v>
      </c>
      <c r="K31">
        <v>47.6</v>
      </c>
      <c r="L31">
        <v>0.9</v>
      </c>
      <c r="M31">
        <v>24.5</v>
      </c>
      <c r="N31">
        <v>2.5</v>
      </c>
      <c r="O31">
        <v>3.3</v>
      </c>
      <c r="P31">
        <v>5.4</v>
      </c>
      <c r="Q31">
        <v>36.6</v>
      </c>
      <c r="R31">
        <v>11</v>
      </c>
      <c r="T31" s="4">
        <f>O31+L31+M31*'Pre-1987 ICC Liabilities'!$W$1</f>
        <v>7.1057640359202754</v>
      </c>
    </row>
    <row r="32" spans="1:31" ht="15" customHeight="1" x14ac:dyDescent="0.35">
      <c r="A32">
        <v>1962</v>
      </c>
      <c r="B32">
        <v>34.799999999999997</v>
      </c>
      <c r="C32">
        <v>2.6</v>
      </c>
      <c r="D32">
        <v>1</v>
      </c>
      <c r="E32">
        <v>1.2</v>
      </c>
      <c r="F32">
        <v>2.1</v>
      </c>
      <c r="G32">
        <v>5.4</v>
      </c>
      <c r="H32">
        <v>0.5</v>
      </c>
      <c r="I32">
        <v>4.9000000000000004</v>
      </c>
      <c r="J32" t="s">
        <v>77</v>
      </c>
      <c r="K32">
        <v>52.5</v>
      </c>
      <c r="L32">
        <v>0.9</v>
      </c>
      <c r="M32">
        <v>24.9</v>
      </c>
      <c r="N32">
        <v>2.7</v>
      </c>
      <c r="O32">
        <v>3.7</v>
      </c>
      <c r="P32">
        <v>5.4</v>
      </c>
      <c r="Q32">
        <v>37.6</v>
      </c>
      <c r="R32">
        <v>14.9</v>
      </c>
      <c r="T32" s="4">
        <f>O32+L32+M32*'Pre-1987 ICC Liabilities'!$W$1</f>
        <v>7.5532050814046876</v>
      </c>
    </row>
    <row r="33" spans="1:20" x14ac:dyDescent="0.35">
      <c r="A33">
        <v>1963</v>
      </c>
      <c r="B33">
        <v>37.1</v>
      </c>
      <c r="C33">
        <v>2.9</v>
      </c>
      <c r="D33">
        <v>0.9</v>
      </c>
      <c r="E33">
        <v>1.4</v>
      </c>
      <c r="F33">
        <v>2.4</v>
      </c>
      <c r="G33">
        <v>5.8</v>
      </c>
      <c r="H33">
        <v>0.6</v>
      </c>
      <c r="I33">
        <v>5.4</v>
      </c>
      <c r="J33" t="s">
        <v>77</v>
      </c>
      <c r="K33">
        <v>56.4</v>
      </c>
      <c r="L33">
        <v>1</v>
      </c>
      <c r="M33">
        <v>30.5</v>
      </c>
      <c r="N33">
        <v>2.9</v>
      </c>
      <c r="O33">
        <v>4.0999999999999996</v>
      </c>
      <c r="P33">
        <v>5.8</v>
      </c>
      <c r="Q33">
        <v>44.4</v>
      </c>
      <c r="R33">
        <v>12</v>
      </c>
      <c r="T33" s="4">
        <f>O33+L33+M33*'Pre-1987 ICC Liabilities'!$W$1</f>
        <v>8.7173797181864643</v>
      </c>
    </row>
    <row r="34" spans="1:20" x14ac:dyDescent="0.35">
      <c r="A34">
        <v>1964</v>
      </c>
      <c r="B34">
        <v>40.5</v>
      </c>
      <c r="C34">
        <v>3.1</v>
      </c>
      <c r="D34">
        <v>0.8</v>
      </c>
      <c r="E34">
        <v>1.6</v>
      </c>
      <c r="F34">
        <v>2.7</v>
      </c>
      <c r="G34">
        <v>6.2</v>
      </c>
      <c r="H34">
        <v>0.7</v>
      </c>
      <c r="I34">
        <v>6.1</v>
      </c>
      <c r="J34" t="s">
        <v>77</v>
      </c>
      <c r="K34">
        <v>61.8</v>
      </c>
      <c r="L34">
        <v>1.2</v>
      </c>
      <c r="M34">
        <v>27.2</v>
      </c>
      <c r="N34">
        <v>3.3</v>
      </c>
      <c r="O34">
        <v>5</v>
      </c>
      <c r="P34">
        <v>6.6</v>
      </c>
      <c r="Q34">
        <v>43.3</v>
      </c>
      <c r="R34">
        <v>18.5</v>
      </c>
      <c r="T34" s="4">
        <f>O34+L34+M34*'Pre-1987 ICC Liabilities'!$W$1</f>
        <v>9.4259910929400608</v>
      </c>
    </row>
    <row r="35" spans="1:20" x14ac:dyDescent="0.35">
      <c r="A35">
        <v>1965</v>
      </c>
      <c r="B35">
        <v>44.9</v>
      </c>
      <c r="C35">
        <v>3.4</v>
      </c>
      <c r="D35">
        <v>0.7</v>
      </c>
      <c r="E35">
        <v>1.5</v>
      </c>
      <c r="F35">
        <v>2.9</v>
      </c>
      <c r="G35">
        <v>6.6</v>
      </c>
      <c r="H35">
        <v>0.8</v>
      </c>
      <c r="I35">
        <v>6.9</v>
      </c>
      <c r="J35" t="s">
        <v>77</v>
      </c>
      <c r="K35">
        <v>67.7</v>
      </c>
      <c r="L35">
        <v>1.2</v>
      </c>
      <c r="M35">
        <v>28.6</v>
      </c>
      <c r="N35">
        <v>3.6</v>
      </c>
      <c r="O35">
        <v>5.5</v>
      </c>
      <c r="P35">
        <v>7.2</v>
      </c>
      <c r="Q35">
        <v>46.1</v>
      </c>
      <c r="R35">
        <v>21.6</v>
      </c>
      <c r="T35" s="4">
        <f>O35+L35+M35*'Pre-1987 ICC Liabilities'!$W$1</f>
        <v>10.092034752135504</v>
      </c>
    </row>
    <row r="36" spans="1:20" x14ac:dyDescent="0.35">
      <c r="A36">
        <v>1966</v>
      </c>
      <c r="B36">
        <v>47.6</v>
      </c>
      <c r="C36">
        <v>3.4</v>
      </c>
      <c r="D36">
        <v>0.7</v>
      </c>
      <c r="E36">
        <v>1.6</v>
      </c>
      <c r="F36">
        <v>3</v>
      </c>
      <c r="G36">
        <v>7.2</v>
      </c>
      <c r="H36">
        <v>0.8</v>
      </c>
      <c r="I36">
        <v>7.5</v>
      </c>
      <c r="J36" t="s">
        <v>77</v>
      </c>
      <c r="K36">
        <v>71.900000000000006</v>
      </c>
      <c r="L36">
        <v>1.3</v>
      </c>
      <c r="M36">
        <v>27.5</v>
      </c>
      <c r="N36">
        <v>3.9</v>
      </c>
      <c r="O36">
        <v>5.8</v>
      </c>
      <c r="P36">
        <v>7.7</v>
      </c>
      <c r="Q36">
        <v>46.2</v>
      </c>
      <c r="R36">
        <v>25.8</v>
      </c>
      <c r="T36" s="4">
        <f>O36+L36+M36*'Pre-1987 ICC Liabilities'!$W$1</f>
        <v>10.361571877053368</v>
      </c>
    </row>
    <row r="37" spans="1:20" ht="15" thickBot="1" x14ac:dyDescent="0.4"/>
    <row r="38" spans="1:20" ht="19" thickBot="1" x14ac:dyDescent="0.5">
      <c r="A38" s="34" t="s">
        <v>295</v>
      </c>
      <c r="B38" s="35"/>
      <c r="C38" s="35"/>
      <c r="D38" s="35"/>
      <c r="E38" s="35"/>
      <c r="F38" s="20"/>
    </row>
    <row r="39" spans="1:20" x14ac:dyDescent="0.35">
      <c r="A39" s="21"/>
      <c r="B39" s="22"/>
      <c r="C39" s="22"/>
      <c r="D39" s="22"/>
      <c r="E39" s="22"/>
      <c r="F39" s="23"/>
    </row>
    <row r="40" spans="1:20" x14ac:dyDescent="0.35">
      <c r="A40" s="24"/>
      <c r="B40" s="25" t="s">
        <v>278</v>
      </c>
      <c r="C40" s="25" t="s">
        <v>279</v>
      </c>
      <c r="D40" s="25"/>
      <c r="E40" s="25" t="s">
        <v>280</v>
      </c>
      <c r="F40" s="26"/>
    </row>
    <row r="41" spans="1:20" x14ac:dyDescent="0.35">
      <c r="A41" s="27">
        <v>17898</v>
      </c>
      <c r="B41" s="25"/>
      <c r="C41" s="25">
        <f>AE5</f>
        <v>780.39999999999986</v>
      </c>
      <c r="D41" s="25"/>
      <c r="E41" s="28">
        <f>IF(ISNUMBER($B41),$B41,C41*$B$50/$C$50)</f>
        <v>2.5111075600228436</v>
      </c>
      <c r="F41" s="26"/>
    </row>
    <row r="42" spans="1:20" x14ac:dyDescent="0.35">
      <c r="A42" s="27">
        <v>18263</v>
      </c>
      <c r="B42" s="25"/>
      <c r="C42" s="25">
        <f t="shared" ref="C42:C50" si="1">AE6</f>
        <v>866.10000000000014</v>
      </c>
      <c r="D42" s="25"/>
      <c r="E42" s="28">
        <f t="shared" ref="E42:E59" si="2">IF(ISNUMBER($B42),$B42,C42*$B$50/$C$50)</f>
        <v>2.7868660401534928</v>
      </c>
      <c r="F42" s="26"/>
    </row>
    <row r="43" spans="1:20" x14ac:dyDescent="0.35">
      <c r="A43" s="27">
        <v>18628</v>
      </c>
      <c r="B43" s="25"/>
      <c r="C43" s="25">
        <f t="shared" si="1"/>
        <v>997.90000000000009</v>
      </c>
      <c r="D43" s="25"/>
      <c r="E43" s="28">
        <f t="shared" si="2"/>
        <v>3.210961345651969</v>
      </c>
      <c r="F43" s="26"/>
    </row>
    <row r="44" spans="1:20" x14ac:dyDescent="0.35">
      <c r="A44" s="27">
        <v>18993</v>
      </c>
      <c r="B44" s="25"/>
      <c r="C44" s="25">
        <f t="shared" si="1"/>
        <v>1175</v>
      </c>
      <c r="D44" s="25"/>
      <c r="E44" s="28">
        <f t="shared" si="2"/>
        <v>3.7808193016745797</v>
      </c>
      <c r="F44" s="26"/>
    </row>
    <row r="45" spans="1:20" x14ac:dyDescent="0.35">
      <c r="A45" s="27">
        <v>19359</v>
      </c>
      <c r="B45" s="25"/>
      <c r="C45" s="25">
        <f t="shared" si="1"/>
        <v>1254.1000000000001</v>
      </c>
      <c r="D45" s="25"/>
      <c r="E45" s="28">
        <f t="shared" si="2"/>
        <v>4.0353408393447578</v>
      </c>
      <c r="F45" s="26"/>
    </row>
    <row r="46" spans="1:20" x14ac:dyDescent="0.35">
      <c r="A46" s="27">
        <v>19724</v>
      </c>
      <c r="B46" s="25"/>
      <c r="C46" s="25">
        <f t="shared" si="1"/>
        <v>1172.3000000000002</v>
      </c>
      <c r="D46" s="25"/>
      <c r="E46" s="28">
        <f t="shared" si="2"/>
        <v>3.7721314615771151</v>
      </c>
      <c r="F46" s="26"/>
    </row>
    <row r="47" spans="1:20" x14ac:dyDescent="0.35">
      <c r="A47" s="27">
        <v>20089</v>
      </c>
      <c r="B47" s="25"/>
      <c r="C47" s="25">
        <f t="shared" si="1"/>
        <v>1225.2</v>
      </c>
      <c r="D47" s="25"/>
      <c r="E47" s="28">
        <f t="shared" si="2"/>
        <v>3.9423487731163367</v>
      </c>
      <c r="F47" s="26"/>
    </row>
    <row r="48" spans="1:20" x14ac:dyDescent="0.35">
      <c r="A48" s="27">
        <v>20454</v>
      </c>
      <c r="B48" s="25"/>
      <c r="C48" s="25">
        <f t="shared" si="1"/>
        <v>1338.3</v>
      </c>
      <c r="D48" s="25"/>
      <c r="E48" s="28">
        <f t="shared" si="2"/>
        <v>4.3062727416434807</v>
      </c>
      <c r="F48" s="26"/>
    </row>
    <row r="49" spans="1:6" x14ac:dyDescent="0.35">
      <c r="A49" s="27">
        <v>20820</v>
      </c>
      <c r="B49" s="25"/>
      <c r="C49" s="25">
        <f t="shared" si="1"/>
        <v>1329.8</v>
      </c>
      <c r="D49" s="25"/>
      <c r="E49" s="28">
        <f t="shared" si="2"/>
        <v>4.2789221339292389</v>
      </c>
      <c r="F49" s="26"/>
    </row>
    <row r="50" spans="1:6" x14ac:dyDescent="0.35">
      <c r="A50" s="27">
        <v>21185</v>
      </c>
      <c r="B50" s="25">
        <f>T27</f>
        <v>4.3825326713878958</v>
      </c>
      <c r="C50" s="25">
        <f t="shared" si="1"/>
        <v>1362</v>
      </c>
      <c r="D50" s="25"/>
      <c r="E50" s="28">
        <f t="shared" si="2"/>
        <v>4.3825326713878958</v>
      </c>
      <c r="F50" s="26"/>
    </row>
    <row r="51" spans="1:6" x14ac:dyDescent="0.35">
      <c r="A51" s="27">
        <v>21550</v>
      </c>
      <c r="B51" s="25">
        <f t="shared" ref="B51:B59" si="3">T28</f>
        <v>4.968803387603125</v>
      </c>
      <c r="C51" s="25"/>
      <c r="D51" s="25"/>
      <c r="E51" s="28">
        <f t="shared" si="2"/>
        <v>4.968803387603125</v>
      </c>
      <c r="F51" s="26"/>
    </row>
    <row r="52" spans="1:6" x14ac:dyDescent="0.35">
      <c r="A52" s="27">
        <v>21915</v>
      </c>
      <c r="B52" s="25">
        <f t="shared" si="3"/>
        <v>6.3701832518069654</v>
      </c>
      <c r="C52" s="25"/>
      <c r="D52" s="25"/>
      <c r="E52" s="28">
        <f t="shared" si="2"/>
        <v>6.3701832518069654</v>
      </c>
      <c r="F52" s="26"/>
    </row>
    <row r="53" spans="1:6" x14ac:dyDescent="0.35">
      <c r="A53" s="27">
        <v>22281</v>
      </c>
      <c r="B53" s="25">
        <f t="shared" si="3"/>
        <v>6.763440899467037</v>
      </c>
      <c r="C53" s="25"/>
      <c r="D53" s="25"/>
      <c r="E53" s="28">
        <f t="shared" si="2"/>
        <v>6.763440899467037</v>
      </c>
      <c r="F53" s="26"/>
    </row>
    <row r="54" spans="1:6" x14ac:dyDescent="0.35">
      <c r="A54" s="27">
        <v>22646</v>
      </c>
      <c r="B54" s="25">
        <f t="shared" si="3"/>
        <v>7.1057640359202754</v>
      </c>
      <c r="C54" s="25"/>
      <c r="D54" s="25"/>
      <c r="E54" s="28">
        <f t="shared" si="2"/>
        <v>7.1057640359202754</v>
      </c>
      <c r="F54" s="26"/>
    </row>
    <row r="55" spans="1:6" x14ac:dyDescent="0.35">
      <c r="A55" s="27">
        <v>23011</v>
      </c>
      <c r="B55" s="25">
        <f t="shared" si="3"/>
        <v>7.5532050814046876</v>
      </c>
      <c r="C55" s="25"/>
      <c r="D55" s="25"/>
      <c r="E55" s="28">
        <f t="shared" si="2"/>
        <v>7.5532050814046876</v>
      </c>
      <c r="F55" s="26"/>
    </row>
    <row r="56" spans="1:6" x14ac:dyDescent="0.35">
      <c r="A56" s="27">
        <v>23376</v>
      </c>
      <c r="B56" s="25">
        <f t="shared" si="3"/>
        <v>8.7173797181864643</v>
      </c>
      <c r="C56" s="25"/>
      <c r="D56" s="25"/>
      <c r="E56" s="28">
        <f t="shared" si="2"/>
        <v>8.7173797181864643</v>
      </c>
      <c r="F56" s="26"/>
    </row>
    <row r="57" spans="1:6" x14ac:dyDescent="0.35">
      <c r="A57" s="27">
        <v>23742</v>
      </c>
      <c r="B57" s="25">
        <f t="shared" si="3"/>
        <v>9.4259910929400608</v>
      </c>
      <c r="C57" s="25"/>
      <c r="D57" s="25"/>
      <c r="E57" s="28">
        <f t="shared" si="2"/>
        <v>9.4259910929400608</v>
      </c>
      <c r="F57" s="26"/>
    </row>
    <row r="58" spans="1:6" x14ac:dyDescent="0.35">
      <c r="A58" s="27">
        <v>24107</v>
      </c>
      <c r="B58" s="25">
        <f t="shared" si="3"/>
        <v>10.092034752135504</v>
      </c>
      <c r="C58" s="25"/>
      <c r="D58" s="25"/>
      <c r="E58" s="28">
        <f t="shared" si="2"/>
        <v>10.092034752135504</v>
      </c>
      <c r="F58" s="26"/>
    </row>
    <row r="59" spans="1:6" x14ac:dyDescent="0.35">
      <c r="A59" s="27">
        <v>24472</v>
      </c>
      <c r="B59" s="25">
        <f t="shared" si="3"/>
        <v>10.361571877053368</v>
      </c>
      <c r="C59" s="25"/>
      <c r="D59" s="25"/>
      <c r="E59" s="28">
        <f t="shared" si="2"/>
        <v>10.361571877053368</v>
      </c>
      <c r="F59" s="26"/>
    </row>
    <row r="60" spans="1:6" x14ac:dyDescent="0.35">
      <c r="A60" s="27">
        <v>24837</v>
      </c>
      <c r="B60" s="25"/>
      <c r="C60" s="25"/>
      <c r="D60" s="25"/>
      <c r="E60" s="25"/>
      <c r="F60" s="26"/>
    </row>
    <row r="61" spans="1:6" x14ac:dyDescent="0.35">
      <c r="A61" s="27">
        <v>25203</v>
      </c>
      <c r="B61" s="25"/>
      <c r="C61" s="25"/>
      <c r="D61" s="25"/>
      <c r="E61" s="25"/>
      <c r="F61" s="26"/>
    </row>
    <row r="62" spans="1:6" ht="15" thickBot="1" x14ac:dyDescent="0.4">
      <c r="A62" s="29">
        <v>25568</v>
      </c>
      <c r="B62" s="30"/>
      <c r="C62" s="30"/>
      <c r="D62" s="30"/>
      <c r="E62" s="30"/>
      <c r="F62" s="31"/>
    </row>
  </sheetData>
  <mergeCells count="14">
    <mergeCell ref="C10:D10"/>
    <mergeCell ref="X10:Y10"/>
    <mergeCell ref="C11:D11"/>
    <mergeCell ref="C12:D12"/>
    <mergeCell ref="C8:D8"/>
    <mergeCell ref="X8:Y8"/>
    <mergeCell ref="C9:D9"/>
    <mergeCell ref="X9:Y9"/>
    <mergeCell ref="C5:D5"/>
    <mergeCell ref="X5:Y5"/>
    <mergeCell ref="C6:D6"/>
    <mergeCell ref="X6:Y6"/>
    <mergeCell ref="C7:D7"/>
    <mergeCell ref="X7:Y7"/>
  </mergeCells>
  <hyperlinks>
    <hyperlink ref="B22" r:id="rId1" display="http://intranet/Banknav/IML.asp?svr=IMSERVER&amp;db=Analytical&amp;id=6983286&amp;v=0&amp;c=@bankofengland.co.uk" xr:uid="{00000000-0004-0000-0100-000000000000}"/>
    <hyperlink ref="B1" r:id="rId2" display="http://intranet/Banknav/IML.asp?svr=IMSERVER&amp;db=Analytical&amp;id=6983288&amp;v=0&amp;c=@bankofengland.co.uk"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92D050"/>
  </sheetPr>
  <dimension ref="A1:N76"/>
  <sheetViews>
    <sheetView workbookViewId="0">
      <selection activeCell="R5" sqref="R5"/>
    </sheetView>
  </sheetViews>
  <sheetFormatPr defaultRowHeight="14.5" x14ac:dyDescent="0.35"/>
  <cols>
    <col min="1" max="1" width="10.54296875" bestFit="1" customWidth="1"/>
    <col min="5" max="5" width="9.81640625" bestFit="1" customWidth="1"/>
    <col min="6" max="6" width="11.81640625" customWidth="1"/>
    <col min="7" max="7" width="7.453125" style="61" customWidth="1"/>
    <col min="8" max="8" width="13.81640625" customWidth="1"/>
    <col min="9" max="9" width="9.1796875" style="61"/>
    <col min="11" max="11" width="10.81640625" customWidth="1"/>
    <col min="12" max="12" width="9.54296875" style="61" customWidth="1"/>
    <col min="13" max="13" width="15.54296875" customWidth="1"/>
    <col min="14" max="14" width="9.1796875" style="64"/>
  </cols>
  <sheetData>
    <row r="1" spans="1:14" ht="15" thickBot="1" x14ac:dyDescent="0.4">
      <c r="G1" s="59"/>
      <c r="H1" s="58" t="s">
        <v>281</v>
      </c>
      <c r="I1" s="59"/>
      <c r="J1" s="19"/>
      <c r="L1" s="59"/>
      <c r="M1" s="58" t="s">
        <v>282</v>
      </c>
      <c r="N1" s="62"/>
    </row>
    <row r="2" spans="1:14" ht="16" thickBot="1" x14ac:dyDescent="0.4">
      <c r="A2" s="96" t="s">
        <v>363</v>
      </c>
      <c r="B2" s="97"/>
      <c r="C2" s="98"/>
      <c r="G2" s="60"/>
      <c r="H2" s="65" t="s">
        <v>297</v>
      </c>
      <c r="I2" s="60"/>
      <c r="J2" s="19"/>
      <c r="L2" s="60"/>
      <c r="M2" s="65" t="s">
        <v>297</v>
      </c>
      <c r="N2" s="63"/>
    </row>
    <row r="3" spans="1:14" ht="18.5" x14ac:dyDescent="0.45">
      <c r="A3" s="24"/>
      <c r="B3" s="25" t="s">
        <v>281</v>
      </c>
      <c r="C3" s="26" t="s">
        <v>282</v>
      </c>
      <c r="F3" s="33" t="s">
        <v>281</v>
      </c>
      <c r="G3" s="61" t="s">
        <v>284</v>
      </c>
      <c r="H3" s="53" t="s">
        <v>283</v>
      </c>
      <c r="I3" s="61" t="s">
        <v>285</v>
      </c>
      <c r="K3" s="33" t="s">
        <v>282</v>
      </c>
      <c r="L3" s="61" t="s">
        <v>284</v>
      </c>
      <c r="M3" s="53" t="s">
        <v>283</v>
      </c>
      <c r="N3" s="61" t="s">
        <v>285</v>
      </c>
    </row>
    <row r="4" spans="1:14" x14ac:dyDescent="0.35">
      <c r="A4" s="27">
        <v>17898</v>
      </c>
      <c r="B4" s="54"/>
      <c r="C4" s="26">
        <f>'Pre 65 ICC liabs'!E41</f>
        <v>2.5111075600228436</v>
      </c>
      <c r="E4" s="18">
        <v>17898</v>
      </c>
      <c r="H4" s="4"/>
      <c r="K4">
        <f>VLOOKUP($E4,$A$4:$C$22,3,0)</f>
        <v>2.5111075600228436</v>
      </c>
      <c r="M4" s="4">
        <f>IF(ISNUMBER(L8),K4,IF(ISNUMBER(L7),M3+L7,M3+(M3-M1)))</f>
        <v>2.5111075600228436</v>
      </c>
    </row>
    <row r="5" spans="1:14" x14ac:dyDescent="0.35">
      <c r="A5" s="27">
        <v>18263</v>
      </c>
      <c r="B5" s="54">
        <f>'Pre-65 Personal Liabilities'!J62</f>
        <v>3795.4718098486137</v>
      </c>
      <c r="C5" s="26">
        <f>'Pre 65 ICC liabs'!E42</f>
        <v>2.7868660401534928</v>
      </c>
      <c r="E5" s="18">
        <v>17988</v>
      </c>
      <c r="F5" t="e">
        <f t="shared" ref="F5:F68" si="0">VLOOKUP($E5,$A$4:$C$22,2,0)</f>
        <v>#N/A</v>
      </c>
      <c r="H5" s="4"/>
      <c r="K5" t="e">
        <f t="shared" ref="K5:K68" si="1">VLOOKUP($E5,$A$4:$C$22,3,0)</f>
        <v>#N/A</v>
      </c>
      <c r="M5" s="4">
        <f t="shared" ref="M5:M36" si="2">IF(ISNUMBER(L9),K5,IF(ISNUMBER(L8),M4+L8,M4+(M4-M3)))</f>
        <v>2.580047180055506</v>
      </c>
    </row>
    <row r="6" spans="1:14" x14ac:dyDescent="0.35">
      <c r="A6" s="27">
        <v>18628</v>
      </c>
      <c r="B6" s="54">
        <f>'Pre-65 Personal Liabilities'!J63</f>
        <v>4147.3457199734567</v>
      </c>
      <c r="C6" s="26">
        <f>'Pre 65 ICC liabs'!E43</f>
        <v>3.210961345651969</v>
      </c>
      <c r="E6" s="18">
        <v>18079</v>
      </c>
      <c r="F6" t="e">
        <f t="shared" si="0"/>
        <v>#N/A</v>
      </c>
      <c r="H6" s="4"/>
      <c r="K6" t="e">
        <f t="shared" si="1"/>
        <v>#N/A</v>
      </c>
      <c r="M6" s="4">
        <f t="shared" si="2"/>
        <v>2.6489868000881684</v>
      </c>
    </row>
    <row r="7" spans="1:14" x14ac:dyDescent="0.35">
      <c r="A7" s="27">
        <v>18993</v>
      </c>
      <c r="B7" s="54">
        <f>'Pre-65 Personal Liabilities'!J64</f>
        <v>4465.0135607475195</v>
      </c>
      <c r="C7" s="26">
        <f>'Pre 65 ICC liabs'!E44</f>
        <v>3.7808193016745797</v>
      </c>
      <c r="E7" s="18">
        <v>18171</v>
      </c>
      <c r="F7" t="e">
        <f t="shared" si="0"/>
        <v>#N/A</v>
      </c>
      <c r="H7" s="4"/>
      <c r="K7" t="e">
        <f t="shared" si="1"/>
        <v>#N/A</v>
      </c>
      <c r="L7" s="61" t="e">
        <f t="shared" ref="L7:L38" si="3">(K7-K3)/4</f>
        <v>#N/A</v>
      </c>
      <c r="M7" s="4">
        <f t="shared" si="2"/>
        <v>2.7179264201208309</v>
      </c>
    </row>
    <row r="8" spans="1:14" x14ac:dyDescent="0.35">
      <c r="A8" s="27">
        <v>19359</v>
      </c>
      <c r="B8" s="54">
        <f>'Pre-65 Personal Liabilities'!J65</f>
        <v>4669.1284663816914</v>
      </c>
      <c r="C8" s="26">
        <f>'Pre 65 ICC liabs'!E45</f>
        <v>4.0353408393447578</v>
      </c>
      <c r="E8" s="18">
        <v>18263</v>
      </c>
      <c r="F8">
        <f t="shared" si="0"/>
        <v>3795.4718098486137</v>
      </c>
      <c r="G8" s="61">
        <f t="shared" ref="G8:G39" si="4">(F8-F4)/4</f>
        <v>948.86795246215343</v>
      </c>
      <c r="H8" s="4">
        <f t="shared" ref="H8:H39" si="5">IF(ISNUMBER(G12),F8,IF(ISNUMBER(G11),H7+G11,H7+(H7-H6)))</f>
        <v>3795.4718098486137</v>
      </c>
      <c r="K8">
        <f t="shared" si="1"/>
        <v>2.7868660401534928</v>
      </c>
      <c r="L8" s="61">
        <f t="shared" si="3"/>
        <v>6.8939620032662297E-2</v>
      </c>
      <c r="M8" s="4">
        <f t="shared" si="2"/>
        <v>2.7868660401534928</v>
      </c>
    </row>
    <row r="9" spans="1:14" x14ac:dyDescent="0.35">
      <c r="A9" s="27">
        <v>19724</v>
      </c>
      <c r="B9" s="54">
        <f>'Pre-65 Personal Liabilities'!J66</f>
        <v>4942.7770211879451</v>
      </c>
      <c r="C9" s="26">
        <f>'Pre 65 ICC liabs'!E46</f>
        <v>3.7721314615771151</v>
      </c>
      <c r="E9" s="18">
        <v>18353</v>
      </c>
      <c r="F9" t="e">
        <f t="shared" si="0"/>
        <v>#N/A</v>
      </c>
      <c r="G9" s="61" t="e">
        <f t="shared" si="4"/>
        <v>#N/A</v>
      </c>
      <c r="H9" s="4">
        <f t="shared" si="5"/>
        <v>3883.4402873798244</v>
      </c>
      <c r="I9" s="61">
        <f t="shared" ref="I9:I40" si="6">H9-H8</f>
        <v>87.968477531210738</v>
      </c>
      <c r="K9" t="e">
        <f t="shared" si="1"/>
        <v>#N/A</v>
      </c>
      <c r="L9" s="61" t="e">
        <f t="shared" si="3"/>
        <v>#N/A</v>
      </c>
      <c r="M9" s="4">
        <f t="shared" si="2"/>
        <v>2.8928898665281118</v>
      </c>
      <c r="N9" s="64">
        <f>M9-M8</f>
        <v>0.10602382637461893</v>
      </c>
    </row>
    <row r="10" spans="1:14" x14ac:dyDescent="0.35">
      <c r="A10" s="27">
        <v>20089</v>
      </c>
      <c r="B10" s="54">
        <f>'Pre-65 Personal Liabilities'!J67</f>
        <v>5461.195236184627</v>
      </c>
      <c r="C10" s="26">
        <f>'Pre 65 ICC liabs'!E47</f>
        <v>3.9423487731163367</v>
      </c>
      <c r="E10" s="18">
        <v>18444</v>
      </c>
      <c r="F10" t="e">
        <f t="shared" si="0"/>
        <v>#N/A</v>
      </c>
      <c r="G10" s="61" t="e">
        <f t="shared" si="4"/>
        <v>#N/A</v>
      </c>
      <c r="H10" s="4">
        <f t="shared" si="5"/>
        <v>3971.4087649110352</v>
      </c>
      <c r="I10" s="61">
        <f t="shared" si="6"/>
        <v>87.968477531210738</v>
      </c>
      <c r="K10" t="e">
        <f t="shared" si="1"/>
        <v>#N/A</v>
      </c>
      <c r="L10" s="61" t="e">
        <f t="shared" si="3"/>
        <v>#N/A</v>
      </c>
      <c r="M10" s="4">
        <f t="shared" si="2"/>
        <v>2.9989136929027307</v>
      </c>
      <c r="N10" s="64">
        <f t="shared" ref="N10:N73" si="7">M10-M9</f>
        <v>0.10602382637461893</v>
      </c>
    </row>
    <row r="11" spans="1:14" x14ac:dyDescent="0.35">
      <c r="A11" s="27">
        <v>20454</v>
      </c>
      <c r="B11" s="54">
        <f>'Pre-65 Personal Liabilities'!J68</f>
        <v>6002.8847934445457</v>
      </c>
      <c r="C11" s="26">
        <f>'Pre 65 ICC liabs'!E48</f>
        <v>4.3062727416434807</v>
      </c>
      <c r="E11" s="18">
        <v>18536</v>
      </c>
      <c r="F11" t="e">
        <f t="shared" si="0"/>
        <v>#N/A</v>
      </c>
      <c r="G11" s="61" t="e">
        <f t="shared" si="4"/>
        <v>#N/A</v>
      </c>
      <c r="H11" s="4">
        <f t="shared" si="5"/>
        <v>4059.3772424422459</v>
      </c>
      <c r="I11" s="61">
        <f t="shared" si="6"/>
        <v>87.968477531210738</v>
      </c>
      <c r="K11" t="e">
        <f t="shared" si="1"/>
        <v>#N/A</v>
      </c>
      <c r="L11" s="61" t="e">
        <f t="shared" si="3"/>
        <v>#N/A</v>
      </c>
      <c r="M11" s="4">
        <f t="shared" si="2"/>
        <v>3.1049375192773496</v>
      </c>
      <c r="N11" s="64">
        <f t="shared" si="7"/>
        <v>0.10602382637461893</v>
      </c>
    </row>
    <row r="12" spans="1:14" x14ac:dyDescent="0.35">
      <c r="A12" s="27">
        <v>20820</v>
      </c>
      <c r="B12" s="54">
        <f>'Pre-65 Personal Liabilities'!J69</f>
        <v>6197.747237696949</v>
      </c>
      <c r="C12" s="26">
        <f>'Pre 65 ICC liabs'!E49</f>
        <v>4.2789221339292389</v>
      </c>
      <c r="E12" s="18">
        <v>18628</v>
      </c>
      <c r="F12">
        <f t="shared" si="0"/>
        <v>4147.3457199734567</v>
      </c>
      <c r="G12" s="61">
        <f t="shared" si="4"/>
        <v>87.968477531210738</v>
      </c>
      <c r="H12" s="4">
        <f t="shared" si="5"/>
        <v>4147.3457199734567</v>
      </c>
      <c r="I12" s="61">
        <f t="shared" si="6"/>
        <v>87.968477531210738</v>
      </c>
      <c r="K12">
        <f t="shared" si="1"/>
        <v>3.210961345651969</v>
      </c>
      <c r="L12" s="61">
        <f t="shared" si="3"/>
        <v>0.10602382637461905</v>
      </c>
      <c r="M12" s="4">
        <f t="shared" si="2"/>
        <v>3.210961345651969</v>
      </c>
      <c r="N12" s="64">
        <f t="shared" si="7"/>
        <v>0.10602382637461938</v>
      </c>
    </row>
    <row r="13" spans="1:14" x14ac:dyDescent="0.35">
      <c r="A13" s="27">
        <v>21185</v>
      </c>
      <c r="B13" s="54">
        <f>'Pre-65 Personal Liabilities'!J70</f>
        <v>6606.818181818182</v>
      </c>
      <c r="C13" s="26">
        <f>'Pre 65 ICC liabs'!E50</f>
        <v>4.3825326713878958</v>
      </c>
      <c r="E13" s="18">
        <v>18718</v>
      </c>
      <c r="F13" t="e">
        <f t="shared" si="0"/>
        <v>#N/A</v>
      </c>
      <c r="G13" s="61" t="e">
        <f t="shared" si="4"/>
        <v>#N/A</v>
      </c>
      <c r="H13" s="4">
        <f t="shared" si="5"/>
        <v>4226.7626801669721</v>
      </c>
      <c r="I13" s="61">
        <f t="shared" si="6"/>
        <v>79.416960193515479</v>
      </c>
      <c r="K13" t="e">
        <f t="shared" si="1"/>
        <v>#N/A</v>
      </c>
      <c r="L13" s="61" t="e">
        <f t="shared" si="3"/>
        <v>#N/A</v>
      </c>
      <c r="M13" s="4">
        <f t="shared" si="2"/>
        <v>3.3534258346576218</v>
      </c>
      <c r="N13" s="64">
        <f t="shared" si="7"/>
        <v>0.14246448900565278</v>
      </c>
    </row>
    <row r="14" spans="1:14" x14ac:dyDescent="0.35">
      <c r="A14" s="27">
        <v>21550</v>
      </c>
      <c r="B14" s="54">
        <f>'Pre-65 Personal Liabilities'!J71</f>
        <v>7361.8831168831166</v>
      </c>
      <c r="C14" s="26">
        <f>'Pre 65 ICC liabs'!E51</f>
        <v>4.968803387603125</v>
      </c>
      <c r="E14" s="18">
        <v>18809</v>
      </c>
      <c r="F14" t="e">
        <f t="shared" si="0"/>
        <v>#N/A</v>
      </c>
      <c r="G14" s="61" t="e">
        <f t="shared" si="4"/>
        <v>#N/A</v>
      </c>
      <c r="H14" s="4">
        <f t="shared" si="5"/>
        <v>4306.1796403604876</v>
      </c>
      <c r="I14" s="61">
        <f t="shared" si="6"/>
        <v>79.416960193515479</v>
      </c>
      <c r="K14" t="e">
        <f t="shared" si="1"/>
        <v>#N/A</v>
      </c>
      <c r="L14" s="61" t="e">
        <f t="shared" si="3"/>
        <v>#N/A</v>
      </c>
      <c r="M14" s="4">
        <f t="shared" si="2"/>
        <v>3.4958903236632746</v>
      </c>
      <c r="N14" s="64">
        <f t="shared" si="7"/>
        <v>0.14246448900565278</v>
      </c>
    </row>
    <row r="15" spans="1:14" x14ac:dyDescent="0.35">
      <c r="A15" s="27">
        <v>21915</v>
      </c>
      <c r="B15" s="54">
        <f>'Pre-65 Personal Liabilities'!J72</f>
        <v>8211.3311688311678</v>
      </c>
      <c r="C15" s="26">
        <f>'Pre 65 ICC liabs'!E52</f>
        <v>6.3701832518069654</v>
      </c>
      <c r="E15" s="18">
        <v>18901</v>
      </c>
      <c r="F15" t="e">
        <f t="shared" si="0"/>
        <v>#N/A</v>
      </c>
      <c r="G15" s="61" t="e">
        <f t="shared" si="4"/>
        <v>#N/A</v>
      </c>
      <c r="H15" s="4">
        <f t="shared" si="5"/>
        <v>4385.5966005540031</v>
      </c>
      <c r="I15" s="61">
        <f t="shared" si="6"/>
        <v>79.416960193515479</v>
      </c>
      <c r="K15" t="e">
        <f t="shared" si="1"/>
        <v>#N/A</v>
      </c>
      <c r="L15" s="61" t="e">
        <f t="shared" si="3"/>
        <v>#N/A</v>
      </c>
      <c r="M15" s="4">
        <f t="shared" si="2"/>
        <v>3.6383548126689274</v>
      </c>
      <c r="N15" s="64">
        <f t="shared" si="7"/>
        <v>0.14246448900565278</v>
      </c>
    </row>
    <row r="16" spans="1:14" x14ac:dyDescent="0.35">
      <c r="A16" s="55">
        <v>22281</v>
      </c>
      <c r="B16" s="54">
        <f>'Pre-65 Personal Liabilities'!J73</f>
        <v>8966.3961038961043</v>
      </c>
      <c r="C16" s="26">
        <f>'Pre 65 ICC liabs'!E53</f>
        <v>6.763440899467037</v>
      </c>
      <c r="E16" s="18">
        <v>18993</v>
      </c>
      <c r="F16">
        <f t="shared" si="0"/>
        <v>4465.0135607475195</v>
      </c>
      <c r="G16" s="61">
        <f t="shared" si="4"/>
        <v>79.416960193515706</v>
      </c>
      <c r="H16" s="4">
        <f t="shared" si="5"/>
        <v>4465.0135607475195</v>
      </c>
      <c r="I16" s="61">
        <f t="shared" si="6"/>
        <v>79.416960193516388</v>
      </c>
      <c r="K16">
        <f t="shared" si="1"/>
        <v>3.7808193016745797</v>
      </c>
      <c r="L16" s="61">
        <f t="shared" si="3"/>
        <v>0.14246448900565267</v>
      </c>
      <c r="M16" s="4">
        <f t="shared" si="2"/>
        <v>3.7808193016745797</v>
      </c>
      <c r="N16" s="64">
        <f t="shared" si="7"/>
        <v>0.14246448900565234</v>
      </c>
    </row>
    <row r="17" spans="1:14" x14ac:dyDescent="0.35">
      <c r="A17" s="27">
        <v>22646</v>
      </c>
      <c r="B17" s="54">
        <f>'Pre-65 Personal Liabilities'!J74</f>
        <v>9627.0779220779223</v>
      </c>
      <c r="C17" s="26">
        <f>'Pre 65 ICC liabs'!E54</f>
        <v>7.1057640359202754</v>
      </c>
      <c r="E17" s="18">
        <v>19084</v>
      </c>
      <c r="F17" t="e">
        <f t="shared" si="0"/>
        <v>#N/A</v>
      </c>
      <c r="G17" s="61" t="e">
        <f t="shared" si="4"/>
        <v>#N/A</v>
      </c>
      <c r="H17" s="4">
        <f t="shared" si="5"/>
        <v>4516.0422871560622</v>
      </c>
      <c r="I17" s="61">
        <f t="shared" si="6"/>
        <v>51.028726408542752</v>
      </c>
      <c r="K17" t="e">
        <f t="shared" si="1"/>
        <v>#N/A</v>
      </c>
      <c r="L17" s="61" t="e">
        <f t="shared" si="3"/>
        <v>#N/A</v>
      </c>
      <c r="M17" s="4">
        <f t="shared" si="2"/>
        <v>3.8444496860921245</v>
      </c>
      <c r="N17" s="64">
        <f t="shared" si="7"/>
        <v>6.3630384417544761E-2</v>
      </c>
    </row>
    <row r="18" spans="1:14" x14ac:dyDescent="0.35">
      <c r="A18" s="27">
        <v>23011</v>
      </c>
      <c r="B18" s="54">
        <f>'Pre-65 Personal Liabilities'!J75</f>
        <v>10759.675324675325</v>
      </c>
      <c r="C18" s="26">
        <f>'Pre 65 ICC liabs'!E55</f>
        <v>7.5532050814046876</v>
      </c>
      <c r="E18" s="18">
        <v>19175</v>
      </c>
      <c r="F18" t="e">
        <f t="shared" si="0"/>
        <v>#N/A</v>
      </c>
      <c r="G18" s="61" t="e">
        <f t="shared" si="4"/>
        <v>#N/A</v>
      </c>
      <c r="H18" s="4">
        <f t="shared" si="5"/>
        <v>4567.071013564605</v>
      </c>
      <c r="I18" s="61">
        <f t="shared" si="6"/>
        <v>51.028726408542752</v>
      </c>
      <c r="K18" t="e">
        <f t="shared" si="1"/>
        <v>#N/A</v>
      </c>
      <c r="L18" s="61" t="e">
        <f t="shared" si="3"/>
        <v>#N/A</v>
      </c>
      <c r="M18" s="4">
        <f t="shared" si="2"/>
        <v>3.9080800705096692</v>
      </c>
      <c r="N18" s="64">
        <f t="shared" si="7"/>
        <v>6.3630384417544761E-2</v>
      </c>
    </row>
    <row r="19" spans="1:14" x14ac:dyDescent="0.35">
      <c r="A19" s="27">
        <v>23376</v>
      </c>
      <c r="B19" s="54">
        <f>'Pre-65 Personal Liabilities'!J76</f>
        <v>11609.123376623376</v>
      </c>
      <c r="C19" s="26">
        <f>'Pre 65 ICC liabs'!E56</f>
        <v>8.7173797181864643</v>
      </c>
      <c r="E19" s="18">
        <v>19267</v>
      </c>
      <c r="F19" t="e">
        <f t="shared" si="0"/>
        <v>#N/A</v>
      </c>
      <c r="G19" s="61" t="e">
        <f t="shared" si="4"/>
        <v>#N/A</v>
      </c>
      <c r="H19" s="4">
        <f t="shared" si="5"/>
        <v>4618.0997399731477</v>
      </c>
      <c r="I19" s="61">
        <f t="shared" si="6"/>
        <v>51.028726408542752</v>
      </c>
      <c r="K19" t="e">
        <f t="shared" si="1"/>
        <v>#N/A</v>
      </c>
      <c r="L19" s="61" t="e">
        <f t="shared" si="3"/>
        <v>#N/A</v>
      </c>
      <c r="M19" s="4">
        <f t="shared" si="2"/>
        <v>3.971710454927214</v>
      </c>
      <c r="N19" s="64">
        <f t="shared" si="7"/>
        <v>6.3630384417544761E-2</v>
      </c>
    </row>
    <row r="20" spans="1:14" x14ac:dyDescent="0.35">
      <c r="A20" s="27">
        <v>23742</v>
      </c>
      <c r="B20" s="54">
        <f>'Pre-65 Personal Liabilities'!J77</f>
        <v>12836.103896103896</v>
      </c>
      <c r="C20" s="26">
        <f>'Pre 65 ICC liabs'!E57</f>
        <v>9.4259910929400608</v>
      </c>
      <c r="E20" s="18">
        <v>19359</v>
      </c>
      <c r="F20">
        <f t="shared" si="0"/>
        <v>4669.1284663816914</v>
      </c>
      <c r="G20" s="61">
        <f t="shared" si="4"/>
        <v>51.02872640854298</v>
      </c>
      <c r="H20" s="4">
        <f t="shared" si="5"/>
        <v>4669.1284663816914</v>
      </c>
      <c r="I20" s="61">
        <f t="shared" si="6"/>
        <v>51.028726408543662</v>
      </c>
      <c r="K20">
        <f t="shared" si="1"/>
        <v>4.0353408393447578</v>
      </c>
      <c r="L20" s="61">
        <f t="shared" si="3"/>
        <v>6.3630384417544539E-2</v>
      </c>
      <c r="M20" s="4">
        <f t="shared" si="2"/>
        <v>4.0353408393447578</v>
      </c>
      <c r="N20" s="64">
        <f t="shared" si="7"/>
        <v>6.3630384417543873E-2</v>
      </c>
    </row>
    <row r="21" spans="1:14" x14ac:dyDescent="0.35">
      <c r="A21" s="27">
        <v>24107</v>
      </c>
      <c r="B21" s="54">
        <f>'Pre-65 Personal Liabilities'!J78</f>
        <v>13779.935064935065</v>
      </c>
      <c r="C21" s="26">
        <f>'Pre 65 ICC liabs'!E58</f>
        <v>10.092034752135504</v>
      </c>
      <c r="E21" s="18">
        <v>19449</v>
      </c>
      <c r="F21" t="e">
        <f t="shared" si="0"/>
        <v>#N/A</v>
      </c>
      <c r="G21" s="61" t="e">
        <f t="shared" si="4"/>
        <v>#N/A</v>
      </c>
      <c r="H21" s="4">
        <f t="shared" si="5"/>
        <v>4737.5406050832553</v>
      </c>
      <c r="I21" s="61">
        <f t="shared" si="6"/>
        <v>68.41213870156389</v>
      </c>
      <c r="K21" t="e">
        <f t="shared" si="1"/>
        <v>#N/A</v>
      </c>
      <c r="L21" s="61" t="e">
        <f t="shared" si="3"/>
        <v>#N/A</v>
      </c>
      <c r="M21" s="4">
        <f t="shared" si="2"/>
        <v>3.9695384949028472</v>
      </c>
      <c r="N21" s="64">
        <f t="shared" si="7"/>
        <v>-6.5802344441910687E-2</v>
      </c>
    </row>
    <row r="22" spans="1:14" ht="15" thickBot="1" x14ac:dyDescent="0.4">
      <c r="A22" s="56">
        <v>24472</v>
      </c>
      <c r="B22" s="57">
        <f>'Pre-65 Personal Liabilities'!J79</f>
        <v>14535</v>
      </c>
      <c r="C22" s="31">
        <f>'Pre 65 ICC liabs'!E59</f>
        <v>10.361571877053368</v>
      </c>
      <c r="E22" s="18">
        <v>19540</v>
      </c>
      <c r="F22" t="e">
        <f t="shared" si="0"/>
        <v>#N/A</v>
      </c>
      <c r="G22" s="61" t="e">
        <f t="shared" si="4"/>
        <v>#N/A</v>
      </c>
      <c r="H22" s="4">
        <f t="shared" si="5"/>
        <v>4805.9527437848192</v>
      </c>
      <c r="I22" s="61">
        <f t="shared" si="6"/>
        <v>68.41213870156389</v>
      </c>
      <c r="K22" t="e">
        <f t="shared" si="1"/>
        <v>#N/A</v>
      </c>
      <c r="L22" s="61" t="e">
        <f t="shared" si="3"/>
        <v>#N/A</v>
      </c>
      <c r="M22" s="4">
        <f t="shared" si="2"/>
        <v>3.9037361504609365</v>
      </c>
      <c r="N22" s="64">
        <f t="shared" si="7"/>
        <v>-6.5802344441910687E-2</v>
      </c>
    </row>
    <row r="23" spans="1:14" x14ac:dyDescent="0.35">
      <c r="E23" s="18">
        <v>19632</v>
      </c>
      <c r="F23" t="e">
        <f t="shared" si="0"/>
        <v>#N/A</v>
      </c>
      <c r="G23" s="61" t="e">
        <f t="shared" si="4"/>
        <v>#N/A</v>
      </c>
      <c r="H23" s="4">
        <f t="shared" si="5"/>
        <v>4874.3648824863831</v>
      </c>
      <c r="I23" s="61">
        <f t="shared" si="6"/>
        <v>68.41213870156389</v>
      </c>
      <c r="K23" t="e">
        <f t="shared" si="1"/>
        <v>#N/A</v>
      </c>
      <c r="L23" s="61" t="e">
        <f t="shared" si="3"/>
        <v>#N/A</v>
      </c>
      <c r="M23" s="4">
        <f t="shared" si="2"/>
        <v>3.8379338060190258</v>
      </c>
      <c r="N23" s="64">
        <f t="shared" si="7"/>
        <v>-6.5802344441910687E-2</v>
      </c>
    </row>
    <row r="24" spans="1:14" x14ac:dyDescent="0.35">
      <c r="E24" s="18">
        <v>19724</v>
      </c>
      <c r="F24">
        <f t="shared" si="0"/>
        <v>4942.7770211879451</v>
      </c>
      <c r="G24" s="61">
        <f t="shared" si="4"/>
        <v>68.412138701563435</v>
      </c>
      <c r="H24" s="4">
        <f t="shared" si="5"/>
        <v>4942.7770211879451</v>
      </c>
      <c r="I24" s="61">
        <f t="shared" si="6"/>
        <v>68.412138701562071</v>
      </c>
      <c r="K24">
        <f t="shared" si="1"/>
        <v>3.7721314615771151</v>
      </c>
      <c r="L24" s="61">
        <f t="shared" si="3"/>
        <v>-6.5802344441910687E-2</v>
      </c>
      <c r="M24" s="4">
        <f t="shared" si="2"/>
        <v>3.7721314615771151</v>
      </c>
      <c r="N24" s="64">
        <f t="shared" si="7"/>
        <v>-6.5802344441910687E-2</v>
      </c>
    </row>
    <row r="25" spans="1:14" x14ac:dyDescent="0.35">
      <c r="E25" s="18">
        <v>19814</v>
      </c>
      <c r="F25" t="e">
        <f t="shared" si="0"/>
        <v>#N/A</v>
      </c>
      <c r="G25" s="61" t="e">
        <f t="shared" si="4"/>
        <v>#N/A</v>
      </c>
      <c r="H25" s="4">
        <f t="shared" si="5"/>
        <v>5072.3815749371151</v>
      </c>
      <c r="I25" s="61">
        <f t="shared" si="6"/>
        <v>129.60455374917001</v>
      </c>
      <c r="K25" t="e">
        <f t="shared" si="1"/>
        <v>#N/A</v>
      </c>
      <c r="L25" s="61" t="e">
        <f t="shared" si="3"/>
        <v>#N/A</v>
      </c>
      <c r="M25" s="4">
        <f t="shared" si="2"/>
        <v>3.8146857894619206</v>
      </c>
      <c r="N25" s="64">
        <f t="shared" si="7"/>
        <v>4.255432788480551E-2</v>
      </c>
    </row>
    <row r="26" spans="1:14" x14ac:dyDescent="0.35">
      <c r="E26" s="18">
        <v>19905</v>
      </c>
      <c r="F26" t="e">
        <f t="shared" si="0"/>
        <v>#N/A</v>
      </c>
      <c r="G26" s="61" t="e">
        <f t="shared" si="4"/>
        <v>#N/A</v>
      </c>
      <c r="H26" s="4">
        <f t="shared" si="5"/>
        <v>5201.9861286862852</v>
      </c>
      <c r="I26" s="61">
        <f t="shared" si="6"/>
        <v>129.60455374917001</v>
      </c>
      <c r="K26" t="e">
        <f t="shared" si="1"/>
        <v>#N/A</v>
      </c>
      <c r="L26" s="61" t="e">
        <f t="shared" si="3"/>
        <v>#N/A</v>
      </c>
      <c r="M26" s="4">
        <f>IF(ISNUMBER(L30),K26,IF(ISNUMBER(L29),M25+L29,M25+(M25-M24)))</f>
        <v>3.8572401173467261</v>
      </c>
      <c r="N26" s="64">
        <f t="shared" si="7"/>
        <v>4.255432788480551E-2</v>
      </c>
    </row>
    <row r="27" spans="1:14" x14ac:dyDescent="0.35">
      <c r="E27" s="18">
        <v>19997</v>
      </c>
      <c r="F27" t="e">
        <f t="shared" si="0"/>
        <v>#N/A</v>
      </c>
      <c r="G27" s="61" t="e">
        <f t="shared" si="4"/>
        <v>#N/A</v>
      </c>
      <c r="H27" s="4">
        <f t="shared" si="5"/>
        <v>5331.5906824354552</v>
      </c>
      <c r="I27" s="61">
        <f t="shared" si="6"/>
        <v>129.60455374917001</v>
      </c>
      <c r="K27" t="e">
        <f t="shared" si="1"/>
        <v>#N/A</v>
      </c>
      <c r="L27" s="61" t="e">
        <f t="shared" si="3"/>
        <v>#N/A</v>
      </c>
      <c r="M27" s="4">
        <f t="shared" si="2"/>
        <v>3.8997944452315316</v>
      </c>
      <c r="N27" s="64">
        <f t="shared" si="7"/>
        <v>4.255432788480551E-2</v>
      </c>
    </row>
    <row r="28" spans="1:14" x14ac:dyDescent="0.35">
      <c r="E28" s="18">
        <v>20089</v>
      </c>
      <c r="F28">
        <f t="shared" si="0"/>
        <v>5461.195236184627</v>
      </c>
      <c r="G28" s="61">
        <f t="shared" si="4"/>
        <v>129.60455374917046</v>
      </c>
      <c r="H28" s="4">
        <f t="shared" si="5"/>
        <v>5461.195236184627</v>
      </c>
      <c r="I28" s="61">
        <f t="shared" si="6"/>
        <v>129.60455374917183</v>
      </c>
      <c r="K28">
        <f t="shared" si="1"/>
        <v>3.9423487731163367</v>
      </c>
      <c r="L28" s="61">
        <f t="shared" si="3"/>
        <v>4.2554327884805399E-2</v>
      </c>
      <c r="M28" s="4">
        <f t="shared" si="2"/>
        <v>3.9423487731163367</v>
      </c>
      <c r="N28" s="64">
        <f t="shared" si="7"/>
        <v>4.2554327884805065E-2</v>
      </c>
    </row>
    <row r="29" spans="1:14" x14ac:dyDescent="0.35">
      <c r="E29" s="18">
        <v>20179</v>
      </c>
      <c r="F29" t="e">
        <f t="shared" si="0"/>
        <v>#N/A</v>
      </c>
      <c r="G29" s="61" t="e">
        <f t="shared" si="4"/>
        <v>#N/A</v>
      </c>
      <c r="H29" s="4">
        <f t="shared" si="5"/>
        <v>5596.6176254996062</v>
      </c>
      <c r="I29" s="61">
        <f t="shared" si="6"/>
        <v>135.42238931497923</v>
      </c>
      <c r="K29" t="e">
        <f t="shared" si="1"/>
        <v>#N/A</v>
      </c>
      <c r="L29" s="61" t="e">
        <f t="shared" si="3"/>
        <v>#N/A</v>
      </c>
      <c r="M29" s="4">
        <f t="shared" si="2"/>
        <v>4.0333297652481228</v>
      </c>
      <c r="N29" s="64">
        <f t="shared" si="7"/>
        <v>9.098099213178612E-2</v>
      </c>
    </row>
    <row r="30" spans="1:14" x14ac:dyDescent="0.35">
      <c r="E30" s="18">
        <v>20270</v>
      </c>
      <c r="F30" t="e">
        <f t="shared" si="0"/>
        <v>#N/A</v>
      </c>
      <c r="G30" s="61" t="e">
        <f t="shared" si="4"/>
        <v>#N/A</v>
      </c>
      <c r="H30" s="4">
        <f t="shared" si="5"/>
        <v>5732.0400148145854</v>
      </c>
      <c r="I30" s="61">
        <f t="shared" si="6"/>
        <v>135.42238931497923</v>
      </c>
      <c r="K30" t="e">
        <f t="shared" si="1"/>
        <v>#N/A</v>
      </c>
      <c r="L30" s="61" t="e">
        <f t="shared" si="3"/>
        <v>#N/A</v>
      </c>
      <c r="M30" s="4">
        <f t="shared" si="2"/>
        <v>4.1243107573799094</v>
      </c>
      <c r="N30" s="64">
        <f t="shared" si="7"/>
        <v>9.0980992131786564E-2</v>
      </c>
    </row>
    <row r="31" spans="1:14" x14ac:dyDescent="0.35">
      <c r="E31" s="18">
        <v>20362</v>
      </c>
      <c r="F31" t="e">
        <f t="shared" si="0"/>
        <v>#N/A</v>
      </c>
      <c r="G31" s="61" t="e">
        <f t="shared" si="4"/>
        <v>#N/A</v>
      </c>
      <c r="H31" s="4">
        <f t="shared" si="5"/>
        <v>5867.4624041295647</v>
      </c>
      <c r="I31" s="61">
        <f t="shared" si="6"/>
        <v>135.42238931497923</v>
      </c>
      <c r="K31" t="e">
        <f t="shared" si="1"/>
        <v>#N/A</v>
      </c>
      <c r="L31" s="61" t="e">
        <f t="shared" si="3"/>
        <v>#N/A</v>
      </c>
      <c r="M31" s="4">
        <f t="shared" si="2"/>
        <v>4.2152917495116959</v>
      </c>
      <c r="N31" s="64">
        <f t="shared" si="7"/>
        <v>9.0980992131786564E-2</v>
      </c>
    </row>
    <row r="32" spans="1:14" x14ac:dyDescent="0.35">
      <c r="E32" s="18">
        <v>20454</v>
      </c>
      <c r="F32">
        <f t="shared" si="0"/>
        <v>6002.8847934445457</v>
      </c>
      <c r="G32" s="61">
        <f t="shared" si="4"/>
        <v>135.42238931497968</v>
      </c>
      <c r="H32" s="4">
        <f t="shared" si="5"/>
        <v>6002.8847934445457</v>
      </c>
      <c r="I32" s="61">
        <f t="shared" si="6"/>
        <v>135.42238931498105</v>
      </c>
      <c r="K32">
        <f t="shared" si="1"/>
        <v>4.3062727416434807</v>
      </c>
      <c r="L32" s="61">
        <f t="shared" si="3"/>
        <v>9.0980992131786009E-2</v>
      </c>
      <c r="M32" s="4">
        <f t="shared" si="2"/>
        <v>4.3062727416434807</v>
      </c>
      <c r="N32" s="64">
        <f t="shared" si="7"/>
        <v>9.0980992131784788E-2</v>
      </c>
    </row>
    <row r="33" spans="5:14" x14ac:dyDescent="0.35">
      <c r="E33" s="18">
        <v>20545</v>
      </c>
      <c r="F33" t="e">
        <f t="shared" si="0"/>
        <v>#N/A</v>
      </c>
      <c r="G33" s="61" t="e">
        <f t="shared" si="4"/>
        <v>#N/A</v>
      </c>
      <c r="H33" s="4">
        <f t="shared" si="5"/>
        <v>6051.6004045076461</v>
      </c>
      <c r="I33" s="61">
        <f t="shared" si="6"/>
        <v>48.715611063100368</v>
      </c>
      <c r="K33" t="e">
        <f t="shared" si="1"/>
        <v>#N/A</v>
      </c>
      <c r="L33" s="61" t="e">
        <f t="shared" si="3"/>
        <v>#N/A</v>
      </c>
      <c r="M33" s="4">
        <f t="shared" si="2"/>
        <v>4.2994350897149207</v>
      </c>
      <c r="N33" s="64">
        <f t="shared" si="7"/>
        <v>-6.8376519285600068E-3</v>
      </c>
    </row>
    <row r="34" spans="5:14" x14ac:dyDescent="0.35">
      <c r="E34" s="18">
        <v>20636</v>
      </c>
      <c r="F34" t="e">
        <f t="shared" si="0"/>
        <v>#N/A</v>
      </c>
      <c r="G34" s="61" t="e">
        <f t="shared" si="4"/>
        <v>#N/A</v>
      </c>
      <c r="H34" s="4">
        <f t="shared" si="5"/>
        <v>6100.3160155707465</v>
      </c>
      <c r="I34" s="61">
        <f t="shared" si="6"/>
        <v>48.715611063100368</v>
      </c>
      <c r="K34" t="e">
        <f t="shared" si="1"/>
        <v>#N/A</v>
      </c>
      <c r="L34" s="61" t="e">
        <f t="shared" si="3"/>
        <v>#N/A</v>
      </c>
      <c r="M34" s="4">
        <f t="shared" si="2"/>
        <v>4.2925974377863607</v>
      </c>
      <c r="N34" s="64">
        <f t="shared" si="7"/>
        <v>-6.8376519285600068E-3</v>
      </c>
    </row>
    <row r="35" spans="5:14" x14ac:dyDescent="0.35">
      <c r="E35" s="18">
        <v>20728</v>
      </c>
      <c r="F35" t="e">
        <f t="shared" si="0"/>
        <v>#N/A</v>
      </c>
      <c r="G35" s="61" t="e">
        <f t="shared" si="4"/>
        <v>#N/A</v>
      </c>
      <c r="H35" s="4">
        <f t="shared" si="5"/>
        <v>6149.0316266338468</v>
      </c>
      <c r="I35" s="61">
        <f t="shared" si="6"/>
        <v>48.715611063100368</v>
      </c>
      <c r="K35" t="e">
        <f t="shared" si="1"/>
        <v>#N/A</v>
      </c>
      <c r="L35" s="61" t="e">
        <f t="shared" si="3"/>
        <v>#N/A</v>
      </c>
      <c r="M35" s="4">
        <f t="shared" si="2"/>
        <v>4.2857597858578007</v>
      </c>
      <c r="N35" s="64">
        <f t="shared" si="7"/>
        <v>-6.8376519285600068E-3</v>
      </c>
    </row>
    <row r="36" spans="5:14" x14ac:dyDescent="0.35">
      <c r="E36" s="18">
        <v>20820</v>
      </c>
      <c r="F36">
        <f t="shared" si="0"/>
        <v>6197.747237696949</v>
      </c>
      <c r="G36" s="61">
        <f t="shared" si="4"/>
        <v>48.715611063100823</v>
      </c>
      <c r="H36" s="4">
        <f t="shared" si="5"/>
        <v>6197.747237696949</v>
      </c>
      <c r="I36" s="61">
        <f t="shared" si="6"/>
        <v>48.715611063102187</v>
      </c>
      <c r="K36">
        <f t="shared" si="1"/>
        <v>4.2789221339292389</v>
      </c>
      <c r="L36" s="61">
        <f t="shared" si="3"/>
        <v>-6.8376519285604509E-3</v>
      </c>
      <c r="M36" s="4">
        <f t="shared" si="2"/>
        <v>4.2789221339292389</v>
      </c>
      <c r="N36" s="64">
        <f t="shared" si="7"/>
        <v>-6.8376519285617832E-3</v>
      </c>
    </row>
    <row r="37" spans="5:14" x14ac:dyDescent="0.35">
      <c r="E37" s="18">
        <v>20910</v>
      </c>
      <c r="F37" t="e">
        <f t="shared" si="0"/>
        <v>#N/A</v>
      </c>
      <c r="G37" s="61" t="e">
        <f t="shared" si="4"/>
        <v>#N/A</v>
      </c>
      <c r="H37" s="4">
        <f t="shared" si="5"/>
        <v>6300.0149737272568</v>
      </c>
      <c r="I37" s="61">
        <f t="shared" si="6"/>
        <v>102.26773603030779</v>
      </c>
      <c r="K37" t="e">
        <f t="shared" si="1"/>
        <v>#N/A</v>
      </c>
      <c r="L37" s="61" t="e">
        <f t="shared" si="3"/>
        <v>#N/A</v>
      </c>
      <c r="M37" s="4">
        <f t="shared" ref="M37:M68" si="8">IF(ISNUMBER(L41),K37,IF(ISNUMBER(L40),M36+L40,M36+(M36-M35)))</f>
        <v>4.3048247682939031</v>
      </c>
      <c r="N37" s="64">
        <f t="shared" si="7"/>
        <v>2.5902634364664223E-2</v>
      </c>
    </row>
    <row r="38" spans="5:14" x14ac:dyDescent="0.35">
      <c r="E38" s="18">
        <v>21001</v>
      </c>
      <c r="F38" t="e">
        <f t="shared" si="0"/>
        <v>#N/A</v>
      </c>
      <c r="G38" s="61" t="e">
        <f t="shared" si="4"/>
        <v>#N/A</v>
      </c>
      <c r="H38" s="4">
        <f t="shared" si="5"/>
        <v>6402.2827097575646</v>
      </c>
      <c r="I38" s="61">
        <f t="shared" si="6"/>
        <v>102.26773603030779</v>
      </c>
      <c r="K38" t="e">
        <f t="shared" si="1"/>
        <v>#N/A</v>
      </c>
      <c r="L38" s="61" t="e">
        <f t="shared" si="3"/>
        <v>#N/A</v>
      </c>
      <c r="M38" s="4">
        <f t="shared" si="8"/>
        <v>4.3307274026585674</v>
      </c>
      <c r="N38" s="64">
        <f t="shared" si="7"/>
        <v>2.5902634364664223E-2</v>
      </c>
    </row>
    <row r="39" spans="5:14" x14ac:dyDescent="0.35">
      <c r="E39" s="18">
        <v>21093</v>
      </c>
      <c r="F39" t="e">
        <f t="shared" si="0"/>
        <v>#N/A</v>
      </c>
      <c r="G39" s="61" t="e">
        <f t="shared" si="4"/>
        <v>#N/A</v>
      </c>
      <c r="H39" s="4">
        <f t="shared" si="5"/>
        <v>6504.5504457878724</v>
      </c>
      <c r="I39" s="61">
        <f t="shared" si="6"/>
        <v>102.26773603030779</v>
      </c>
      <c r="K39" t="e">
        <f t="shared" si="1"/>
        <v>#N/A</v>
      </c>
      <c r="L39" s="61" t="e">
        <f t="shared" ref="L39:L70" si="9">(K39-K35)/4</f>
        <v>#N/A</v>
      </c>
      <c r="M39" s="4">
        <f t="shared" si="8"/>
        <v>4.3566300370232316</v>
      </c>
      <c r="N39" s="64">
        <f t="shared" si="7"/>
        <v>2.5902634364664223E-2</v>
      </c>
    </row>
    <row r="40" spans="5:14" x14ac:dyDescent="0.35">
      <c r="E40" s="18">
        <v>21185</v>
      </c>
      <c r="F40">
        <f t="shared" si="0"/>
        <v>6606.818181818182</v>
      </c>
      <c r="G40" s="61">
        <f t="shared" ref="G40:G71" si="10">(F40-F36)/4</f>
        <v>102.26773603030824</v>
      </c>
      <c r="H40" s="4">
        <f t="shared" ref="H40:H71" si="11">IF(ISNUMBER(G44),F40,IF(ISNUMBER(G43),H39+G43,H39+(H39-H38)))</f>
        <v>6606.818181818182</v>
      </c>
      <c r="I40" s="61">
        <f t="shared" si="6"/>
        <v>102.26773603030961</v>
      </c>
      <c r="K40">
        <f t="shared" si="1"/>
        <v>4.3825326713878958</v>
      </c>
      <c r="L40" s="61">
        <f t="shared" si="9"/>
        <v>2.5902634364664223E-2</v>
      </c>
      <c r="M40" s="4">
        <f t="shared" si="8"/>
        <v>4.3825326713878958</v>
      </c>
      <c r="N40" s="64">
        <f t="shared" si="7"/>
        <v>2.5902634364664223E-2</v>
      </c>
    </row>
    <row r="41" spans="5:14" x14ac:dyDescent="0.35">
      <c r="E41" s="18">
        <v>21275</v>
      </c>
      <c r="F41" t="e">
        <f t="shared" si="0"/>
        <v>#N/A</v>
      </c>
      <c r="G41" s="61" t="e">
        <f t="shared" si="10"/>
        <v>#N/A</v>
      </c>
      <c r="H41" s="4">
        <f t="shared" si="11"/>
        <v>6795.5844155844152</v>
      </c>
      <c r="I41" s="61">
        <f t="shared" ref="I41:I72" si="12">H41-H40</f>
        <v>188.7662337662332</v>
      </c>
      <c r="K41" t="e">
        <f t="shared" si="1"/>
        <v>#N/A</v>
      </c>
      <c r="L41" s="61" t="e">
        <f t="shared" si="9"/>
        <v>#N/A</v>
      </c>
      <c r="M41" s="4">
        <f t="shared" si="8"/>
        <v>4.5291003504417029</v>
      </c>
      <c r="N41" s="64">
        <f t="shared" si="7"/>
        <v>0.14656767905380708</v>
      </c>
    </row>
    <row r="42" spans="5:14" x14ac:dyDescent="0.35">
      <c r="E42" s="18">
        <v>21366</v>
      </c>
      <c r="F42" t="e">
        <f t="shared" si="0"/>
        <v>#N/A</v>
      </c>
      <c r="G42" s="61" t="e">
        <f t="shared" si="10"/>
        <v>#N/A</v>
      </c>
      <c r="H42" s="4">
        <f t="shared" si="11"/>
        <v>6984.3506493506484</v>
      </c>
      <c r="I42" s="61">
        <f t="shared" si="12"/>
        <v>188.7662337662332</v>
      </c>
      <c r="K42" t="e">
        <f t="shared" si="1"/>
        <v>#N/A</v>
      </c>
      <c r="L42" s="61" t="e">
        <f t="shared" si="9"/>
        <v>#N/A</v>
      </c>
      <c r="M42" s="4">
        <f t="shared" si="8"/>
        <v>4.67566802949551</v>
      </c>
      <c r="N42" s="64">
        <f t="shared" si="7"/>
        <v>0.14656767905380708</v>
      </c>
    </row>
    <row r="43" spans="5:14" x14ac:dyDescent="0.35">
      <c r="E43" s="18">
        <v>21458</v>
      </c>
      <c r="F43" t="e">
        <f t="shared" si="0"/>
        <v>#N/A</v>
      </c>
      <c r="G43" s="61" t="e">
        <f t="shared" si="10"/>
        <v>#N/A</v>
      </c>
      <c r="H43" s="4">
        <f t="shared" si="11"/>
        <v>7173.1168831168816</v>
      </c>
      <c r="I43" s="61">
        <f t="shared" si="12"/>
        <v>188.7662337662332</v>
      </c>
      <c r="K43" t="e">
        <f t="shared" si="1"/>
        <v>#N/A</v>
      </c>
      <c r="L43" s="61" t="e">
        <f t="shared" si="9"/>
        <v>#N/A</v>
      </c>
      <c r="M43" s="4">
        <f t="shared" si="8"/>
        <v>4.822235708549317</v>
      </c>
      <c r="N43" s="64">
        <f t="shared" si="7"/>
        <v>0.14656767905380708</v>
      </c>
    </row>
    <row r="44" spans="5:14" x14ac:dyDescent="0.35">
      <c r="E44" s="18">
        <v>21550</v>
      </c>
      <c r="F44">
        <f t="shared" si="0"/>
        <v>7361.8831168831166</v>
      </c>
      <c r="G44" s="61">
        <f t="shared" si="10"/>
        <v>188.76623376623365</v>
      </c>
      <c r="H44" s="4">
        <f t="shared" si="11"/>
        <v>7361.8831168831166</v>
      </c>
      <c r="I44" s="61">
        <f t="shared" si="12"/>
        <v>188.76623376623502</v>
      </c>
      <c r="K44">
        <f t="shared" si="1"/>
        <v>4.968803387603125</v>
      </c>
      <c r="L44" s="61">
        <f t="shared" si="9"/>
        <v>0.1465676790538073</v>
      </c>
      <c r="M44" s="4">
        <f t="shared" si="8"/>
        <v>4.968803387603125</v>
      </c>
      <c r="N44" s="64">
        <f t="shared" si="7"/>
        <v>0.14656767905380796</v>
      </c>
    </row>
    <row r="45" spans="5:14" x14ac:dyDescent="0.35">
      <c r="E45" s="18">
        <v>21640</v>
      </c>
      <c r="F45" t="e">
        <f t="shared" si="0"/>
        <v>#N/A</v>
      </c>
      <c r="G45" s="61" t="e">
        <f t="shared" si="10"/>
        <v>#N/A</v>
      </c>
      <c r="H45" s="4">
        <f t="shared" si="11"/>
        <v>7574.2451298701289</v>
      </c>
      <c r="I45" s="61">
        <f t="shared" si="12"/>
        <v>212.36201298701235</v>
      </c>
      <c r="K45" t="e">
        <f t="shared" si="1"/>
        <v>#N/A</v>
      </c>
      <c r="L45" s="61" t="e">
        <f t="shared" si="9"/>
        <v>#N/A</v>
      </c>
      <c r="M45" s="4">
        <f t="shared" si="8"/>
        <v>5.3191483536540849</v>
      </c>
      <c r="N45" s="64">
        <f t="shared" si="7"/>
        <v>0.35034496605095988</v>
      </c>
    </row>
    <row r="46" spans="5:14" x14ac:dyDescent="0.35">
      <c r="E46" s="18">
        <v>21731</v>
      </c>
      <c r="F46" t="e">
        <f t="shared" si="0"/>
        <v>#N/A</v>
      </c>
      <c r="G46" s="61" t="e">
        <f t="shared" si="10"/>
        <v>#N/A</v>
      </c>
      <c r="H46" s="4">
        <f t="shared" si="11"/>
        <v>7786.6071428571413</v>
      </c>
      <c r="I46" s="61">
        <f t="shared" si="12"/>
        <v>212.36201298701235</v>
      </c>
      <c r="K46" t="e">
        <f t="shared" si="1"/>
        <v>#N/A</v>
      </c>
      <c r="L46" s="61" t="e">
        <f t="shared" si="9"/>
        <v>#N/A</v>
      </c>
      <c r="M46" s="4">
        <f t="shared" si="8"/>
        <v>5.6694933197050448</v>
      </c>
      <c r="N46" s="64">
        <f t="shared" si="7"/>
        <v>0.35034496605095988</v>
      </c>
    </row>
    <row r="47" spans="5:14" x14ac:dyDescent="0.35">
      <c r="E47" s="18">
        <v>21823</v>
      </c>
      <c r="F47" t="e">
        <f t="shared" si="0"/>
        <v>#N/A</v>
      </c>
      <c r="G47" s="61" t="e">
        <f t="shared" si="10"/>
        <v>#N/A</v>
      </c>
      <c r="H47" s="4">
        <f t="shared" si="11"/>
        <v>7998.9691558441536</v>
      </c>
      <c r="I47" s="61">
        <f t="shared" si="12"/>
        <v>212.36201298701235</v>
      </c>
      <c r="K47" t="e">
        <f t="shared" si="1"/>
        <v>#N/A</v>
      </c>
      <c r="L47" s="61" t="e">
        <f t="shared" si="9"/>
        <v>#N/A</v>
      </c>
      <c r="M47" s="4">
        <f t="shared" si="8"/>
        <v>6.0198382857560047</v>
      </c>
      <c r="N47" s="64">
        <f t="shared" si="7"/>
        <v>0.35034496605095988</v>
      </c>
    </row>
    <row r="48" spans="5:14" x14ac:dyDescent="0.35">
      <c r="E48" s="18">
        <v>21915</v>
      </c>
      <c r="F48">
        <f t="shared" si="0"/>
        <v>8211.3311688311678</v>
      </c>
      <c r="G48" s="61">
        <f t="shared" si="10"/>
        <v>212.3620129870128</v>
      </c>
      <c r="H48" s="4">
        <f t="shared" si="11"/>
        <v>8211.3311688311678</v>
      </c>
      <c r="I48" s="61">
        <f t="shared" si="12"/>
        <v>212.36201298701417</v>
      </c>
      <c r="K48">
        <f t="shared" si="1"/>
        <v>6.3701832518069654</v>
      </c>
      <c r="L48" s="61">
        <f t="shared" si="9"/>
        <v>0.3503449660509601</v>
      </c>
      <c r="M48" s="4">
        <f t="shared" si="8"/>
        <v>6.3701832518069654</v>
      </c>
      <c r="N48" s="64">
        <f t="shared" si="7"/>
        <v>0.35034496605096077</v>
      </c>
    </row>
    <row r="49" spans="5:14" x14ac:dyDescent="0.35">
      <c r="E49" s="18">
        <v>22006</v>
      </c>
      <c r="F49" t="e">
        <f t="shared" si="0"/>
        <v>#N/A</v>
      </c>
      <c r="G49" s="61" t="e">
        <f t="shared" si="10"/>
        <v>#N/A</v>
      </c>
      <c r="H49" s="4">
        <f t="shared" si="11"/>
        <v>8400.0974025974028</v>
      </c>
      <c r="I49" s="61">
        <f t="shared" si="12"/>
        <v>188.76623376623502</v>
      </c>
      <c r="K49" t="e">
        <f t="shared" si="1"/>
        <v>#N/A</v>
      </c>
      <c r="L49" s="61" t="e">
        <f t="shared" si="9"/>
        <v>#N/A</v>
      </c>
      <c r="M49" s="4">
        <f t="shared" si="8"/>
        <v>6.4684976637219833</v>
      </c>
      <c r="N49" s="64">
        <f t="shared" si="7"/>
        <v>9.8314411915017885E-2</v>
      </c>
    </row>
    <row r="50" spans="5:14" x14ac:dyDescent="0.35">
      <c r="E50" s="18">
        <v>22097</v>
      </c>
      <c r="F50" t="e">
        <f t="shared" si="0"/>
        <v>#N/A</v>
      </c>
      <c r="G50" s="61" t="e">
        <f t="shared" si="10"/>
        <v>#N/A</v>
      </c>
      <c r="H50" s="4">
        <f t="shared" si="11"/>
        <v>8588.8636363636379</v>
      </c>
      <c r="I50" s="61">
        <f t="shared" si="12"/>
        <v>188.76623376623502</v>
      </c>
      <c r="K50" t="e">
        <f t="shared" si="1"/>
        <v>#N/A</v>
      </c>
      <c r="L50" s="61" t="e">
        <f t="shared" si="9"/>
        <v>#N/A</v>
      </c>
      <c r="M50" s="4">
        <f t="shared" si="8"/>
        <v>6.5668120756370012</v>
      </c>
      <c r="N50" s="64">
        <f t="shared" si="7"/>
        <v>9.8314411915017885E-2</v>
      </c>
    </row>
    <row r="51" spans="5:14" x14ac:dyDescent="0.35">
      <c r="E51" s="18">
        <v>22189</v>
      </c>
      <c r="F51" t="e">
        <f t="shared" si="0"/>
        <v>#N/A</v>
      </c>
      <c r="G51" s="61" t="e">
        <f t="shared" si="10"/>
        <v>#N/A</v>
      </c>
      <c r="H51" s="4">
        <f t="shared" si="11"/>
        <v>8777.6298701298729</v>
      </c>
      <c r="I51" s="61">
        <f t="shared" si="12"/>
        <v>188.76623376623502</v>
      </c>
      <c r="K51" t="e">
        <f t="shared" si="1"/>
        <v>#N/A</v>
      </c>
      <c r="L51" s="61" t="e">
        <f t="shared" si="9"/>
        <v>#N/A</v>
      </c>
      <c r="M51" s="4">
        <f t="shared" si="8"/>
        <v>6.6651264875520191</v>
      </c>
      <c r="N51" s="64">
        <f t="shared" si="7"/>
        <v>9.8314411915017885E-2</v>
      </c>
    </row>
    <row r="52" spans="5:14" x14ac:dyDescent="0.35">
      <c r="E52" s="18">
        <v>22281</v>
      </c>
      <c r="F52">
        <f t="shared" si="0"/>
        <v>8966.3961038961043</v>
      </c>
      <c r="G52" s="61">
        <f t="shared" si="10"/>
        <v>188.76623376623411</v>
      </c>
      <c r="H52" s="4">
        <f t="shared" si="11"/>
        <v>8966.3961038961043</v>
      </c>
      <c r="I52" s="61">
        <f t="shared" si="12"/>
        <v>188.76623376623138</v>
      </c>
      <c r="K52">
        <f t="shared" si="1"/>
        <v>6.763440899467037</v>
      </c>
      <c r="L52" s="61">
        <f t="shared" si="9"/>
        <v>9.8314411915017885E-2</v>
      </c>
      <c r="M52" s="4">
        <f t="shared" si="8"/>
        <v>6.763440899467037</v>
      </c>
      <c r="N52" s="64">
        <f t="shared" si="7"/>
        <v>9.8314411915017885E-2</v>
      </c>
    </row>
    <row r="53" spans="5:14" x14ac:dyDescent="0.35">
      <c r="E53" s="18">
        <v>22371</v>
      </c>
      <c r="F53" t="e">
        <f t="shared" si="0"/>
        <v>#N/A</v>
      </c>
      <c r="G53" s="61" t="e">
        <f t="shared" si="10"/>
        <v>#N/A</v>
      </c>
      <c r="H53" s="4">
        <f t="shared" si="11"/>
        <v>9131.5665584415583</v>
      </c>
      <c r="I53" s="61">
        <f t="shared" si="12"/>
        <v>165.17045454545405</v>
      </c>
      <c r="K53" t="e">
        <f t="shared" si="1"/>
        <v>#N/A</v>
      </c>
      <c r="L53" s="61" t="e">
        <f t="shared" si="9"/>
        <v>#N/A</v>
      </c>
      <c r="M53" s="4">
        <f t="shared" si="8"/>
        <v>6.8490216835803466</v>
      </c>
      <c r="N53" s="64">
        <f t="shared" si="7"/>
        <v>8.5580784113309605E-2</v>
      </c>
    </row>
    <row r="54" spans="5:14" x14ac:dyDescent="0.35">
      <c r="E54" s="18">
        <v>22462</v>
      </c>
      <c r="F54" t="e">
        <f t="shared" si="0"/>
        <v>#N/A</v>
      </c>
      <c r="G54" s="61" t="e">
        <f t="shared" si="10"/>
        <v>#N/A</v>
      </c>
      <c r="H54" s="4">
        <f t="shared" si="11"/>
        <v>9296.7370129870123</v>
      </c>
      <c r="I54" s="61">
        <f t="shared" si="12"/>
        <v>165.17045454545405</v>
      </c>
      <c r="K54" t="e">
        <f t="shared" si="1"/>
        <v>#N/A</v>
      </c>
      <c r="L54" s="61" t="e">
        <f t="shared" si="9"/>
        <v>#N/A</v>
      </c>
      <c r="M54" s="4">
        <f t="shared" si="8"/>
        <v>6.9346024676936562</v>
      </c>
      <c r="N54" s="64">
        <f t="shared" si="7"/>
        <v>8.5580784113309605E-2</v>
      </c>
    </row>
    <row r="55" spans="5:14" x14ac:dyDescent="0.35">
      <c r="E55" s="18">
        <v>22554</v>
      </c>
      <c r="F55" t="e">
        <f t="shared" si="0"/>
        <v>#N/A</v>
      </c>
      <c r="G55" s="61" t="e">
        <f t="shared" si="10"/>
        <v>#N/A</v>
      </c>
      <c r="H55" s="4">
        <f t="shared" si="11"/>
        <v>9461.9074675324664</v>
      </c>
      <c r="I55" s="61">
        <f t="shared" si="12"/>
        <v>165.17045454545405</v>
      </c>
      <c r="K55" t="e">
        <f t="shared" si="1"/>
        <v>#N/A</v>
      </c>
      <c r="L55" s="61" t="e">
        <f t="shared" si="9"/>
        <v>#N/A</v>
      </c>
      <c r="M55" s="4">
        <f t="shared" si="8"/>
        <v>7.0201832518069658</v>
      </c>
      <c r="N55" s="64">
        <f t="shared" si="7"/>
        <v>8.5580784113309605E-2</v>
      </c>
    </row>
    <row r="56" spans="5:14" x14ac:dyDescent="0.35">
      <c r="E56" s="18">
        <v>22646</v>
      </c>
      <c r="F56">
        <f t="shared" si="0"/>
        <v>9627.0779220779223</v>
      </c>
      <c r="G56" s="61">
        <f t="shared" si="10"/>
        <v>165.1704545454545</v>
      </c>
      <c r="H56" s="4">
        <f t="shared" si="11"/>
        <v>9627.0779220779223</v>
      </c>
      <c r="I56" s="61">
        <f t="shared" si="12"/>
        <v>165.17045454545587</v>
      </c>
      <c r="K56">
        <f t="shared" si="1"/>
        <v>7.1057640359202754</v>
      </c>
      <c r="L56" s="61">
        <f t="shared" si="9"/>
        <v>8.5580784113309605E-2</v>
      </c>
      <c r="M56" s="4">
        <f t="shared" si="8"/>
        <v>7.1057640359202754</v>
      </c>
      <c r="N56" s="64">
        <f t="shared" si="7"/>
        <v>8.5580784113309605E-2</v>
      </c>
    </row>
    <row r="57" spans="5:14" x14ac:dyDescent="0.35">
      <c r="E57" s="18">
        <v>22736</v>
      </c>
      <c r="F57" t="e">
        <f t="shared" si="0"/>
        <v>#N/A</v>
      </c>
      <c r="G57" s="61" t="e">
        <f t="shared" si="10"/>
        <v>#N/A</v>
      </c>
      <c r="H57" s="4">
        <f t="shared" si="11"/>
        <v>9910.2272727272721</v>
      </c>
      <c r="I57" s="61">
        <f t="shared" si="12"/>
        <v>283.1493506493498</v>
      </c>
      <c r="K57" t="e">
        <f t="shared" si="1"/>
        <v>#N/A</v>
      </c>
      <c r="L57" s="61" t="e">
        <f t="shared" si="9"/>
        <v>#N/A</v>
      </c>
      <c r="M57" s="4">
        <f t="shared" si="8"/>
        <v>7.217624297291378</v>
      </c>
      <c r="N57" s="64">
        <f t="shared" si="7"/>
        <v>0.11186026137110261</v>
      </c>
    </row>
    <row r="58" spans="5:14" x14ac:dyDescent="0.35">
      <c r="E58" s="18">
        <v>22827</v>
      </c>
      <c r="F58" t="e">
        <f t="shared" si="0"/>
        <v>#N/A</v>
      </c>
      <c r="G58" s="61" t="e">
        <f t="shared" si="10"/>
        <v>#N/A</v>
      </c>
      <c r="H58" s="4">
        <f t="shared" si="11"/>
        <v>10193.376623376622</v>
      </c>
      <c r="I58" s="61">
        <f t="shared" si="12"/>
        <v>283.1493506493498</v>
      </c>
      <c r="K58" t="e">
        <f t="shared" si="1"/>
        <v>#N/A</v>
      </c>
      <c r="L58" s="61" t="e">
        <f t="shared" si="9"/>
        <v>#N/A</v>
      </c>
      <c r="M58" s="4">
        <f t="shared" si="8"/>
        <v>7.3294845586624806</v>
      </c>
      <c r="N58" s="64">
        <f t="shared" si="7"/>
        <v>0.11186026137110261</v>
      </c>
    </row>
    <row r="59" spans="5:14" x14ac:dyDescent="0.35">
      <c r="E59" s="18">
        <v>22919</v>
      </c>
      <c r="F59" t="e">
        <f t="shared" si="0"/>
        <v>#N/A</v>
      </c>
      <c r="G59" s="61" t="e">
        <f t="shared" si="10"/>
        <v>#N/A</v>
      </c>
      <c r="H59" s="4">
        <f t="shared" si="11"/>
        <v>10476.525974025972</v>
      </c>
      <c r="I59" s="61">
        <f t="shared" si="12"/>
        <v>283.1493506493498</v>
      </c>
      <c r="K59" t="e">
        <f t="shared" si="1"/>
        <v>#N/A</v>
      </c>
      <c r="L59" s="61" t="e">
        <f t="shared" si="9"/>
        <v>#N/A</v>
      </c>
      <c r="M59" s="4">
        <f t="shared" si="8"/>
        <v>7.4413448200335832</v>
      </c>
      <c r="N59" s="64">
        <f t="shared" si="7"/>
        <v>0.11186026137110261</v>
      </c>
    </row>
    <row r="60" spans="5:14" x14ac:dyDescent="0.35">
      <c r="E60" s="18">
        <v>23011</v>
      </c>
      <c r="F60">
        <f t="shared" si="0"/>
        <v>10759.675324675325</v>
      </c>
      <c r="G60" s="61">
        <f t="shared" si="10"/>
        <v>283.14935064935071</v>
      </c>
      <c r="H60" s="4">
        <f t="shared" si="11"/>
        <v>10759.675324675325</v>
      </c>
      <c r="I60" s="61">
        <f t="shared" si="12"/>
        <v>283.14935064935344</v>
      </c>
      <c r="K60">
        <f t="shared" si="1"/>
        <v>7.5532050814046876</v>
      </c>
      <c r="L60" s="61">
        <f t="shared" si="9"/>
        <v>0.11186026137110305</v>
      </c>
      <c r="M60" s="4">
        <f t="shared" si="8"/>
        <v>7.5532050814046876</v>
      </c>
      <c r="N60" s="64">
        <f t="shared" si="7"/>
        <v>0.11186026137110439</v>
      </c>
    </row>
    <row r="61" spans="5:14" x14ac:dyDescent="0.35">
      <c r="E61" s="18">
        <v>23101</v>
      </c>
      <c r="F61" t="e">
        <f t="shared" si="0"/>
        <v>#N/A</v>
      </c>
      <c r="G61" s="61" t="e">
        <f t="shared" si="10"/>
        <v>#N/A</v>
      </c>
      <c r="H61" s="4">
        <f t="shared" si="11"/>
        <v>10972.037337662337</v>
      </c>
      <c r="I61" s="61">
        <f t="shared" si="12"/>
        <v>212.36201298701235</v>
      </c>
      <c r="K61" t="e">
        <f t="shared" si="1"/>
        <v>#N/A</v>
      </c>
      <c r="L61" s="61" t="e">
        <f t="shared" si="9"/>
        <v>#N/A</v>
      </c>
      <c r="M61" s="4">
        <f t="shared" si="8"/>
        <v>7.8442487406001318</v>
      </c>
      <c r="N61" s="64">
        <f t="shared" si="7"/>
        <v>0.29104365919544417</v>
      </c>
    </row>
    <row r="62" spans="5:14" x14ac:dyDescent="0.35">
      <c r="E62" s="18">
        <v>23192</v>
      </c>
      <c r="F62" t="e">
        <f t="shared" si="0"/>
        <v>#N/A</v>
      </c>
      <c r="G62" s="61" t="e">
        <f t="shared" si="10"/>
        <v>#N/A</v>
      </c>
      <c r="H62" s="4">
        <f t="shared" si="11"/>
        <v>11184.39935064935</v>
      </c>
      <c r="I62" s="61">
        <f t="shared" si="12"/>
        <v>212.36201298701235</v>
      </c>
      <c r="K62" t="e">
        <f t="shared" si="1"/>
        <v>#N/A</v>
      </c>
      <c r="L62" s="61" t="e">
        <f t="shared" si="9"/>
        <v>#N/A</v>
      </c>
      <c r="M62" s="4">
        <f t="shared" si="8"/>
        <v>8.1352923997955759</v>
      </c>
      <c r="N62" s="64">
        <f t="shared" si="7"/>
        <v>0.29104365919544417</v>
      </c>
    </row>
    <row r="63" spans="5:14" x14ac:dyDescent="0.35">
      <c r="E63" s="18">
        <v>23284</v>
      </c>
      <c r="F63" t="e">
        <f t="shared" si="0"/>
        <v>#N/A</v>
      </c>
      <c r="G63" s="61" t="e">
        <f t="shared" si="10"/>
        <v>#N/A</v>
      </c>
      <c r="H63" s="4">
        <f t="shared" si="11"/>
        <v>11396.761363636362</v>
      </c>
      <c r="I63" s="61">
        <f t="shared" si="12"/>
        <v>212.36201298701235</v>
      </c>
      <c r="K63" t="e">
        <f t="shared" si="1"/>
        <v>#N/A</v>
      </c>
      <c r="L63" s="61" t="e">
        <f t="shared" si="9"/>
        <v>#N/A</v>
      </c>
      <c r="M63" s="4">
        <f t="shared" si="8"/>
        <v>8.4263360589910192</v>
      </c>
      <c r="N63" s="64">
        <f t="shared" si="7"/>
        <v>0.29104365919544328</v>
      </c>
    </row>
    <row r="64" spans="5:14" x14ac:dyDescent="0.35">
      <c r="E64" s="18">
        <v>23376</v>
      </c>
      <c r="F64">
        <f t="shared" si="0"/>
        <v>11609.123376623376</v>
      </c>
      <c r="G64" s="61">
        <f t="shared" si="10"/>
        <v>212.3620129870128</v>
      </c>
      <c r="H64" s="4">
        <f t="shared" si="11"/>
        <v>11609.123376623376</v>
      </c>
      <c r="I64" s="61">
        <f t="shared" si="12"/>
        <v>212.36201298701417</v>
      </c>
      <c r="K64">
        <f t="shared" si="1"/>
        <v>8.7173797181864643</v>
      </c>
      <c r="L64" s="61">
        <f t="shared" si="9"/>
        <v>0.29104365919544417</v>
      </c>
      <c r="M64" s="4">
        <f t="shared" si="8"/>
        <v>8.7173797181864643</v>
      </c>
      <c r="N64" s="64">
        <f t="shared" si="7"/>
        <v>0.29104365919544506</v>
      </c>
    </row>
    <row r="65" spans="5:14" x14ac:dyDescent="0.35">
      <c r="E65" s="18">
        <v>23467</v>
      </c>
      <c r="F65" t="e">
        <f t="shared" si="0"/>
        <v>#N/A</v>
      </c>
      <c r="G65" s="61" t="e">
        <f t="shared" si="10"/>
        <v>#N/A</v>
      </c>
      <c r="H65" s="4">
        <f t="shared" si="11"/>
        <v>11915.868506493505</v>
      </c>
      <c r="I65" s="61">
        <f t="shared" si="12"/>
        <v>306.74512987012895</v>
      </c>
      <c r="K65" t="e">
        <f t="shared" si="1"/>
        <v>#N/A</v>
      </c>
      <c r="L65" s="61" t="e">
        <f t="shared" si="9"/>
        <v>#N/A</v>
      </c>
      <c r="M65" s="4">
        <f t="shared" si="8"/>
        <v>8.894532561874863</v>
      </c>
      <c r="N65" s="64">
        <f t="shared" si="7"/>
        <v>0.17715284368839868</v>
      </c>
    </row>
    <row r="66" spans="5:14" x14ac:dyDescent="0.35">
      <c r="E66" s="18">
        <v>23558</v>
      </c>
      <c r="F66" t="e">
        <f t="shared" si="0"/>
        <v>#N/A</v>
      </c>
      <c r="G66" s="61" t="e">
        <f t="shared" si="10"/>
        <v>#N/A</v>
      </c>
      <c r="H66" s="4">
        <f t="shared" si="11"/>
        <v>12222.613636363634</v>
      </c>
      <c r="I66" s="61">
        <f t="shared" si="12"/>
        <v>306.74512987012895</v>
      </c>
      <c r="K66" t="e">
        <f t="shared" si="1"/>
        <v>#N/A</v>
      </c>
      <c r="L66" s="61" t="e">
        <f t="shared" si="9"/>
        <v>#N/A</v>
      </c>
      <c r="M66" s="4">
        <f t="shared" si="8"/>
        <v>9.0716854055632616</v>
      </c>
      <c r="N66" s="64">
        <f t="shared" si="7"/>
        <v>0.17715284368839868</v>
      </c>
    </row>
    <row r="67" spans="5:14" x14ac:dyDescent="0.35">
      <c r="E67" s="18">
        <v>23650</v>
      </c>
      <c r="F67" t="e">
        <f t="shared" si="0"/>
        <v>#N/A</v>
      </c>
      <c r="G67" s="61" t="e">
        <f t="shared" si="10"/>
        <v>#N/A</v>
      </c>
      <c r="H67" s="4">
        <f t="shared" si="11"/>
        <v>12529.358766233763</v>
      </c>
      <c r="I67" s="61">
        <f t="shared" si="12"/>
        <v>306.74512987012895</v>
      </c>
      <c r="K67" t="e">
        <f t="shared" si="1"/>
        <v>#N/A</v>
      </c>
      <c r="L67" s="61" t="e">
        <f t="shared" si="9"/>
        <v>#N/A</v>
      </c>
      <c r="M67" s="4">
        <f t="shared" si="8"/>
        <v>9.2488382492516603</v>
      </c>
      <c r="N67" s="64">
        <f t="shared" si="7"/>
        <v>0.17715284368839868</v>
      </c>
    </row>
    <row r="68" spans="5:14" x14ac:dyDescent="0.35">
      <c r="E68" s="18">
        <v>23742</v>
      </c>
      <c r="F68">
        <f t="shared" si="0"/>
        <v>12836.103896103896</v>
      </c>
      <c r="G68" s="61">
        <f t="shared" si="10"/>
        <v>306.74512987012986</v>
      </c>
      <c r="H68" s="4">
        <f t="shared" si="11"/>
        <v>12836.103896103896</v>
      </c>
      <c r="I68" s="61">
        <f t="shared" si="12"/>
        <v>306.74512987013259</v>
      </c>
      <c r="K68">
        <f t="shared" si="1"/>
        <v>9.4259910929400608</v>
      </c>
      <c r="L68" s="61">
        <f t="shared" si="9"/>
        <v>0.17715284368839912</v>
      </c>
      <c r="M68" s="4">
        <f t="shared" si="8"/>
        <v>9.4259910929400608</v>
      </c>
      <c r="N68" s="64">
        <f t="shared" si="7"/>
        <v>0.17715284368840045</v>
      </c>
    </row>
    <row r="69" spans="5:14" x14ac:dyDescent="0.35">
      <c r="E69" s="18">
        <v>23832</v>
      </c>
      <c r="F69" t="e">
        <f t="shared" ref="F69:F76" si="13">VLOOKUP($E69,$A$4:$C$22,2,0)</f>
        <v>#N/A</v>
      </c>
      <c r="G69" s="61" t="e">
        <f t="shared" si="10"/>
        <v>#N/A</v>
      </c>
      <c r="H69" s="4">
        <f t="shared" si="11"/>
        <v>13072.061688311689</v>
      </c>
      <c r="I69" s="61">
        <f t="shared" si="12"/>
        <v>235.95779220779332</v>
      </c>
      <c r="K69" t="e">
        <f t="shared" ref="K69:K76" si="14">VLOOKUP($E69,$A$4:$C$22,3,0)</f>
        <v>#N/A</v>
      </c>
      <c r="L69" s="61" t="e">
        <f t="shared" si="9"/>
        <v>#N/A</v>
      </c>
      <c r="M69" s="4">
        <f t="shared" ref="M69:M76" si="15">IF(ISNUMBER(L73),K69,IF(ISNUMBER(L72),M68+L72,M68+(M68-M67)))</f>
        <v>9.592502007738922</v>
      </c>
      <c r="N69" s="64">
        <f t="shared" si="7"/>
        <v>0.16651091479886126</v>
      </c>
    </row>
    <row r="70" spans="5:14" x14ac:dyDescent="0.35">
      <c r="E70" s="18">
        <v>23923</v>
      </c>
      <c r="F70" t="e">
        <f t="shared" si="13"/>
        <v>#N/A</v>
      </c>
      <c r="G70" s="61" t="e">
        <f t="shared" si="10"/>
        <v>#N/A</v>
      </c>
      <c r="H70" s="4">
        <f t="shared" si="11"/>
        <v>13308.019480519482</v>
      </c>
      <c r="I70" s="61">
        <f t="shared" si="12"/>
        <v>235.95779220779332</v>
      </c>
      <c r="K70" t="e">
        <f t="shared" si="14"/>
        <v>#N/A</v>
      </c>
      <c r="L70" s="61" t="e">
        <f t="shared" si="9"/>
        <v>#N/A</v>
      </c>
      <c r="M70" s="4">
        <f t="shared" si="15"/>
        <v>9.7590129225377833</v>
      </c>
      <c r="N70" s="64">
        <f t="shared" si="7"/>
        <v>0.16651091479886126</v>
      </c>
    </row>
    <row r="71" spans="5:14" x14ac:dyDescent="0.35">
      <c r="E71" s="18">
        <v>24015</v>
      </c>
      <c r="F71" t="e">
        <f t="shared" si="13"/>
        <v>#N/A</v>
      </c>
      <c r="G71" s="61" t="e">
        <f t="shared" si="10"/>
        <v>#N/A</v>
      </c>
      <c r="H71" s="4">
        <f t="shared" si="11"/>
        <v>13543.977272727276</v>
      </c>
      <c r="I71" s="61">
        <f t="shared" si="12"/>
        <v>235.95779220779332</v>
      </c>
      <c r="K71" t="e">
        <f t="shared" si="14"/>
        <v>#N/A</v>
      </c>
      <c r="L71" s="61" t="e">
        <f t="shared" ref="L71:L76" si="16">(K71-K67)/4</f>
        <v>#N/A</v>
      </c>
      <c r="M71" s="4">
        <f t="shared" si="15"/>
        <v>9.9255238373366446</v>
      </c>
      <c r="N71" s="64">
        <f t="shared" si="7"/>
        <v>0.16651091479886126</v>
      </c>
    </row>
    <row r="72" spans="5:14" x14ac:dyDescent="0.35">
      <c r="E72" s="18">
        <v>24107</v>
      </c>
      <c r="F72">
        <f t="shared" si="13"/>
        <v>13779.935064935065</v>
      </c>
      <c r="G72" s="61">
        <f t="shared" ref="G72:G76" si="17">(F72-F68)/4</f>
        <v>235.95779220779241</v>
      </c>
      <c r="H72" s="4">
        <f t="shared" ref="H72:H76" si="18">IF(ISNUMBER(G76),F72,IF(ISNUMBER(G75),H71+G75,H71+(H71-H70)))</f>
        <v>13779.935064935065</v>
      </c>
      <c r="I72" s="61">
        <f t="shared" si="12"/>
        <v>235.95779220778968</v>
      </c>
      <c r="K72">
        <f t="shared" si="14"/>
        <v>10.092034752135504</v>
      </c>
      <c r="L72" s="61">
        <f t="shared" si="16"/>
        <v>0.16651091479886082</v>
      </c>
      <c r="M72" s="4">
        <f t="shared" si="15"/>
        <v>10.092034752135504</v>
      </c>
      <c r="N72" s="64">
        <f t="shared" si="7"/>
        <v>0.16651091479885949</v>
      </c>
    </row>
    <row r="73" spans="5:14" x14ac:dyDescent="0.35">
      <c r="E73" s="18">
        <v>24197</v>
      </c>
      <c r="F73" t="e">
        <f t="shared" si="13"/>
        <v>#N/A</v>
      </c>
      <c r="G73" s="61" t="e">
        <f t="shared" si="17"/>
        <v>#N/A</v>
      </c>
      <c r="H73" s="4">
        <f t="shared" si="18"/>
        <v>13968.701298701299</v>
      </c>
      <c r="I73" s="61">
        <f t="shared" ref="I73:I76" si="19">H73-H72</f>
        <v>188.7662337662332</v>
      </c>
      <c r="K73" t="e">
        <f t="shared" si="14"/>
        <v>#N/A</v>
      </c>
      <c r="L73" s="61" t="e">
        <f t="shared" si="16"/>
        <v>#N/A</v>
      </c>
      <c r="M73" s="4">
        <f t="shared" si="15"/>
        <v>10.159419033364969</v>
      </c>
      <c r="N73" s="64">
        <f t="shared" si="7"/>
        <v>6.7384281229465159E-2</v>
      </c>
    </row>
    <row r="74" spans="5:14" x14ac:dyDescent="0.35">
      <c r="E74" s="18">
        <v>24288</v>
      </c>
      <c r="F74" t="e">
        <f t="shared" si="13"/>
        <v>#N/A</v>
      </c>
      <c r="G74" s="61" t="e">
        <f t="shared" si="17"/>
        <v>#N/A</v>
      </c>
      <c r="H74" s="4">
        <f t="shared" si="18"/>
        <v>14157.467532467532</v>
      </c>
      <c r="I74" s="61">
        <f t="shared" si="19"/>
        <v>188.7662337662332</v>
      </c>
      <c r="K74" t="e">
        <f t="shared" si="14"/>
        <v>#N/A</v>
      </c>
      <c r="L74" s="61" t="e">
        <f t="shared" si="16"/>
        <v>#N/A</v>
      </c>
      <c r="M74" s="4">
        <f t="shared" si="15"/>
        <v>10.226803314594434</v>
      </c>
      <c r="N74" s="64">
        <f t="shared" ref="N74:N76" si="20">M74-M73</f>
        <v>6.7384281229465159E-2</v>
      </c>
    </row>
    <row r="75" spans="5:14" x14ac:dyDescent="0.35">
      <c r="E75" s="18">
        <v>24380</v>
      </c>
      <c r="F75" t="e">
        <f t="shared" si="13"/>
        <v>#N/A</v>
      </c>
      <c r="G75" s="61" t="e">
        <f t="shared" si="17"/>
        <v>#N/A</v>
      </c>
      <c r="H75" s="4">
        <f t="shared" si="18"/>
        <v>14346.233766233765</v>
      </c>
      <c r="I75" s="61">
        <f t="shared" si="19"/>
        <v>188.7662337662332</v>
      </c>
      <c r="K75" t="e">
        <f t="shared" si="14"/>
        <v>#N/A</v>
      </c>
      <c r="L75" s="61" t="e">
        <f t="shared" si="16"/>
        <v>#N/A</v>
      </c>
      <c r="M75" s="4">
        <f t="shared" si="15"/>
        <v>10.2941875958239</v>
      </c>
      <c r="N75" s="64">
        <f t="shared" si="20"/>
        <v>6.7384281229465159E-2</v>
      </c>
    </row>
    <row r="76" spans="5:14" x14ac:dyDescent="0.35">
      <c r="E76" s="18">
        <v>24472</v>
      </c>
      <c r="F76">
        <f t="shared" si="13"/>
        <v>14535</v>
      </c>
      <c r="G76" s="61">
        <f t="shared" si="17"/>
        <v>188.76623376623365</v>
      </c>
      <c r="H76" s="4">
        <f t="shared" si="18"/>
        <v>14534.999999999998</v>
      </c>
      <c r="I76" s="61">
        <f t="shared" si="19"/>
        <v>188.7662337662332</v>
      </c>
      <c r="K76">
        <f t="shared" si="14"/>
        <v>10.361571877053368</v>
      </c>
      <c r="L76" s="61">
        <f t="shared" si="16"/>
        <v>6.7384281229466048E-2</v>
      </c>
      <c r="M76" s="4">
        <f t="shared" si="15"/>
        <v>10.361571877053365</v>
      </c>
      <c r="N76" s="64">
        <f t="shared" si="20"/>
        <v>6.7384281229465159E-2</v>
      </c>
    </row>
  </sheetData>
  <mergeCells count="1">
    <mergeCell ref="A2: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sheetPr>
  <dimension ref="A1:B219"/>
  <sheetViews>
    <sheetView workbookViewId="0">
      <selection activeCell="B5" sqref="B5"/>
    </sheetView>
  </sheetViews>
  <sheetFormatPr defaultRowHeight="14.5" x14ac:dyDescent="0.35"/>
  <cols>
    <col min="1" max="1" width="10.54296875" style="9" bestFit="1" customWidth="1"/>
  </cols>
  <sheetData>
    <row r="1" spans="1:2" x14ac:dyDescent="0.35">
      <c r="A1" s="36"/>
    </row>
    <row r="2" spans="1:2" ht="21" x14ac:dyDescent="0.5">
      <c r="B2" s="44" t="s">
        <v>78</v>
      </c>
    </row>
    <row r="3" spans="1:2" x14ac:dyDescent="0.35">
      <c r="B3" t="s">
        <v>3</v>
      </c>
    </row>
    <row r="4" spans="1:2" x14ac:dyDescent="0.35">
      <c r="B4" t="s">
        <v>2</v>
      </c>
    </row>
    <row r="5" spans="1:2" x14ac:dyDescent="0.35">
      <c r="A5" s="9" t="e">
        <f ca="1">[1]!FAMEData("FAMEDATE", "1962",#REF!, 0,"Quarterly", "Down", "No Heading", "Normal")</f>
        <v>#NAME?</v>
      </c>
      <c r="B5" t="e">
        <f ca="1">[1]!FAMEData(B4, "1962",#REF!, 0,"Quarterly", "Down", "No Heading", "Normal")</f>
        <v>#NAME?</v>
      </c>
    </row>
    <row r="6" spans="1:2" x14ac:dyDescent="0.35">
      <c r="A6" s="9">
        <v>22827</v>
      </c>
      <c r="B6">
        <v>718</v>
      </c>
    </row>
    <row r="7" spans="1:2" x14ac:dyDescent="0.35">
      <c r="A7" s="9">
        <v>22919</v>
      </c>
      <c r="B7">
        <v>884</v>
      </c>
    </row>
    <row r="8" spans="1:2" x14ac:dyDescent="0.35">
      <c r="A8" s="9">
        <v>23011</v>
      </c>
      <c r="B8">
        <v>3699</v>
      </c>
    </row>
    <row r="9" spans="1:2" x14ac:dyDescent="0.35">
      <c r="A9" s="9">
        <v>23101</v>
      </c>
      <c r="B9">
        <v>5712</v>
      </c>
    </row>
    <row r="10" spans="1:2" x14ac:dyDescent="0.35">
      <c r="A10" s="9">
        <v>23192</v>
      </c>
      <c r="B10">
        <v>6115</v>
      </c>
    </row>
    <row r="11" spans="1:2" x14ac:dyDescent="0.35">
      <c r="A11" s="9">
        <v>23284</v>
      </c>
      <c r="B11">
        <v>6267</v>
      </c>
    </row>
    <row r="12" spans="1:2" x14ac:dyDescent="0.35">
      <c r="A12" s="9">
        <v>23376</v>
      </c>
      <c r="B12">
        <v>6419</v>
      </c>
    </row>
    <row r="13" spans="1:2" x14ac:dyDescent="0.35">
      <c r="A13" s="9">
        <v>23467</v>
      </c>
      <c r="B13">
        <v>6656</v>
      </c>
    </row>
    <row r="14" spans="1:2" x14ac:dyDescent="0.35">
      <c r="A14" s="9">
        <v>23558</v>
      </c>
      <c r="B14">
        <v>6893</v>
      </c>
    </row>
    <row r="15" spans="1:2" x14ac:dyDescent="0.35">
      <c r="A15" s="9">
        <v>23650</v>
      </c>
      <c r="B15">
        <v>7144</v>
      </c>
    </row>
    <row r="16" spans="1:2" x14ac:dyDescent="0.35">
      <c r="A16" s="9">
        <v>23742</v>
      </c>
      <c r="B16">
        <v>7356</v>
      </c>
    </row>
    <row r="17" spans="1:2" x14ac:dyDescent="0.35">
      <c r="A17" s="9">
        <v>23832</v>
      </c>
      <c r="B17">
        <v>7664</v>
      </c>
    </row>
    <row r="18" spans="1:2" x14ac:dyDescent="0.35">
      <c r="A18" s="9">
        <v>23923</v>
      </c>
      <c r="B18">
        <v>7649</v>
      </c>
    </row>
    <row r="19" spans="1:2" x14ac:dyDescent="0.35">
      <c r="A19" s="9">
        <v>24015</v>
      </c>
      <c r="B19">
        <v>7822</v>
      </c>
    </row>
    <row r="20" spans="1:2" x14ac:dyDescent="0.35">
      <c r="A20" s="9">
        <v>24107</v>
      </c>
      <c r="B20">
        <v>8061</v>
      </c>
    </row>
    <row r="21" spans="1:2" x14ac:dyDescent="0.35">
      <c r="A21" s="9">
        <v>24197</v>
      </c>
      <c r="B21">
        <v>8261</v>
      </c>
    </row>
    <row r="22" spans="1:2" x14ac:dyDescent="0.35">
      <c r="A22" s="9">
        <v>24288</v>
      </c>
      <c r="B22">
        <v>8453</v>
      </c>
    </row>
    <row r="23" spans="1:2" x14ac:dyDescent="0.35">
      <c r="A23" s="9">
        <v>24380</v>
      </c>
      <c r="B23">
        <v>8579</v>
      </c>
    </row>
    <row r="24" spans="1:2" x14ac:dyDescent="0.35">
      <c r="A24" s="9">
        <v>24472</v>
      </c>
      <c r="B24">
        <v>14535</v>
      </c>
    </row>
    <row r="25" spans="1:2" x14ac:dyDescent="0.35">
      <c r="A25" s="9">
        <v>24562</v>
      </c>
      <c r="B25">
        <v>14886</v>
      </c>
    </row>
    <row r="26" spans="1:2" x14ac:dyDescent="0.35">
      <c r="A26" s="9">
        <v>24653</v>
      </c>
      <c r="B26">
        <v>15124</v>
      </c>
    </row>
    <row r="27" spans="1:2" x14ac:dyDescent="0.35">
      <c r="A27" s="9">
        <v>24745</v>
      </c>
      <c r="B27">
        <v>15582</v>
      </c>
    </row>
    <row r="28" spans="1:2" x14ac:dyDescent="0.35">
      <c r="A28" s="9">
        <v>24837</v>
      </c>
      <c r="B28">
        <v>15901</v>
      </c>
    </row>
    <row r="29" spans="1:2" x14ac:dyDescent="0.35">
      <c r="A29" s="9">
        <v>24928</v>
      </c>
      <c r="B29">
        <v>16338</v>
      </c>
    </row>
    <row r="30" spans="1:2" x14ac:dyDescent="0.35">
      <c r="A30" s="9">
        <v>25019</v>
      </c>
      <c r="B30">
        <v>16735</v>
      </c>
    </row>
    <row r="31" spans="1:2" x14ac:dyDescent="0.35">
      <c r="A31" s="9">
        <v>25111</v>
      </c>
      <c r="B31">
        <v>17234</v>
      </c>
    </row>
    <row r="32" spans="1:2" x14ac:dyDescent="0.35">
      <c r="A32" s="9">
        <v>25203</v>
      </c>
      <c r="B32">
        <v>17215</v>
      </c>
    </row>
    <row r="33" spans="1:2" x14ac:dyDescent="0.35">
      <c r="A33" s="9">
        <v>25293</v>
      </c>
      <c r="B33">
        <v>17473</v>
      </c>
    </row>
    <row r="34" spans="1:2" x14ac:dyDescent="0.35">
      <c r="A34" s="9">
        <v>25384</v>
      </c>
      <c r="B34">
        <v>17821</v>
      </c>
    </row>
    <row r="35" spans="1:2" x14ac:dyDescent="0.35">
      <c r="A35" s="9">
        <v>25476</v>
      </c>
      <c r="B35">
        <v>18157</v>
      </c>
    </row>
    <row r="36" spans="1:2" x14ac:dyDescent="0.35">
      <c r="A36" s="9">
        <v>25568</v>
      </c>
      <c r="B36">
        <v>18129</v>
      </c>
    </row>
    <row r="37" spans="1:2" x14ac:dyDescent="0.35">
      <c r="A37" s="9">
        <v>25658</v>
      </c>
      <c r="B37">
        <v>18352</v>
      </c>
    </row>
    <row r="38" spans="1:2" x14ac:dyDescent="0.35">
      <c r="A38" s="9">
        <v>25749</v>
      </c>
      <c r="B38">
        <v>18852</v>
      </c>
    </row>
    <row r="39" spans="1:2" x14ac:dyDescent="0.35">
      <c r="A39" s="9">
        <v>25841</v>
      </c>
      <c r="B39">
        <v>19378</v>
      </c>
    </row>
    <row r="40" spans="1:2" x14ac:dyDescent="0.35">
      <c r="A40" s="9">
        <v>25933</v>
      </c>
      <c r="B40">
        <v>19681</v>
      </c>
    </row>
    <row r="41" spans="1:2" x14ac:dyDescent="0.35">
      <c r="A41" s="9">
        <v>26023</v>
      </c>
      <c r="B41">
        <v>19981</v>
      </c>
    </row>
    <row r="42" spans="1:2" x14ac:dyDescent="0.35">
      <c r="A42" s="9">
        <v>26114</v>
      </c>
      <c r="B42">
        <v>20499</v>
      </c>
    </row>
    <row r="43" spans="1:2" x14ac:dyDescent="0.35">
      <c r="A43" s="9">
        <v>26206</v>
      </c>
      <c r="B43">
        <v>21289</v>
      </c>
    </row>
    <row r="44" spans="1:2" x14ac:dyDescent="0.35">
      <c r="A44" s="9">
        <v>26298</v>
      </c>
      <c r="B44">
        <v>22353</v>
      </c>
    </row>
    <row r="45" spans="1:2" x14ac:dyDescent="0.35">
      <c r="A45" s="9">
        <v>26389</v>
      </c>
      <c r="B45">
        <v>23584</v>
      </c>
    </row>
    <row r="46" spans="1:2" x14ac:dyDescent="0.35">
      <c r="A46" s="9">
        <v>26480</v>
      </c>
      <c r="B46">
        <v>25278</v>
      </c>
    </row>
    <row r="47" spans="1:2" x14ac:dyDescent="0.35">
      <c r="A47" s="9">
        <v>26572</v>
      </c>
      <c r="B47">
        <v>26522</v>
      </c>
    </row>
    <row r="48" spans="1:2" x14ac:dyDescent="0.35">
      <c r="A48" s="9">
        <v>26664</v>
      </c>
      <c r="B48">
        <v>27816</v>
      </c>
    </row>
    <row r="49" spans="1:2" x14ac:dyDescent="0.35">
      <c r="A49" s="9">
        <v>26754</v>
      </c>
      <c r="B49">
        <v>29333</v>
      </c>
    </row>
    <row r="50" spans="1:2" x14ac:dyDescent="0.35">
      <c r="A50" s="9">
        <v>26845</v>
      </c>
      <c r="B50">
        <v>30877</v>
      </c>
    </row>
    <row r="51" spans="1:2" x14ac:dyDescent="0.35">
      <c r="A51" s="9">
        <v>26937</v>
      </c>
      <c r="B51">
        <v>32454</v>
      </c>
    </row>
    <row r="52" spans="1:2" x14ac:dyDescent="0.35">
      <c r="A52" s="9">
        <v>27029</v>
      </c>
      <c r="B52">
        <v>32449</v>
      </c>
    </row>
    <row r="53" spans="1:2" x14ac:dyDescent="0.35">
      <c r="A53" s="9">
        <v>27119</v>
      </c>
      <c r="B53">
        <v>33121</v>
      </c>
    </row>
    <row r="54" spans="1:2" x14ac:dyDescent="0.35">
      <c r="A54" s="9">
        <v>27210</v>
      </c>
      <c r="B54">
        <v>33893</v>
      </c>
    </row>
    <row r="55" spans="1:2" x14ac:dyDescent="0.35">
      <c r="A55" s="9">
        <v>27302</v>
      </c>
      <c r="B55">
        <v>34816</v>
      </c>
    </row>
    <row r="56" spans="1:2" x14ac:dyDescent="0.35">
      <c r="A56" s="9">
        <v>27394</v>
      </c>
      <c r="B56">
        <v>35434</v>
      </c>
    </row>
    <row r="57" spans="1:2" x14ac:dyDescent="0.35">
      <c r="A57" s="9">
        <v>27484</v>
      </c>
      <c r="B57">
        <v>36411</v>
      </c>
    </row>
    <row r="58" spans="1:2" x14ac:dyDescent="0.35">
      <c r="A58" s="9">
        <v>27575</v>
      </c>
      <c r="B58">
        <v>37617</v>
      </c>
    </row>
    <row r="59" spans="1:2" x14ac:dyDescent="0.35">
      <c r="A59" s="9">
        <v>27667</v>
      </c>
      <c r="B59">
        <v>38475</v>
      </c>
    </row>
    <row r="60" spans="1:2" x14ac:dyDescent="0.35">
      <c r="A60" s="9">
        <v>27759</v>
      </c>
      <c r="B60">
        <v>40980</v>
      </c>
    </row>
    <row r="61" spans="1:2" x14ac:dyDescent="0.35">
      <c r="A61" s="9">
        <v>27850</v>
      </c>
      <c r="B61">
        <v>42572</v>
      </c>
    </row>
    <row r="62" spans="1:2" x14ac:dyDescent="0.35">
      <c r="A62" s="9">
        <v>27941</v>
      </c>
      <c r="B62">
        <v>44034</v>
      </c>
    </row>
    <row r="63" spans="1:2" x14ac:dyDescent="0.35">
      <c r="A63" s="9">
        <v>28033</v>
      </c>
      <c r="B63">
        <v>45637</v>
      </c>
    </row>
    <row r="64" spans="1:2" x14ac:dyDescent="0.35">
      <c r="A64" s="9">
        <v>28125</v>
      </c>
      <c r="B64">
        <v>47976</v>
      </c>
    </row>
    <row r="65" spans="1:2" x14ac:dyDescent="0.35">
      <c r="A65" s="9">
        <v>28215</v>
      </c>
      <c r="B65">
        <v>49478</v>
      </c>
    </row>
    <row r="66" spans="1:2" x14ac:dyDescent="0.35">
      <c r="A66" s="9">
        <v>28306</v>
      </c>
      <c r="B66">
        <v>51069</v>
      </c>
    </row>
    <row r="67" spans="1:2" x14ac:dyDescent="0.35">
      <c r="A67" s="9">
        <v>28398</v>
      </c>
      <c r="B67">
        <v>52922</v>
      </c>
    </row>
    <row r="68" spans="1:2" x14ac:dyDescent="0.35">
      <c r="A68" s="9">
        <v>28490</v>
      </c>
      <c r="B68">
        <v>55221</v>
      </c>
    </row>
    <row r="69" spans="1:2" x14ac:dyDescent="0.35">
      <c r="A69" s="9">
        <v>28580</v>
      </c>
      <c r="B69">
        <v>57413</v>
      </c>
    </row>
    <row r="70" spans="1:2" x14ac:dyDescent="0.35">
      <c r="A70" s="9">
        <v>28671</v>
      </c>
      <c r="B70">
        <v>59965</v>
      </c>
    </row>
    <row r="71" spans="1:2" x14ac:dyDescent="0.35">
      <c r="A71" s="9">
        <v>28763</v>
      </c>
      <c r="B71">
        <v>62259</v>
      </c>
    </row>
    <row r="72" spans="1:2" x14ac:dyDescent="0.35">
      <c r="A72" s="9">
        <v>28855</v>
      </c>
      <c r="B72">
        <v>64961</v>
      </c>
    </row>
    <row r="73" spans="1:2" x14ac:dyDescent="0.35">
      <c r="A73" s="9">
        <v>28945</v>
      </c>
      <c r="B73">
        <v>67928</v>
      </c>
    </row>
    <row r="74" spans="1:2" x14ac:dyDescent="0.35">
      <c r="A74" s="9">
        <v>29036</v>
      </c>
      <c r="B74">
        <v>71359</v>
      </c>
    </row>
    <row r="75" spans="1:2" x14ac:dyDescent="0.35">
      <c r="A75" s="9">
        <v>29128</v>
      </c>
      <c r="B75">
        <v>74895</v>
      </c>
    </row>
    <row r="76" spans="1:2" x14ac:dyDescent="0.35">
      <c r="A76" s="9">
        <v>29220</v>
      </c>
      <c r="B76">
        <v>78501</v>
      </c>
    </row>
    <row r="77" spans="1:2" x14ac:dyDescent="0.35">
      <c r="A77" s="9">
        <v>29311</v>
      </c>
      <c r="B77">
        <v>81379</v>
      </c>
    </row>
    <row r="78" spans="1:2" x14ac:dyDescent="0.35">
      <c r="A78" s="9">
        <v>29402</v>
      </c>
      <c r="B78">
        <v>84589</v>
      </c>
    </row>
    <row r="79" spans="1:2" x14ac:dyDescent="0.35">
      <c r="A79" s="9">
        <v>29494</v>
      </c>
      <c r="B79">
        <v>88013</v>
      </c>
    </row>
    <row r="80" spans="1:2" x14ac:dyDescent="0.35">
      <c r="A80" s="9">
        <v>29586</v>
      </c>
      <c r="B80">
        <v>91131</v>
      </c>
    </row>
    <row r="81" spans="1:2" x14ac:dyDescent="0.35">
      <c r="A81" s="9">
        <v>29676</v>
      </c>
      <c r="B81">
        <v>94460</v>
      </c>
    </row>
    <row r="82" spans="1:2" x14ac:dyDescent="0.35">
      <c r="A82" s="9">
        <v>29767</v>
      </c>
      <c r="B82">
        <v>99025</v>
      </c>
    </row>
    <row r="83" spans="1:2" x14ac:dyDescent="0.35">
      <c r="A83" s="9">
        <v>29859</v>
      </c>
      <c r="B83">
        <v>103100</v>
      </c>
    </row>
    <row r="84" spans="1:2" x14ac:dyDescent="0.35">
      <c r="A84" s="9">
        <v>29951</v>
      </c>
      <c r="B84">
        <v>107412</v>
      </c>
    </row>
    <row r="85" spans="1:2" x14ac:dyDescent="0.35">
      <c r="A85" s="9">
        <v>30041</v>
      </c>
      <c r="B85">
        <v>110172</v>
      </c>
    </row>
    <row r="86" spans="1:2" x14ac:dyDescent="0.35">
      <c r="A86" s="9">
        <v>30132</v>
      </c>
      <c r="B86">
        <v>115502</v>
      </c>
    </row>
    <row r="87" spans="1:2" x14ac:dyDescent="0.35">
      <c r="A87" s="9">
        <v>30224</v>
      </c>
      <c r="B87">
        <v>121549</v>
      </c>
    </row>
    <row r="88" spans="1:2" x14ac:dyDescent="0.35">
      <c r="A88" s="9">
        <v>30316</v>
      </c>
      <c r="B88">
        <v>127689</v>
      </c>
    </row>
    <row r="89" spans="1:2" x14ac:dyDescent="0.35">
      <c r="A89" s="9">
        <v>30406</v>
      </c>
      <c r="B89">
        <v>132928</v>
      </c>
    </row>
    <row r="90" spans="1:2" x14ac:dyDescent="0.35">
      <c r="A90" s="9">
        <v>30497</v>
      </c>
      <c r="B90">
        <v>139140</v>
      </c>
    </row>
    <row r="91" spans="1:2" x14ac:dyDescent="0.35">
      <c r="A91" s="9">
        <v>30589</v>
      </c>
      <c r="B91">
        <v>145162</v>
      </c>
    </row>
    <row r="92" spans="1:2" x14ac:dyDescent="0.35">
      <c r="A92" s="9">
        <v>30681</v>
      </c>
      <c r="B92">
        <v>150843</v>
      </c>
    </row>
    <row r="93" spans="1:2" x14ac:dyDescent="0.35">
      <c r="A93" s="9">
        <v>30772</v>
      </c>
      <c r="B93">
        <v>155630</v>
      </c>
    </row>
    <row r="94" spans="1:2" x14ac:dyDescent="0.35">
      <c r="A94" s="9">
        <v>30863</v>
      </c>
      <c r="B94">
        <v>163164</v>
      </c>
    </row>
    <row r="95" spans="1:2" x14ac:dyDescent="0.35">
      <c r="A95" s="9">
        <v>30955</v>
      </c>
      <c r="B95">
        <v>169776</v>
      </c>
    </row>
    <row r="96" spans="1:2" x14ac:dyDescent="0.35">
      <c r="A96" s="9">
        <v>31047</v>
      </c>
      <c r="B96">
        <v>175738</v>
      </c>
    </row>
    <row r="97" spans="1:2" x14ac:dyDescent="0.35">
      <c r="A97" s="9">
        <v>31137</v>
      </c>
      <c r="B97">
        <v>181937</v>
      </c>
    </row>
    <row r="98" spans="1:2" x14ac:dyDescent="0.35">
      <c r="A98" s="9">
        <v>31228</v>
      </c>
      <c r="B98">
        <v>189430</v>
      </c>
    </row>
    <row r="99" spans="1:2" x14ac:dyDescent="0.35">
      <c r="A99" s="9">
        <v>31320</v>
      </c>
      <c r="B99">
        <v>197051</v>
      </c>
    </row>
    <row r="100" spans="1:2" x14ac:dyDescent="0.35">
      <c r="A100" s="9">
        <v>31412</v>
      </c>
      <c r="B100">
        <v>204430</v>
      </c>
    </row>
    <row r="101" spans="1:2" x14ac:dyDescent="0.35">
      <c r="A101" s="9">
        <v>31502</v>
      </c>
      <c r="B101">
        <v>210585</v>
      </c>
    </row>
    <row r="102" spans="1:2" x14ac:dyDescent="0.35">
      <c r="A102" s="9">
        <v>31593</v>
      </c>
      <c r="B102">
        <v>220767</v>
      </c>
    </row>
    <row r="103" spans="1:2" x14ac:dyDescent="0.35">
      <c r="A103" s="9">
        <v>31685</v>
      </c>
      <c r="B103">
        <v>229431</v>
      </c>
    </row>
    <row r="104" spans="1:2" x14ac:dyDescent="0.35">
      <c r="A104" s="9">
        <v>31777</v>
      </c>
      <c r="B104">
        <v>241322</v>
      </c>
    </row>
    <row r="105" spans="1:2" x14ac:dyDescent="0.35">
      <c r="A105" s="9">
        <v>31867</v>
      </c>
      <c r="B105">
        <v>250876</v>
      </c>
    </row>
    <row r="106" spans="1:2" x14ac:dyDescent="0.35">
      <c r="A106" s="9">
        <v>31958</v>
      </c>
      <c r="B106">
        <v>261185</v>
      </c>
    </row>
    <row r="107" spans="1:2" x14ac:dyDescent="0.35">
      <c r="A107" s="9">
        <v>32050</v>
      </c>
      <c r="B107">
        <v>272852</v>
      </c>
    </row>
    <row r="108" spans="1:2" x14ac:dyDescent="0.35">
      <c r="A108" s="9">
        <v>32142</v>
      </c>
      <c r="B108">
        <v>284324</v>
      </c>
    </row>
    <row r="109" spans="1:2" x14ac:dyDescent="0.35">
      <c r="A109" s="9">
        <v>32233</v>
      </c>
      <c r="B109">
        <v>295231</v>
      </c>
    </row>
    <row r="110" spans="1:2" x14ac:dyDescent="0.35">
      <c r="A110" s="9">
        <v>32324</v>
      </c>
      <c r="B110">
        <v>310684</v>
      </c>
    </row>
    <row r="111" spans="1:2" x14ac:dyDescent="0.35">
      <c r="A111" s="9">
        <v>32416</v>
      </c>
      <c r="B111">
        <v>328282</v>
      </c>
    </row>
    <row r="112" spans="1:2" x14ac:dyDescent="0.35">
      <c r="A112" s="9">
        <v>32508</v>
      </c>
      <c r="B112">
        <v>341843</v>
      </c>
    </row>
    <row r="113" spans="1:2" x14ac:dyDescent="0.35">
      <c r="A113" s="9">
        <v>32598</v>
      </c>
      <c r="B113">
        <v>354020</v>
      </c>
    </row>
    <row r="114" spans="1:2" x14ac:dyDescent="0.35">
      <c r="A114" s="9">
        <v>32689</v>
      </c>
      <c r="B114">
        <v>367568</v>
      </c>
    </row>
    <row r="115" spans="1:2" x14ac:dyDescent="0.35">
      <c r="A115" s="9">
        <v>32781</v>
      </c>
      <c r="B115">
        <v>381895</v>
      </c>
    </row>
    <row r="116" spans="1:2" x14ac:dyDescent="0.35">
      <c r="A116" s="9">
        <v>32873</v>
      </c>
      <c r="B116">
        <v>394618</v>
      </c>
    </row>
    <row r="117" spans="1:2" x14ac:dyDescent="0.35">
      <c r="A117" s="9">
        <v>32963</v>
      </c>
      <c r="B117">
        <v>407237</v>
      </c>
    </row>
    <row r="118" spans="1:2" x14ac:dyDescent="0.35">
      <c r="A118" s="9">
        <v>33054</v>
      </c>
      <c r="B118">
        <v>423028</v>
      </c>
    </row>
    <row r="119" spans="1:2" x14ac:dyDescent="0.35">
      <c r="A119" s="9">
        <v>33146</v>
      </c>
      <c r="B119">
        <v>435285</v>
      </c>
    </row>
    <row r="120" spans="1:2" x14ac:dyDescent="0.35">
      <c r="A120" s="9">
        <v>33238</v>
      </c>
      <c r="B120">
        <v>445203</v>
      </c>
    </row>
    <row r="121" spans="1:2" x14ac:dyDescent="0.35">
      <c r="A121" s="9">
        <v>33328</v>
      </c>
      <c r="B121">
        <v>453323</v>
      </c>
    </row>
    <row r="122" spans="1:2" x14ac:dyDescent="0.35">
      <c r="A122" s="9">
        <v>33419</v>
      </c>
      <c r="B122">
        <v>462997</v>
      </c>
    </row>
    <row r="123" spans="1:2" x14ac:dyDescent="0.35">
      <c r="A123" s="9">
        <v>33511</v>
      </c>
      <c r="B123">
        <v>470769</v>
      </c>
    </row>
    <row r="124" spans="1:2" x14ac:dyDescent="0.35">
      <c r="A124" s="9">
        <v>33603</v>
      </c>
      <c r="B124">
        <v>475250</v>
      </c>
    </row>
    <row r="125" spans="1:2" x14ac:dyDescent="0.35">
      <c r="A125" s="9">
        <v>33694</v>
      </c>
      <c r="B125">
        <v>476650</v>
      </c>
    </row>
    <row r="126" spans="1:2" x14ac:dyDescent="0.35">
      <c r="A126" s="9">
        <v>33785</v>
      </c>
      <c r="B126">
        <v>481258</v>
      </c>
    </row>
    <row r="127" spans="1:2" x14ac:dyDescent="0.35">
      <c r="A127" s="9">
        <v>33877</v>
      </c>
      <c r="B127">
        <v>488418</v>
      </c>
    </row>
    <row r="128" spans="1:2" x14ac:dyDescent="0.35">
      <c r="A128" s="9">
        <v>33969</v>
      </c>
      <c r="B128">
        <v>489930</v>
      </c>
    </row>
    <row r="129" spans="1:2" x14ac:dyDescent="0.35">
      <c r="A129" s="9">
        <v>34059</v>
      </c>
      <c r="B129">
        <v>493817</v>
      </c>
    </row>
    <row r="130" spans="1:2" x14ac:dyDescent="0.35">
      <c r="A130" s="9">
        <v>34150</v>
      </c>
      <c r="B130">
        <v>496233</v>
      </c>
    </row>
    <row r="131" spans="1:2" x14ac:dyDescent="0.35">
      <c r="A131" s="9">
        <v>34242</v>
      </c>
      <c r="B131">
        <v>501318</v>
      </c>
    </row>
    <row r="132" spans="1:2" x14ac:dyDescent="0.35">
      <c r="A132" s="9">
        <v>34334</v>
      </c>
      <c r="B132">
        <v>505645</v>
      </c>
    </row>
    <row r="133" spans="1:2" x14ac:dyDescent="0.35">
      <c r="A133" s="9">
        <v>34424</v>
      </c>
      <c r="B133">
        <v>510296</v>
      </c>
    </row>
    <row r="134" spans="1:2" x14ac:dyDescent="0.35">
      <c r="A134" s="9">
        <v>34515</v>
      </c>
      <c r="B134">
        <v>516164</v>
      </c>
    </row>
    <row r="135" spans="1:2" x14ac:dyDescent="0.35">
      <c r="A135" s="9">
        <v>34607</v>
      </c>
      <c r="B135">
        <v>522162</v>
      </c>
    </row>
    <row r="136" spans="1:2" x14ac:dyDescent="0.35">
      <c r="A136" s="9">
        <v>34699</v>
      </c>
      <c r="B136">
        <v>529027</v>
      </c>
    </row>
    <row r="137" spans="1:2" x14ac:dyDescent="0.35">
      <c r="A137" s="9">
        <v>34789</v>
      </c>
      <c r="B137">
        <v>535256</v>
      </c>
    </row>
    <row r="138" spans="1:2" x14ac:dyDescent="0.35">
      <c r="A138" s="9">
        <v>34880</v>
      </c>
      <c r="B138">
        <v>541515</v>
      </c>
    </row>
    <row r="139" spans="1:2" x14ac:dyDescent="0.35">
      <c r="A139" s="9">
        <v>34972</v>
      </c>
      <c r="B139">
        <v>549029</v>
      </c>
    </row>
    <row r="140" spans="1:2" x14ac:dyDescent="0.35">
      <c r="A140" s="9">
        <v>35064</v>
      </c>
      <c r="B140">
        <v>553924</v>
      </c>
    </row>
    <row r="141" spans="1:2" x14ac:dyDescent="0.35">
      <c r="A141" s="9">
        <v>35155</v>
      </c>
      <c r="B141">
        <v>571825</v>
      </c>
    </row>
    <row r="142" spans="1:2" x14ac:dyDescent="0.35">
      <c r="A142" s="9">
        <v>35246</v>
      </c>
      <c r="B142">
        <v>579754</v>
      </c>
    </row>
    <row r="143" spans="1:2" x14ac:dyDescent="0.35">
      <c r="A143" s="9">
        <v>35338</v>
      </c>
      <c r="B143">
        <v>588951</v>
      </c>
    </row>
    <row r="144" spans="1:2" x14ac:dyDescent="0.35">
      <c r="A144" s="9">
        <v>35430</v>
      </c>
      <c r="B144">
        <v>594119</v>
      </c>
    </row>
    <row r="145" spans="1:2" x14ac:dyDescent="0.35">
      <c r="A145" s="9">
        <v>35520</v>
      </c>
      <c r="B145">
        <v>603535</v>
      </c>
    </row>
    <row r="146" spans="1:2" x14ac:dyDescent="0.35">
      <c r="A146" s="9">
        <v>35611</v>
      </c>
      <c r="B146">
        <v>613959</v>
      </c>
    </row>
    <row r="147" spans="1:2" x14ac:dyDescent="0.35">
      <c r="A147" s="9">
        <v>35703</v>
      </c>
      <c r="B147">
        <v>620864</v>
      </c>
    </row>
    <row r="148" spans="1:2" x14ac:dyDescent="0.35">
      <c r="A148" s="9">
        <v>35795</v>
      </c>
      <c r="B148">
        <v>629986</v>
      </c>
    </row>
    <row r="149" spans="1:2" x14ac:dyDescent="0.35">
      <c r="A149" s="9">
        <v>35885</v>
      </c>
      <c r="B149">
        <v>641385</v>
      </c>
    </row>
    <row r="150" spans="1:2" x14ac:dyDescent="0.35">
      <c r="A150" s="9">
        <v>35976</v>
      </c>
    </row>
    <row r="151" spans="1:2" x14ac:dyDescent="0.35">
      <c r="A151" s="9">
        <v>36068</v>
      </c>
    </row>
    <row r="152" spans="1:2" x14ac:dyDescent="0.35">
      <c r="A152" s="9">
        <v>36160</v>
      </c>
    </row>
    <row r="153" spans="1:2" x14ac:dyDescent="0.35">
      <c r="A153" s="9">
        <v>36250</v>
      </c>
    </row>
    <row r="154" spans="1:2" x14ac:dyDescent="0.35">
      <c r="A154" s="9">
        <v>36341</v>
      </c>
    </row>
    <row r="155" spans="1:2" x14ac:dyDescent="0.35">
      <c r="A155" s="9">
        <v>36433</v>
      </c>
    </row>
    <row r="156" spans="1:2" x14ac:dyDescent="0.35">
      <c r="A156" s="9">
        <v>36525</v>
      </c>
    </row>
    <row r="157" spans="1:2" x14ac:dyDescent="0.35">
      <c r="A157" s="9">
        <v>36616</v>
      </c>
    </row>
    <row r="158" spans="1:2" x14ac:dyDescent="0.35">
      <c r="A158" s="9">
        <v>36707</v>
      </c>
    </row>
    <row r="159" spans="1:2" x14ac:dyDescent="0.35">
      <c r="A159" s="9">
        <v>36799</v>
      </c>
    </row>
    <row r="160" spans="1:2" x14ac:dyDescent="0.35">
      <c r="A160" s="9">
        <v>36891</v>
      </c>
    </row>
    <row r="161" spans="1:1" x14ac:dyDescent="0.35">
      <c r="A161" s="9">
        <v>36981</v>
      </c>
    </row>
    <row r="162" spans="1:1" x14ac:dyDescent="0.35">
      <c r="A162" s="9">
        <v>37072</v>
      </c>
    </row>
    <row r="163" spans="1:1" x14ac:dyDescent="0.35">
      <c r="A163" s="9">
        <v>37164</v>
      </c>
    </row>
    <row r="164" spans="1:1" x14ac:dyDescent="0.35">
      <c r="A164" s="9">
        <v>37256</v>
      </c>
    </row>
    <row r="165" spans="1:1" x14ac:dyDescent="0.35">
      <c r="A165" s="9">
        <v>37346</v>
      </c>
    </row>
    <row r="166" spans="1:1" x14ac:dyDescent="0.35">
      <c r="A166" s="9">
        <v>37437</v>
      </c>
    </row>
    <row r="167" spans="1:1" x14ac:dyDescent="0.35">
      <c r="A167" s="9">
        <v>37529</v>
      </c>
    </row>
    <row r="168" spans="1:1" x14ac:dyDescent="0.35">
      <c r="A168" s="9">
        <v>37621</v>
      </c>
    </row>
    <row r="169" spans="1:1" x14ac:dyDescent="0.35">
      <c r="A169" s="9">
        <v>37711</v>
      </c>
    </row>
    <row r="170" spans="1:1" x14ac:dyDescent="0.35">
      <c r="A170" s="9">
        <v>37802</v>
      </c>
    </row>
    <row r="171" spans="1:1" x14ac:dyDescent="0.35">
      <c r="A171" s="9">
        <v>37894</v>
      </c>
    </row>
    <row r="172" spans="1:1" x14ac:dyDescent="0.35">
      <c r="A172" s="9">
        <v>37986</v>
      </c>
    </row>
    <row r="173" spans="1:1" x14ac:dyDescent="0.35">
      <c r="A173" s="9">
        <v>38077</v>
      </c>
    </row>
    <row r="174" spans="1:1" x14ac:dyDescent="0.35">
      <c r="A174" s="9">
        <v>38168</v>
      </c>
    </row>
    <row r="175" spans="1:1" x14ac:dyDescent="0.35">
      <c r="A175" s="9">
        <v>38260</v>
      </c>
    </row>
    <row r="176" spans="1:1" x14ac:dyDescent="0.35">
      <c r="A176" s="9">
        <v>38352</v>
      </c>
    </row>
    <row r="177" spans="1:1" x14ac:dyDescent="0.35">
      <c r="A177" s="9">
        <v>38442</v>
      </c>
    </row>
    <row r="178" spans="1:1" x14ac:dyDescent="0.35">
      <c r="A178" s="9">
        <v>38533</v>
      </c>
    </row>
    <row r="179" spans="1:1" x14ac:dyDescent="0.35">
      <c r="A179" s="9">
        <v>38625</v>
      </c>
    </row>
    <row r="180" spans="1:1" x14ac:dyDescent="0.35">
      <c r="A180" s="9">
        <v>38717</v>
      </c>
    </row>
    <row r="181" spans="1:1" x14ac:dyDescent="0.35">
      <c r="A181" s="9">
        <v>38807</v>
      </c>
    </row>
    <row r="182" spans="1:1" x14ac:dyDescent="0.35">
      <c r="A182" s="9">
        <v>38898</v>
      </c>
    </row>
    <row r="183" spans="1:1" x14ac:dyDescent="0.35">
      <c r="A183" s="9">
        <v>38990</v>
      </c>
    </row>
    <row r="184" spans="1:1" x14ac:dyDescent="0.35">
      <c r="A184" s="9">
        <v>39082</v>
      </c>
    </row>
    <row r="185" spans="1:1" x14ac:dyDescent="0.35">
      <c r="A185" s="9">
        <v>39172</v>
      </c>
    </row>
    <row r="186" spans="1:1" x14ac:dyDescent="0.35">
      <c r="A186" s="9">
        <v>39263</v>
      </c>
    </row>
    <row r="187" spans="1:1" x14ac:dyDescent="0.35">
      <c r="A187" s="9">
        <v>39355</v>
      </c>
    </row>
    <row r="188" spans="1:1" x14ac:dyDescent="0.35">
      <c r="A188" s="9">
        <v>39447</v>
      </c>
    </row>
    <row r="189" spans="1:1" x14ac:dyDescent="0.35">
      <c r="A189" s="9">
        <v>39538</v>
      </c>
    </row>
    <row r="190" spans="1:1" x14ac:dyDescent="0.35">
      <c r="A190" s="9">
        <v>39629</v>
      </c>
    </row>
    <row r="191" spans="1:1" x14ac:dyDescent="0.35">
      <c r="A191" s="9">
        <v>39721</v>
      </c>
    </row>
    <row r="192" spans="1:1" x14ac:dyDescent="0.35">
      <c r="A192" s="9">
        <v>39813</v>
      </c>
    </row>
    <row r="193" spans="1:1" x14ac:dyDescent="0.35">
      <c r="A193" s="9">
        <v>39903</v>
      </c>
    </row>
    <row r="194" spans="1:1" x14ac:dyDescent="0.35">
      <c r="A194" s="9">
        <v>39994</v>
      </c>
    </row>
    <row r="195" spans="1:1" x14ac:dyDescent="0.35">
      <c r="A195" s="9">
        <v>40086</v>
      </c>
    </row>
    <row r="196" spans="1:1" x14ac:dyDescent="0.35">
      <c r="A196" s="9">
        <v>40178</v>
      </c>
    </row>
    <row r="197" spans="1:1" x14ac:dyDescent="0.35">
      <c r="A197" s="9">
        <v>40268</v>
      </c>
    </row>
    <row r="198" spans="1:1" x14ac:dyDescent="0.35">
      <c r="A198" s="9">
        <v>40359</v>
      </c>
    </row>
    <row r="199" spans="1:1" x14ac:dyDescent="0.35">
      <c r="A199" s="9">
        <v>40451</v>
      </c>
    </row>
    <row r="200" spans="1:1" x14ac:dyDescent="0.35">
      <c r="A200" s="9">
        <v>40543</v>
      </c>
    </row>
    <row r="201" spans="1:1" x14ac:dyDescent="0.35">
      <c r="A201" s="9">
        <v>40633</v>
      </c>
    </row>
    <row r="202" spans="1:1" x14ac:dyDescent="0.35">
      <c r="A202" s="9">
        <v>40724</v>
      </c>
    </row>
    <row r="203" spans="1:1" x14ac:dyDescent="0.35">
      <c r="A203" s="9">
        <v>40816</v>
      </c>
    </row>
    <row r="204" spans="1:1" x14ac:dyDescent="0.35">
      <c r="A204" s="9">
        <v>40908</v>
      </c>
    </row>
    <row r="205" spans="1:1" x14ac:dyDescent="0.35">
      <c r="A205" s="9">
        <v>40999</v>
      </c>
    </row>
    <row r="206" spans="1:1" x14ac:dyDescent="0.35">
      <c r="A206" s="9">
        <v>41090</v>
      </c>
    </row>
    <row r="207" spans="1:1" x14ac:dyDescent="0.35">
      <c r="A207" s="9">
        <v>41182</v>
      </c>
    </row>
    <row r="208" spans="1:1" x14ac:dyDescent="0.35">
      <c r="A208" s="9">
        <v>41274</v>
      </c>
    </row>
    <row r="209" spans="1:1" x14ac:dyDescent="0.35">
      <c r="A209" s="9">
        <v>41364</v>
      </c>
    </row>
    <row r="210" spans="1:1" x14ac:dyDescent="0.35">
      <c r="A210" s="9">
        <v>41455</v>
      </c>
    </row>
    <row r="211" spans="1:1" x14ac:dyDescent="0.35">
      <c r="A211" s="9">
        <v>41547</v>
      </c>
    </row>
    <row r="212" spans="1:1" x14ac:dyDescent="0.35">
      <c r="A212" s="9">
        <v>41639</v>
      </c>
    </row>
    <row r="213" spans="1:1" x14ac:dyDescent="0.35">
      <c r="A213" s="9">
        <v>41729</v>
      </c>
    </row>
    <row r="214" spans="1:1" x14ac:dyDescent="0.35">
      <c r="A214" s="9">
        <v>41820</v>
      </c>
    </row>
    <row r="215" spans="1:1" x14ac:dyDescent="0.35">
      <c r="A215" s="9">
        <v>41912</v>
      </c>
    </row>
    <row r="216" spans="1:1" x14ac:dyDescent="0.35">
      <c r="A216" s="9">
        <v>42004</v>
      </c>
    </row>
    <row r="217" spans="1:1" x14ac:dyDescent="0.35">
      <c r="A217" s="9">
        <v>42094</v>
      </c>
    </row>
    <row r="218" spans="1:1" x14ac:dyDescent="0.35">
      <c r="A218" s="9">
        <v>42185</v>
      </c>
    </row>
    <row r="219" spans="1:1" x14ac:dyDescent="0.35">
      <c r="A219" s="9">
        <v>42277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2D050"/>
  </sheetPr>
  <dimension ref="A1:AF226"/>
  <sheetViews>
    <sheetView zoomScale="85" zoomScaleNormal="85" workbookViewId="0">
      <pane xSplit="1" ySplit="4" topLeftCell="B29" activePane="bottomRight" state="frozen"/>
      <selection pane="topRight" activeCell="B1" sqref="B1"/>
      <selection pane="bottomLeft" activeCell="A5" sqref="A5"/>
      <selection pane="bottomRight" activeCell="E2" sqref="E2"/>
    </sheetView>
  </sheetViews>
  <sheetFormatPr defaultRowHeight="14.5" x14ac:dyDescent="0.35"/>
  <cols>
    <col min="1" max="1" width="10.54296875" style="9" bestFit="1" customWidth="1"/>
    <col min="3" max="3" width="10.54296875" bestFit="1" customWidth="1"/>
    <col min="19" max="19" width="10.54296875" bestFit="1" customWidth="1"/>
    <col min="22" max="22" width="10.81640625" customWidth="1"/>
    <col min="30" max="30" width="10.54296875" bestFit="1" customWidth="1"/>
  </cols>
  <sheetData>
    <row r="1" spans="1:32" ht="19" thickBot="1" x14ac:dyDescent="0.5">
      <c r="A1" s="66">
        <f ca="1">TODAY()</f>
        <v>45624</v>
      </c>
      <c r="B1" s="99" t="s">
        <v>78</v>
      </c>
      <c r="C1" s="99"/>
      <c r="D1" s="99"/>
      <c r="E1" s="99"/>
      <c r="F1" s="99"/>
      <c r="G1" s="99"/>
      <c r="H1" s="99"/>
      <c r="I1" s="99"/>
      <c r="J1" s="99"/>
      <c r="K1" s="99"/>
      <c r="L1" s="99"/>
      <c r="M1" s="99"/>
      <c r="N1" s="99"/>
      <c r="O1" s="99"/>
      <c r="R1" s="33" t="s">
        <v>362</v>
      </c>
      <c r="S1" t="s">
        <v>94</v>
      </c>
      <c r="V1" s="32">
        <v>6984912</v>
      </c>
      <c r="W1" s="70">
        <f>$V$31/SUM($V$31:W$31)</f>
        <v>0.11860261371103162</v>
      </c>
      <c r="AE1" s="70">
        <f>AE17/(AE17+AF17)</f>
        <v>7.6626145636803061E-2</v>
      </c>
    </row>
    <row r="2" spans="1:32" x14ac:dyDescent="0.35">
      <c r="A2" s="9" t="s">
        <v>287</v>
      </c>
      <c r="B2" s="10" t="s">
        <v>80</v>
      </c>
      <c r="C2" t="s">
        <v>81</v>
      </c>
      <c r="D2" t="s">
        <v>82</v>
      </c>
      <c r="E2" t="s">
        <v>83</v>
      </c>
      <c r="F2" t="s">
        <v>84</v>
      </c>
      <c r="G2" t="s">
        <v>85</v>
      </c>
      <c r="H2" t="s">
        <v>86</v>
      </c>
      <c r="I2" t="s">
        <v>87</v>
      </c>
      <c r="J2" t="s">
        <v>88</v>
      </c>
      <c r="K2" t="s">
        <v>89</v>
      </c>
      <c r="L2" t="s">
        <v>90</v>
      </c>
      <c r="M2" t="s">
        <v>91</v>
      </c>
      <c r="N2" t="s">
        <v>92</v>
      </c>
      <c r="O2" t="s">
        <v>93</v>
      </c>
      <c r="Q2" t="s">
        <v>371</v>
      </c>
      <c r="T2" t="s">
        <v>95</v>
      </c>
      <c r="U2" t="s">
        <v>96</v>
      </c>
      <c r="V2" t="s">
        <v>97</v>
      </c>
      <c r="W2" t="s">
        <v>98</v>
      </c>
      <c r="X2" t="s">
        <v>99</v>
      </c>
      <c r="Y2" t="s">
        <v>100</v>
      </c>
      <c r="Z2" t="s">
        <v>101</v>
      </c>
      <c r="AB2" t="s">
        <v>288</v>
      </c>
    </row>
    <row r="3" spans="1:32" x14ac:dyDescent="0.35">
      <c r="B3" s="71" t="s">
        <v>370</v>
      </c>
      <c r="T3" t="s">
        <v>102</v>
      </c>
      <c r="U3" t="s">
        <v>103</v>
      </c>
      <c r="V3" t="s">
        <v>104</v>
      </c>
      <c r="W3" t="s">
        <v>105</v>
      </c>
      <c r="X3" t="s">
        <v>106</v>
      </c>
      <c r="Y3" t="s">
        <v>107</v>
      </c>
      <c r="Z3" t="s">
        <v>108</v>
      </c>
    </row>
    <row r="4" spans="1:32" x14ac:dyDescent="0.35">
      <c r="A4" s="9" t="e">
        <f ca="1">[1]!FAMEData(A$2, "1960",#REF!, 0,"Quarterly", "Down", "No Heading", "Normal")</f>
        <v>#NAME?</v>
      </c>
      <c r="B4" s="9" t="e">
        <f ca="1">[1]!FAMEData(B$2, "1960",#REF!, 0,"Quarterly", "Down", "No Heading", "Normal")</f>
        <v>#NAME?</v>
      </c>
      <c r="C4" s="9" t="e">
        <f ca="1">[1]!FAMEData(C$2, "1960",#REF!, 0,"Quarterly", "Down", "No Heading", "Normal")</f>
        <v>#NAME?</v>
      </c>
      <c r="D4" s="9" t="e">
        <f ca="1">[1]!FAMEData(D$2, "1960",#REF!, 0,"Quarterly", "Down", "No Heading", "Normal")</f>
        <v>#NAME?</v>
      </c>
      <c r="E4" s="9" t="e">
        <f ca="1">[1]!FAMEData(E$2, "1960",#REF!, 0,"Quarterly", "Down", "No Heading", "Normal")</f>
        <v>#NAME?</v>
      </c>
      <c r="F4" s="9" t="e">
        <f ca="1">[1]!FAMEData(F$2, "1960",#REF!, 0,"Quarterly", "Down", "No Heading", "Normal")</f>
        <v>#NAME?</v>
      </c>
      <c r="G4" s="9" t="e">
        <f ca="1">[1]!FAMEData(G$2, "1960",#REF!, 0,"Quarterly", "Down", "No Heading", "Normal")</f>
        <v>#NAME?</v>
      </c>
      <c r="H4" s="9" t="e">
        <f ca="1">[1]!FAMEData(H$2, "1960",#REF!, 0,"Quarterly", "Down", "No Heading", "Normal")</f>
        <v>#NAME?</v>
      </c>
      <c r="I4" s="9" t="e">
        <f ca="1">[1]!FAMEData(I$2, "1960",#REF!, 0,"Quarterly", "Down", "No Heading", "Normal")</f>
        <v>#NAME?</v>
      </c>
      <c r="J4" s="9" t="e">
        <f ca="1">[1]!FAMEData(J$2, "1960",#REF!, 0,"Quarterly", "Down", "No Heading", "Normal")</f>
        <v>#NAME?</v>
      </c>
      <c r="K4" s="9" t="e">
        <f ca="1">[1]!FAMEData(K$2, "1960",#REF!, 0,"Quarterly", "Down", "No Heading", "Normal")</f>
        <v>#NAME?</v>
      </c>
      <c r="L4" s="9" t="e">
        <f ca="1">[1]!FAMEData(L$2, "1960",#REF!, 0,"Quarterly", "Down", "No Heading", "Normal")</f>
        <v>#NAME?</v>
      </c>
      <c r="M4" s="9" t="e">
        <f ca="1">[1]!FAMEData(M$2, "1960",#REF!, 0,"Quarterly", "Down", "No Heading", "Normal")</f>
        <v>#NAME?</v>
      </c>
      <c r="N4" s="9" t="e">
        <f ca="1">[1]!FAMEData(N$2, "1960",#REF!, 0,"Quarterly", "Down", "No Heading", "Normal")</f>
        <v>#NAME?</v>
      </c>
      <c r="O4" s="9"/>
      <c r="S4" t="s">
        <v>109</v>
      </c>
      <c r="X4" t="s">
        <v>77</v>
      </c>
      <c r="AD4" s="18" t="s">
        <v>0</v>
      </c>
      <c r="AE4" t="s">
        <v>367</v>
      </c>
      <c r="AF4" t="s">
        <v>368</v>
      </c>
    </row>
    <row r="5" spans="1:32" x14ac:dyDescent="0.35">
      <c r="A5" s="9">
        <v>22097</v>
      </c>
      <c r="S5" t="s">
        <v>110</v>
      </c>
      <c r="X5" t="s">
        <v>77</v>
      </c>
      <c r="AD5" s="18" t="e">
        <f ca="1">[1]!FAMEData("FAMEDATE", "1987Q1", "2013", 0, "QUARTERLY", "Down", "No Heading", "Normal")</f>
        <v>#NAME?</v>
      </c>
      <c r="AE5" t="e">
        <f ca="1">[1]!FAMEData("nkza.q", "1987Q1", "2013", 0, "QUARTERLY", "Down", "No Heading", "Normal")</f>
        <v>#NAME?</v>
      </c>
      <c r="AF5" t="e">
        <f ca="1">[1]!FAMEData("nlbu.q", "1987Q1", "2013", 0, "QUARTERLY", "Down", "No Heading", "Normal")</f>
        <v>#NAME?</v>
      </c>
    </row>
    <row r="6" spans="1:32" x14ac:dyDescent="0.35">
      <c r="A6" s="9">
        <v>22189</v>
      </c>
      <c r="S6" t="s">
        <v>111</v>
      </c>
      <c r="X6" t="s">
        <v>77</v>
      </c>
      <c r="AD6" s="18">
        <v>31958</v>
      </c>
      <c r="AE6">
        <v>1918</v>
      </c>
      <c r="AF6">
        <v>510805</v>
      </c>
    </row>
    <row r="7" spans="1:32" x14ac:dyDescent="0.35">
      <c r="A7" s="9">
        <v>22281</v>
      </c>
      <c r="S7" t="s">
        <v>112</v>
      </c>
      <c r="X7" t="s">
        <v>77</v>
      </c>
      <c r="AD7" s="18">
        <v>32050</v>
      </c>
      <c r="AE7">
        <v>2535</v>
      </c>
      <c r="AF7">
        <v>557023</v>
      </c>
    </row>
    <row r="8" spans="1:32" x14ac:dyDescent="0.35">
      <c r="A8" s="9">
        <v>22371</v>
      </c>
      <c r="S8" t="s">
        <v>113</v>
      </c>
      <c r="X8" t="s">
        <v>77</v>
      </c>
      <c r="AD8" s="18">
        <v>32142</v>
      </c>
      <c r="AE8">
        <v>2094</v>
      </c>
      <c r="AF8">
        <v>412492</v>
      </c>
    </row>
    <row r="9" spans="1:32" x14ac:dyDescent="0.35">
      <c r="A9" s="9">
        <v>22462</v>
      </c>
      <c r="S9" t="s">
        <v>114</v>
      </c>
      <c r="X9" t="s">
        <v>77</v>
      </c>
      <c r="AD9" s="18">
        <v>32233</v>
      </c>
      <c r="AE9">
        <v>3549</v>
      </c>
      <c r="AF9">
        <v>429436</v>
      </c>
    </row>
    <row r="10" spans="1:32" x14ac:dyDescent="0.35">
      <c r="A10" s="9">
        <v>22554</v>
      </c>
      <c r="S10" t="s">
        <v>115</v>
      </c>
      <c r="X10" t="s">
        <v>77</v>
      </c>
      <c r="AD10" s="18">
        <v>32324</v>
      </c>
      <c r="AE10">
        <v>4749</v>
      </c>
      <c r="AF10">
        <v>461092</v>
      </c>
    </row>
    <row r="11" spans="1:32" x14ac:dyDescent="0.35">
      <c r="A11" s="9">
        <v>22646</v>
      </c>
      <c r="S11" t="s">
        <v>116</v>
      </c>
      <c r="X11" t="s">
        <v>77</v>
      </c>
      <c r="AD11" s="18">
        <v>32416</v>
      </c>
      <c r="AE11">
        <v>5475</v>
      </c>
      <c r="AF11">
        <v>469058</v>
      </c>
    </row>
    <row r="12" spans="1:32" x14ac:dyDescent="0.35">
      <c r="A12" s="9">
        <v>22736</v>
      </c>
      <c r="S12" t="s">
        <v>117</v>
      </c>
      <c r="X12" t="s">
        <v>77</v>
      </c>
      <c r="AD12" s="18">
        <v>32508</v>
      </c>
      <c r="AE12">
        <v>4961</v>
      </c>
      <c r="AF12">
        <v>463206</v>
      </c>
    </row>
    <row r="13" spans="1:32" x14ac:dyDescent="0.35">
      <c r="A13" s="9">
        <v>22827</v>
      </c>
      <c r="S13" t="s">
        <v>118</v>
      </c>
      <c r="X13" t="s">
        <v>77</v>
      </c>
      <c r="AD13" s="18">
        <v>32598</v>
      </c>
      <c r="AE13">
        <v>7311</v>
      </c>
      <c r="AF13">
        <v>529630</v>
      </c>
    </row>
    <row r="14" spans="1:32" x14ac:dyDescent="0.35">
      <c r="A14" s="9">
        <v>22919</v>
      </c>
      <c r="S14" t="s">
        <v>119</v>
      </c>
      <c r="X14" t="s">
        <v>77</v>
      </c>
      <c r="AD14" s="18">
        <v>32689</v>
      </c>
      <c r="AE14">
        <v>7269</v>
      </c>
      <c r="AF14">
        <v>542972</v>
      </c>
    </row>
    <row r="15" spans="1:32" x14ac:dyDescent="0.35">
      <c r="A15" s="9">
        <v>23011</v>
      </c>
      <c r="S15" t="s">
        <v>120</v>
      </c>
      <c r="X15" t="s">
        <v>77</v>
      </c>
      <c r="AD15" s="18">
        <v>32781</v>
      </c>
      <c r="AE15">
        <v>7908</v>
      </c>
      <c r="AF15">
        <v>571042</v>
      </c>
    </row>
    <row r="16" spans="1:32" x14ac:dyDescent="0.35">
      <c r="A16" s="9">
        <v>23101</v>
      </c>
      <c r="C16">
        <v>0</v>
      </c>
      <c r="S16" t="s">
        <v>121</v>
      </c>
      <c r="X16" t="s">
        <v>77</v>
      </c>
      <c r="AD16" s="18">
        <v>32873</v>
      </c>
      <c r="AE16">
        <v>6304</v>
      </c>
      <c r="AF16">
        <v>581125</v>
      </c>
    </row>
    <row r="17" spans="1:32" x14ac:dyDescent="0.35">
      <c r="A17" s="9">
        <v>23192</v>
      </c>
      <c r="C17">
        <v>0</v>
      </c>
      <c r="S17" t="s">
        <v>122</v>
      </c>
      <c r="X17" t="s">
        <v>77</v>
      </c>
      <c r="AD17" s="18">
        <v>32963</v>
      </c>
      <c r="AE17">
        <v>46828</v>
      </c>
      <c r="AF17">
        <v>564295</v>
      </c>
    </row>
    <row r="18" spans="1:32" x14ac:dyDescent="0.35">
      <c r="A18" s="9">
        <v>23284</v>
      </c>
      <c r="C18">
        <v>0</v>
      </c>
      <c r="S18" t="s">
        <v>123</v>
      </c>
      <c r="X18" t="s">
        <v>77</v>
      </c>
      <c r="AD18" s="18">
        <v>33054</v>
      </c>
      <c r="AE18">
        <v>47122</v>
      </c>
      <c r="AF18">
        <v>584466</v>
      </c>
    </row>
    <row r="19" spans="1:32" x14ac:dyDescent="0.35">
      <c r="A19" s="9">
        <v>23376</v>
      </c>
      <c r="C19">
        <v>0</v>
      </c>
      <c r="S19" t="s">
        <v>124</v>
      </c>
      <c r="X19" t="s">
        <v>77</v>
      </c>
      <c r="AD19" s="18">
        <v>33146</v>
      </c>
      <c r="AE19">
        <v>49520</v>
      </c>
      <c r="AF19">
        <v>504929</v>
      </c>
    </row>
    <row r="20" spans="1:32" x14ac:dyDescent="0.35">
      <c r="A20" s="9">
        <v>23467</v>
      </c>
      <c r="C20">
        <v>0</v>
      </c>
      <c r="S20" t="s">
        <v>125</v>
      </c>
      <c r="X20" t="s">
        <v>77</v>
      </c>
      <c r="AD20" s="18">
        <v>33238</v>
      </c>
      <c r="AE20">
        <v>51667</v>
      </c>
      <c r="AF20">
        <v>532109</v>
      </c>
    </row>
    <row r="21" spans="1:32" x14ac:dyDescent="0.35">
      <c r="A21" s="9">
        <v>23558</v>
      </c>
      <c r="C21">
        <v>0</v>
      </c>
      <c r="S21" t="s">
        <v>126</v>
      </c>
      <c r="X21" t="s">
        <v>77</v>
      </c>
      <c r="AD21" s="18">
        <v>33328</v>
      </c>
      <c r="AE21">
        <v>59345</v>
      </c>
      <c r="AF21">
        <v>615429</v>
      </c>
    </row>
    <row r="22" spans="1:32" x14ac:dyDescent="0.35">
      <c r="A22" s="9">
        <v>23650</v>
      </c>
      <c r="C22">
        <v>0</v>
      </c>
      <c r="S22" t="s">
        <v>127</v>
      </c>
      <c r="X22" t="s">
        <v>77</v>
      </c>
      <c r="AD22" s="18">
        <v>33419</v>
      </c>
      <c r="AE22">
        <v>62481</v>
      </c>
      <c r="AF22">
        <v>614812</v>
      </c>
    </row>
    <row r="23" spans="1:32" x14ac:dyDescent="0.35">
      <c r="A23" s="9">
        <v>23742</v>
      </c>
      <c r="C23">
        <v>0</v>
      </c>
      <c r="S23" t="s">
        <v>128</v>
      </c>
      <c r="X23" t="s">
        <v>77</v>
      </c>
      <c r="AD23" s="18">
        <v>33511</v>
      </c>
      <c r="AE23">
        <v>62861</v>
      </c>
      <c r="AF23">
        <v>661279</v>
      </c>
    </row>
    <row r="24" spans="1:32" x14ac:dyDescent="0.35">
      <c r="A24" s="9">
        <v>23832</v>
      </c>
      <c r="C24">
        <v>0</v>
      </c>
      <c r="S24" t="s">
        <v>129</v>
      </c>
      <c r="X24" t="s">
        <v>77</v>
      </c>
      <c r="AD24" s="18">
        <v>33603</v>
      </c>
      <c r="AE24">
        <v>61374</v>
      </c>
      <c r="AF24">
        <v>628917</v>
      </c>
    </row>
    <row r="25" spans="1:32" x14ac:dyDescent="0.35">
      <c r="A25" s="9">
        <v>23923</v>
      </c>
      <c r="C25">
        <v>0</v>
      </c>
      <c r="S25" t="s">
        <v>130</v>
      </c>
      <c r="X25" t="s">
        <v>77</v>
      </c>
      <c r="AD25" s="18">
        <v>33694</v>
      </c>
      <c r="AE25">
        <v>56866</v>
      </c>
      <c r="AF25">
        <v>626804</v>
      </c>
    </row>
    <row r="26" spans="1:32" x14ac:dyDescent="0.35">
      <c r="A26" s="9">
        <v>24015</v>
      </c>
      <c r="C26">
        <v>0</v>
      </c>
      <c r="S26" t="s">
        <v>131</v>
      </c>
      <c r="X26" t="s">
        <v>77</v>
      </c>
      <c r="AD26" s="18">
        <v>33785</v>
      </c>
      <c r="AE26">
        <v>58736</v>
      </c>
      <c r="AF26">
        <v>643144</v>
      </c>
    </row>
    <row r="27" spans="1:32" x14ac:dyDescent="0.35">
      <c r="A27" s="9">
        <v>24107</v>
      </c>
      <c r="C27">
        <v>0</v>
      </c>
      <c r="S27" t="s">
        <v>132</v>
      </c>
      <c r="X27" t="s">
        <v>77</v>
      </c>
      <c r="AD27" s="18">
        <v>33877</v>
      </c>
      <c r="AE27">
        <v>56369</v>
      </c>
      <c r="AF27">
        <v>637785</v>
      </c>
    </row>
    <row r="28" spans="1:32" x14ac:dyDescent="0.35">
      <c r="A28" s="9">
        <v>24197</v>
      </c>
      <c r="C28">
        <v>0</v>
      </c>
      <c r="S28" t="s">
        <v>133</v>
      </c>
      <c r="X28" t="s">
        <v>77</v>
      </c>
      <c r="AD28" s="18">
        <v>33969</v>
      </c>
      <c r="AE28">
        <v>62138</v>
      </c>
      <c r="AF28">
        <v>711218</v>
      </c>
    </row>
    <row r="29" spans="1:32" x14ac:dyDescent="0.35">
      <c r="A29" s="9">
        <v>24288</v>
      </c>
      <c r="C29">
        <v>0</v>
      </c>
      <c r="S29" t="s">
        <v>134</v>
      </c>
      <c r="X29" t="s">
        <v>77</v>
      </c>
      <c r="AD29" s="18">
        <v>34059</v>
      </c>
      <c r="AE29">
        <v>61147</v>
      </c>
      <c r="AF29">
        <v>731408</v>
      </c>
    </row>
    <row r="30" spans="1:32" x14ac:dyDescent="0.35">
      <c r="A30" s="9">
        <v>24380</v>
      </c>
      <c r="C30">
        <v>0</v>
      </c>
      <c r="S30" t="s">
        <v>135</v>
      </c>
      <c r="X30" t="s">
        <v>77</v>
      </c>
      <c r="AD30" s="18">
        <v>34150</v>
      </c>
      <c r="AE30">
        <v>67524</v>
      </c>
      <c r="AF30">
        <v>750508</v>
      </c>
    </row>
    <row r="31" spans="1:32" x14ac:dyDescent="0.35">
      <c r="A31" s="9">
        <v>24472</v>
      </c>
      <c r="C31">
        <v>0</v>
      </c>
      <c r="S31" t="s">
        <v>136</v>
      </c>
      <c r="T31">
        <v>47639</v>
      </c>
      <c r="U31">
        <v>4511</v>
      </c>
      <c r="V31">
        <v>3249</v>
      </c>
      <c r="W31">
        <v>24145</v>
      </c>
      <c r="X31" t="s">
        <v>77</v>
      </c>
      <c r="Y31">
        <v>7500</v>
      </c>
      <c r="Z31">
        <v>375</v>
      </c>
      <c r="AB31" s="4">
        <f>T31-(U31+W31+Y31+Z31)</f>
        <v>11108</v>
      </c>
      <c r="AD31" s="18">
        <v>34242</v>
      </c>
      <c r="AE31">
        <v>71251</v>
      </c>
      <c r="AF31">
        <v>789805</v>
      </c>
    </row>
    <row r="32" spans="1:32" x14ac:dyDescent="0.35">
      <c r="A32" s="9">
        <v>24562</v>
      </c>
      <c r="C32">
        <v>0</v>
      </c>
      <c r="Q32" s="13"/>
      <c r="S32" t="s">
        <v>137</v>
      </c>
      <c r="T32">
        <v>50390</v>
      </c>
      <c r="U32">
        <v>4722</v>
      </c>
      <c r="W32">
        <v>26075</v>
      </c>
      <c r="X32" t="s">
        <v>77</v>
      </c>
      <c r="Y32">
        <v>7760</v>
      </c>
      <c r="Z32">
        <v>487</v>
      </c>
      <c r="AB32" s="4">
        <f t="shared" ref="AB32:AB95" si="0">T32-(U32+W32+Y32+Z32)</f>
        <v>11346</v>
      </c>
      <c r="AD32" s="18">
        <v>34334</v>
      </c>
      <c r="AE32">
        <v>75786</v>
      </c>
      <c r="AF32">
        <v>870389</v>
      </c>
    </row>
    <row r="33" spans="1:32" x14ac:dyDescent="0.35">
      <c r="A33" s="9">
        <v>24653</v>
      </c>
      <c r="C33">
        <v>0</v>
      </c>
      <c r="Q33" s="13"/>
      <c r="S33" t="s">
        <v>138</v>
      </c>
      <c r="T33">
        <v>52477</v>
      </c>
      <c r="U33">
        <v>4848</v>
      </c>
      <c r="W33">
        <v>27937</v>
      </c>
      <c r="X33" t="s">
        <v>77</v>
      </c>
      <c r="Y33">
        <v>7820</v>
      </c>
      <c r="Z33">
        <v>428</v>
      </c>
      <c r="AB33" s="4">
        <f t="shared" si="0"/>
        <v>11444</v>
      </c>
      <c r="AD33" s="18">
        <v>34424</v>
      </c>
      <c r="AE33">
        <v>74467</v>
      </c>
      <c r="AF33">
        <v>829935</v>
      </c>
    </row>
    <row r="34" spans="1:32" x14ac:dyDescent="0.35">
      <c r="A34" s="9">
        <v>24745</v>
      </c>
      <c r="C34">
        <v>0</v>
      </c>
      <c r="Q34" s="13"/>
      <c r="S34" t="s">
        <v>139</v>
      </c>
      <c r="T34">
        <v>54885</v>
      </c>
      <c r="U34">
        <v>5047</v>
      </c>
      <c r="W34">
        <v>29850</v>
      </c>
      <c r="X34" t="s">
        <v>77</v>
      </c>
      <c r="Y34">
        <v>7980</v>
      </c>
      <c r="Z34">
        <v>491</v>
      </c>
      <c r="AB34" s="4">
        <f t="shared" si="0"/>
        <v>11517</v>
      </c>
      <c r="AD34" s="18">
        <v>34515</v>
      </c>
      <c r="AE34">
        <v>73775</v>
      </c>
      <c r="AF34">
        <v>795526</v>
      </c>
    </row>
    <row r="35" spans="1:32" x14ac:dyDescent="0.35">
      <c r="A35" s="9">
        <v>24837</v>
      </c>
      <c r="C35">
        <v>0</v>
      </c>
      <c r="Q35" s="13"/>
      <c r="S35" t="s">
        <v>140</v>
      </c>
      <c r="T35">
        <v>55874</v>
      </c>
      <c r="U35">
        <v>5285</v>
      </c>
      <c r="W35">
        <v>30058</v>
      </c>
      <c r="X35" t="s">
        <v>77</v>
      </c>
      <c r="Y35">
        <v>8140</v>
      </c>
      <c r="Z35">
        <v>545</v>
      </c>
      <c r="AB35" s="4">
        <f t="shared" si="0"/>
        <v>11846</v>
      </c>
      <c r="AD35" s="18">
        <v>34607</v>
      </c>
      <c r="AE35">
        <v>75647</v>
      </c>
      <c r="AF35">
        <v>820792</v>
      </c>
    </row>
    <row r="36" spans="1:32" x14ac:dyDescent="0.35">
      <c r="A36" s="9">
        <v>24928</v>
      </c>
      <c r="C36">
        <v>0</v>
      </c>
      <c r="Q36" s="13"/>
      <c r="S36" t="s">
        <v>141</v>
      </c>
      <c r="T36">
        <v>57962</v>
      </c>
      <c r="U36">
        <v>5406</v>
      </c>
      <c r="W36">
        <v>31197</v>
      </c>
      <c r="X36" t="s">
        <v>77</v>
      </c>
      <c r="Y36">
        <v>8400</v>
      </c>
      <c r="Z36">
        <v>742</v>
      </c>
      <c r="AB36" s="4">
        <f t="shared" si="0"/>
        <v>12217</v>
      </c>
      <c r="AD36" s="18">
        <v>34699</v>
      </c>
      <c r="AE36">
        <v>78604</v>
      </c>
      <c r="AF36">
        <v>833919</v>
      </c>
    </row>
    <row r="37" spans="1:32" x14ac:dyDescent="0.35">
      <c r="A37" s="9">
        <v>25019</v>
      </c>
      <c r="C37">
        <v>0</v>
      </c>
      <c r="Q37" s="13"/>
      <c r="S37" t="s">
        <v>142</v>
      </c>
      <c r="T37">
        <v>63493</v>
      </c>
      <c r="U37">
        <v>5961</v>
      </c>
      <c r="W37">
        <v>35724</v>
      </c>
      <c r="X37" t="s">
        <v>77</v>
      </c>
      <c r="Y37">
        <v>8660</v>
      </c>
      <c r="Z37">
        <v>683</v>
      </c>
      <c r="AB37" s="4">
        <f t="shared" si="0"/>
        <v>12465</v>
      </c>
      <c r="AD37" s="18">
        <v>34789</v>
      </c>
      <c r="AE37">
        <v>78978</v>
      </c>
      <c r="AF37">
        <v>849123</v>
      </c>
    </row>
    <row r="38" spans="1:32" x14ac:dyDescent="0.35">
      <c r="A38" s="9">
        <v>25111</v>
      </c>
      <c r="C38">
        <v>0</v>
      </c>
      <c r="Q38" s="13"/>
      <c r="S38" t="s">
        <v>143</v>
      </c>
      <c r="T38">
        <v>67229</v>
      </c>
      <c r="U38">
        <v>6317</v>
      </c>
      <c r="W38">
        <v>38971</v>
      </c>
      <c r="X38" t="s">
        <v>77</v>
      </c>
      <c r="Y38">
        <v>8920</v>
      </c>
      <c r="Z38">
        <v>711</v>
      </c>
      <c r="AB38" s="4">
        <f t="shared" si="0"/>
        <v>12310</v>
      </c>
      <c r="AD38" s="18">
        <v>34880</v>
      </c>
      <c r="AE38">
        <v>86590</v>
      </c>
      <c r="AF38">
        <v>887176</v>
      </c>
    </row>
    <row r="39" spans="1:32" x14ac:dyDescent="0.35">
      <c r="A39" s="9">
        <v>25203</v>
      </c>
      <c r="C39">
        <v>0</v>
      </c>
      <c r="Q39" s="13"/>
      <c r="S39" t="s">
        <v>144</v>
      </c>
      <c r="T39">
        <v>71673</v>
      </c>
      <c r="U39">
        <v>6530</v>
      </c>
      <c r="W39">
        <v>42158</v>
      </c>
      <c r="X39" t="s">
        <v>77</v>
      </c>
      <c r="Y39">
        <v>9180</v>
      </c>
      <c r="Z39">
        <v>770</v>
      </c>
      <c r="AB39" s="4">
        <f t="shared" si="0"/>
        <v>13035</v>
      </c>
      <c r="AD39" s="18">
        <v>34972</v>
      </c>
      <c r="AE39">
        <v>88874</v>
      </c>
      <c r="AF39">
        <v>942410</v>
      </c>
    </row>
    <row r="40" spans="1:32" x14ac:dyDescent="0.35">
      <c r="A40" s="9">
        <v>25293</v>
      </c>
      <c r="C40">
        <v>0</v>
      </c>
      <c r="Q40" s="13"/>
      <c r="S40" t="s">
        <v>145</v>
      </c>
      <c r="T40">
        <v>72152</v>
      </c>
      <c r="U40">
        <v>6647</v>
      </c>
      <c r="W40">
        <v>41527</v>
      </c>
      <c r="X40" t="s">
        <v>77</v>
      </c>
      <c r="Y40">
        <v>9569</v>
      </c>
      <c r="Z40">
        <v>883</v>
      </c>
      <c r="AB40" s="4">
        <f t="shared" si="0"/>
        <v>13526</v>
      </c>
      <c r="AD40" s="18">
        <v>35064</v>
      </c>
      <c r="AE40">
        <v>97297</v>
      </c>
      <c r="AF40">
        <v>970484</v>
      </c>
    </row>
    <row r="41" spans="1:32" x14ac:dyDescent="0.35">
      <c r="A41" s="9">
        <v>25384</v>
      </c>
      <c r="C41">
        <v>0</v>
      </c>
      <c r="Q41" s="13"/>
      <c r="S41" t="s">
        <v>146</v>
      </c>
      <c r="T41">
        <v>70202</v>
      </c>
      <c r="U41">
        <v>6771</v>
      </c>
      <c r="W41">
        <v>39126</v>
      </c>
      <c r="X41" t="s">
        <v>77</v>
      </c>
      <c r="Y41">
        <v>9956</v>
      </c>
      <c r="Z41">
        <v>762</v>
      </c>
      <c r="AB41" s="4">
        <f t="shared" si="0"/>
        <v>13587</v>
      </c>
      <c r="AD41" s="18">
        <v>35155</v>
      </c>
      <c r="AE41">
        <v>97998</v>
      </c>
      <c r="AF41">
        <v>995440</v>
      </c>
    </row>
    <row r="42" spans="1:32" x14ac:dyDescent="0.35">
      <c r="A42" s="9">
        <v>25476</v>
      </c>
      <c r="C42">
        <v>0</v>
      </c>
      <c r="Q42" s="13"/>
      <c r="S42" t="s">
        <v>147</v>
      </c>
      <c r="T42">
        <v>69812</v>
      </c>
      <c r="U42">
        <v>6859</v>
      </c>
      <c r="W42">
        <v>38055</v>
      </c>
      <c r="X42" t="s">
        <v>77</v>
      </c>
      <c r="Y42">
        <v>10343</v>
      </c>
      <c r="Z42">
        <v>845</v>
      </c>
      <c r="AB42" s="4">
        <f t="shared" si="0"/>
        <v>13710</v>
      </c>
      <c r="AD42" s="18">
        <v>35246</v>
      </c>
      <c r="AE42">
        <v>100481</v>
      </c>
      <c r="AF42">
        <v>1020679</v>
      </c>
    </row>
    <row r="43" spans="1:32" x14ac:dyDescent="0.35">
      <c r="A43" s="9">
        <v>25568</v>
      </c>
      <c r="C43">
        <v>0</v>
      </c>
      <c r="Q43" s="13"/>
      <c r="S43" t="s">
        <v>148</v>
      </c>
      <c r="T43">
        <v>68594</v>
      </c>
      <c r="U43">
        <v>6980</v>
      </c>
      <c r="W43">
        <v>35960</v>
      </c>
      <c r="X43" t="s">
        <v>77</v>
      </c>
      <c r="Y43">
        <v>10730</v>
      </c>
      <c r="Z43">
        <v>892</v>
      </c>
      <c r="AB43" s="4">
        <f t="shared" si="0"/>
        <v>14032</v>
      </c>
      <c r="AD43" s="18">
        <v>35338</v>
      </c>
      <c r="AE43">
        <v>101126</v>
      </c>
      <c r="AF43">
        <v>1043338</v>
      </c>
    </row>
    <row r="44" spans="1:32" x14ac:dyDescent="0.35">
      <c r="A44" s="9">
        <v>25658</v>
      </c>
      <c r="C44">
        <v>0</v>
      </c>
      <c r="Q44" s="13"/>
      <c r="S44" t="s">
        <v>149</v>
      </c>
      <c r="T44">
        <v>69349</v>
      </c>
      <c r="U44">
        <v>7202</v>
      </c>
      <c r="W44">
        <v>35400</v>
      </c>
      <c r="X44" t="s">
        <v>77</v>
      </c>
      <c r="Y44">
        <v>10984</v>
      </c>
      <c r="Z44">
        <v>1042</v>
      </c>
      <c r="AB44" s="4">
        <f t="shared" si="0"/>
        <v>14721</v>
      </c>
      <c r="AD44" s="18">
        <v>35430</v>
      </c>
      <c r="AE44">
        <v>101018</v>
      </c>
      <c r="AF44">
        <v>1063302</v>
      </c>
    </row>
    <row r="45" spans="1:32" x14ac:dyDescent="0.35">
      <c r="A45" s="9">
        <v>25749</v>
      </c>
      <c r="C45">
        <v>0</v>
      </c>
      <c r="Q45" s="13"/>
      <c r="S45" t="s">
        <v>150</v>
      </c>
      <c r="T45">
        <v>70877</v>
      </c>
      <c r="U45">
        <v>7573</v>
      </c>
      <c r="W45">
        <v>35710</v>
      </c>
      <c r="X45" t="s">
        <v>77</v>
      </c>
      <c r="Y45">
        <v>11240</v>
      </c>
      <c r="Z45">
        <v>918</v>
      </c>
      <c r="AB45" s="4">
        <f t="shared" si="0"/>
        <v>15436</v>
      </c>
      <c r="AD45" s="18">
        <v>35520</v>
      </c>
      <c r="AE45">
        <v>100980</v>
      </c>
      <c r="AF45">
        <v>1119698</v>
      </c>
    </row>
    <row r="46" spans="1:32" x14ac:dyDescent="0.35">
      <c r="A46" s="9">
        <v>25841</v>
      </c>
      <c r="C46">
        <v>0</v>
      </c>
      <c r="Q46" s="13"/>
      <c r="S46" t="s">
        <v>151</v>
      </c>
      <c r="T46">
        <v>70426</v>
      </c>
      <c r="U46">
        <v>7483</v>
      </c>
      <c r="W46">
        <v>34667</v>
      </c>
      <c r="X46" t="s">
        <v>77</v>
      </c>
      <c r="Y46">
        <v>11498</v>
      </c>
      <c r="Z46">
        <v>961</v>
      </c>
      <c r="AB46" s="4">
        <f t="shared" si="0"/>
        <v>15817</v>
      </c>
      <c r="AD46" s="18">
        <v>35611</v>
      </c>
      <c r="AE46">
        <v>106567</v>
      </c>
      <c r="AF46">
        <v>1142422</v>
      </c>
    </row>
    <row r="47" spans="1:32" x14ac:dyDescent="0.35">
      <c r="A47" s="9">
        <v>25933</v>
      </c>
      <c r="C47">
        <v>0</v>
      </c>
      <c r="Q47" s="13"/>
      <c r="S47" t="s">
        <v>152</v>
      </c>
      <c r="T47">
        <v>70830</v>
      </c>
      <c r="U47">
        <v>7680</v>
      </c>
      <c r="W47">
        <v>34499</v>
      </c>
      <c r="X47" t="s">
        <v>77</v>
      </c>
      <c r="Y47">
        <v>11750</v>
      </c>
      <c r="Z47">
        <v>893</v>
      </c>
      <c r="AB47" s="4">
        <f t="shared" si="0"/>
        <v>16008</v>
      </c>
      <c r="AD47" s="18">
        <v>35703</v>
      </c>
      <c r="AE47">
        <v>115217</v>
      </c>
      <c r="AF47">
        <v>1261558</v>
      </c>
    </row>
    <row r="48" spans="1:32" x14ac:dyDescent="0.35">
      <c r="A48" s="9">
        <v>26023</v>
      </c>
      <c r="C48">
        <v>0</v>
      </c>
      <c r="Q48" s="13"/>
      <c r="S48" t="s">
        <v>153</v>
      </c>
      <c r="T48">
        <v>74881</v>
      </c>
      <c r="U48">
        <v>8175</v>
      </c>
      <c r="W48">
        <v>36699</v>
      </c>
      <c r="X48" t="s">
        <v>77</v>
      </c>
      <c r="Y48">
        <v>11590</v>
      </c>
      <c r="Z48">
        <v>1119</v>
      </c>
      <c r="AB48" s="4">
        <f t="shared" si="0"/>
        <v>17298</v>
      </c>
      <c r="AD48" s="18">
        <v>35795</v>
      </c>
      <c r="AE48">
        <v>115805</v>
      </c>
      <c r="AF48">
        <v>1256347</v>
      </c>
    </row>
    <row r="49" spans="1:32" x14ac:dyDescent="0.35">
      <c r="A49" s="9">
        <v>26114</v>
      </c>
      <c r="C49">
        <v>0</v>
      </c>
      <c r="Q49" s="13"/>
      <c r="S49" t="s">
        <v>154</v>
      </c>
      <c r="T49">
        <v>78218</v>
      </c>
      <c r="U49">
        <v>8822</v>
      </c>
      <c r="W49">
        <v>39518</v>
      </c>
      <c r="X49" t="s">
        <v>77</v>
      </c>
      <c r="Y49">
        <v>11430</v>
      </c>
      <c r="Z49">
        <v>850</v>
      </c>
      <c r="AB49" s="4">
        <f t="shared" si="0"/>
        <v>17598</v>
      </c>
      <c r="AD49" s="18">
        <v>35885</v>
      </c>
      <c r="AE49">
        <v>123489</v>
      </c>
      <c r="AF49">
        <v>1402816</v>
      </c>
    </row>
    <row r="50" spans="1:32" x14ac:dyDescent="0.35">
      <c r="A50" s="9">
        <v>26206</v>
      </c>
      <c r="C50">
        <v>0</v>
      </c>
      <c r="Q50" s="13"/>
      <c r="S50" t="s">
        <v>155</v>
      </c>
      <c r="T50">
        <v>82460</v>
      </c>
      <c r="U50">
        <v>9057</v>
      </c>
      <c r="W50">
        <v>43094</v>
      </c>
      <c r="X50" t="s">
        <v>77</v>
      </c>
      <c r="Y50">
        <v>11260</v>
      </c>
      <c r="Z50">
        <v>922</v>
      </c>
      <c r="AB50" s="4">
        <f t="shared" si="0"/>
        <v>18127</v>
      </c>
      <c r="AD50" s="18">
        <v>35976</v>
      </c>
      <c r="AE50">
        <v>126243</v>
      </c>
      <c r="AF50">
        <v>1435854</v>
      </c>
    </row>
    <row r="51" spans="1:32" x14ac:dyDescent="0.35">
      <c r="A51" s="9">
        <v>26298</v>
      </c>
      <c r="C51">
        <v>0</v>
      </c>
      <c r="Q51" s="13"/>
      <c r="S51" t="s">
        <v>156</v>
      </c>
      <c r="T51">
        <v>84795</v>
      </c>
      <c r="U51">
        <v>9308</v>
      </c>
      <c r="W51">
        <v>44696</v>
      </c>
      <c r="X51" t="s">
        <v>77</v>
      </c>
      <c r="Y51">
        <v>11110</v>
      </c>
      <c r="Z51">
        <v>877</v>
      </c>
      <c r="AB51" s="4">
        <f t="shared" si="0"/>
        <v>18804</v>
      </c>
      <c r="AD51" s="18">
        <v>36068</v>
      </c>
      <c r="AE51">
        <v>134453</v>
      </c>
      <c r="AF51">
        <v>1298035</v>
      </c>
    </row>
    <row r="52" spans="1:32" x14ac:dyDescent="0.35">
      <c r="A52" s="9">
        <v>26389</v>
      </c>
      <c r="C52">
        <v>0</v>
      </c>
      <c r="Q52" s="13"/>
      <c r="S52" t="s">
        <v>157</v>
      </c>
      <c r="T52">
        <v>88425</v>
      </c>
      <c r="U52">
        <v>9609</v>
      </c>
      <c r="W52">
        <v>46829</v>
      </c>
      <c r="X52" t="s">
        <v>77</v>
      </c>
      <c r="Y52">
        <v>11464</v>
      </c>
      <c r="Z52">
        <v>933</v>
      </c>
      <c r="AB52" s="4">
        <f t="shared" si="0"/>
        <v>19590</v>
      </c>
      <c r="AD52" s="18">
        <v>36160</v>
      </c>
      <c r="AE52">
        <v>141187</v>
      </c>
      <c r="AF52">
        <v>1417341</v>
      </c>
    </row>
    <row r="53" spans="1:32" x14ac:dyDescent="0.35">
      <c r="A53" s="9">
        <v>26480</v>
      </c>
      <c r="C53">
        <v>0</v>
      </c>
      <c r="Q53" s="13"/>
      <c r="S53" t="s">
        <v>158</v>
      </c>
      <c r="T53">
        <v>92726</v>
      </c>
      <c r="U53">
        <v>9642</v>
      </c>
      <c r="W53">
        <v>50564</v>
      </c>
      <c r="X53" t="s">
        <v>77</v>
      </c>
      <c r="Y53">
        <v>11816</v>
      </c>
      <c r="Z53">
        <v>774</v>
      </c>
      <c r="AB53" s="4">
        <f t="shared" si="0"/>
        <v>19930</v>
      </c>
      <c r="AD53" s="18">
        <v>36250</v>
      </c>
      <c r="AE53">
        <v>156006</v>
      </c>
      <c r="AF53">
        <v>1520695</v>
      </c>
    </row>
    <row r="54" spans="1:32" x14ac:dyDescent="0.35">
      <c r="A54" s="9">
        <v>26572</v>
      </c>
      <c r="C54">
        <v>0</v>
      </c>
      <c r="Q54" s="13"/>
      <c r="S54" t="s">
        <v>159</v>
      </c>
      <c r="T54">
        <v>97707</v>
      </c>
      <c r="U54">
        <v>10384</v>
      </c>
      <c r="W54">
        <v>53859</v>
      </c>
      <c r="X54" t="s">
        <v>77</v>
      </c>
      <c r="Y54">
        <v>12168</v>
      </c>
      <c r="Z54">
        <v>847</v>
      </c>
      <c r="AB54" s="4">
        <f t="shared" si="0"/>
        <v>20449</v>
      </c>
      <c r="AD54" s="18">
        <v>36341</v>
      </c>
      <c r="AE54">
        <v>166152</v>
      </c>
      <c r="AF54">
        <v>1646353</v>
      </c>
    </row>
    <row r="55" spans="1:32" x14ac:dyDescent="0.35">
      <c r="A55" s="9">
        <v>26664</v>
      </c>
      <c r="C55">
        <v>0</v>
      </c>
      <c r="Q55" s="13"/>
      <c r="S55" t="s">
        <v>160</v>
      </c>
      <c r="T55">
        <v>100295</v>
      </c>
      <c r="U55">
        <v>10775</v>
      </c>
      <c r="W55">
        <v>54048</v>
      </c>
      <c r="X55" t="s">
        <v>77</v>
      </c>
      <c r="Y55">
        <v>12520</v>
      </c>
      <c r="Z55">
        <v>866</v>
      </c>
      <c r="AB55" s="4">
        <f t="shared" si="0"/>
        <v>22086</v>
      </c>
      <c r="AD55" s="18">
        <v>36433</v>
      </c>
      <c r="AE55">
        <v>162529</v>
      </c>
      <c r="AF55">
        <v>1596686</v>
      </c>
    </row>
    <row r="56" spans="1:32" x14ac:dyDescent="0.35">
      <c r="A56" s="9">
        <v>26754</v>
      </c>
      <c r="C56">
        <v>0</v>
      </c>
      <c r="Q56" s="13"/>
      <c r="S56" t="s">
        <v>161</v>
      </c>
      <c r="T56">
        <v>89545</v>
      </c>
      <c r="U56">
        <v>10897</v>
      </c>
      <c r="W56">
        <v>41810</v>
      </c>
      <c r="X56" t="s">
        <v>77</v>
      </c>
      <c r="Y56">
        <v>13560</v>
      </c>
      <c r="Z56">
        <v>794</v>
      </c>
      <c r="AB56" s="4">
        <f t="shared" si="0"/>
        <v>22484</v>
      </c>
      <c r="AD56" s="18">
        <v>36525</v>
      </c>
      <c r="AE56">
        <v>175247</v>
      </c>
      <c r="AF56">
        <v>1858921</v>
      </c>
    </row>
    <row r="57" spans="1:32" x14ac:dyDescent="0.35">
      <c r="A57" s="9">
        <v>26845</v>
      </c>
      <c r="C57">
        <v>0</v>
      </c>
      <c r="Q57" s="13"/>
      <c r="S57" t="s">
        <v>162</v>
      </c>
      <c r="T57">
        <v>91175</v>
      </c>
      <c r="U57">
        <v>11427</v>
      </c>
      <c r="W57">
        <v>41049</v>
      </c>
      <c r="X57" t="s">
        <v>77</v>
      </c>
      <c r="Y57">
        <v>14600</v>
      </c>
      <c r="Z57">
        <v>963</v>
      </c>
      <c r="AB57" s="4">
        <f t="shared" si="0"/>
        <v>23136</v>
      </c>
      <c r="AD57" s="18">
        <v>36616</v>
      </c>
      <c r="AE57">
        <v>179742</v>
      </c>
      <c r="AF57">
        <v>1947332</v>
      </c>
    </row>
    <row r="58" spans="1:32" x14ac:dyDescent="0.35">
      <c r="A58" s="9">
        <v>26937</v>
      </c>
      <c r="C58">
        <v>0</v>
      </c>
      <c r="Q58" s="13"/>
      <c r="S58" t="s">
        <v>163</v>
      </c>
      <c r="T58">
        <v>93760</v>
      </c>
      <c r="U58">
        <v>11857</v>
      </c>
      <c r="W58">
        <v>40336</v>
      </c>
      <c r="X58" t="s">
        <v>77</v>
      </c>
      <c r="Y58">
        <v>16640</v>
      </c>
      <c r="Z58">
        <v>1612</v>
      </c>
      <c r="AB58" s="4">
        <f t="shared" si="0"/>
        <v>23315</v>
      </c>
      <c r="AD58" s="18">
        <v>36707</v>
      </c>
      <c r="AE58">
        <v>195460</v>
      </c>
      <c r="AF58">
        <v>1916026</v>
      </c>
    </row>
    <row r="59" spans="1:32" x14ac:dyDescent="0.35">
      <c r="A59" s="9">
        <v>27029</v>
      </c>
      <c r="C59">
        <v>0</v>
      </c>
      <c r="Q59" s="13"/>
      <c r="S59" t="s">
        <v>164</v>
      </c>
      <c r="T59">
        <v>95674</v>
      </c>
      <c r="U59">
        <v>12352</v>
      </c>
      <c r="W59">
        <v>38938</v>
      </c>
      <c r="X59" t="s">
        <v>77</v>
      </c>
      <c r="Y59">
        <v>16680</v>
      </c>
      <c r="Z59">
        <v>1347</v>
      </c>
      <c r="AB59" s="4">
        <f t="shared" si="0"/>
        <v>26357</v>
      </c>
      <c r="AD59" s="18">
        <v>36799</v>
      </c>
      <c r="AE59">
        <v>205878</v>
      </c>
      <c r="AF59">
        <v>1921843</v>
      </c>
    </row>
    <row r="60" spans="1:32" x14ac:dyDescent="0.35">
      <c r="A60" s="9">
        <v>27119</v>
      </c>
      <c r="C60">
        <v>0</v>
      </c>
      <c r="Q60" s="13"/>
      <c r="S60" t="s">
        <v>165</v>
      </c>
      <c r="T60">
        <v>91859</v>
      </c>
      <c r="U60">
        <v>13189</v>
      </c>
      <c r="W60">
        <v>32969</v>
      </c>
      <c r="X60" t="s">
        <v>77</v>
      </c>
      <c r="Y60">
        <v>17300</v>
      </c>
      <c r="Z60">
        <v>1501</v>
      </c>
      <c r="AB60" s="4">
        <f t="shared" si="0"/>
        <v>26900</v>
      </c>
      <c r="AD60" s="18">
        <v>36891</v>
      </c>
      <c r="AE60">
        <v>220492</v>
      </c>
      <c r="AF60">
        <v>1867484</v>
      </c>
    </row>
    <row r="61" spans="1:32" x14ac:dyDescent="0.35">
      <c r="A61" s="9">
        <v>27210</v>
      </c>
      <c r="C61">
        <v>0</v>
      </c>
      <c r="Q61" s="13"/>
      <c r="S61" t="s">
        <v>166</v>
      </c>
      <c r="T61">
        <v>88427</v>
      </c>
      <c r="U61">
        <v>13589</v>
      </c>
      <c r="W61">
        <v>27628</v>
      </c>
      <c r="X61" t="s">
        <v>77</v>
      </c>
      <c r="Y61">
        <v>17920</v>
      </c>
      <c r="Z61">
        <v>1400</v>
      </c>
      <c r="AB61" s="4">
        <f t="shared" si="0"/>
        <v>27890</v>
      </c>
      <c r="AD61" s="18">
        <v>36981</v>
      </c>
      <c r="AE61">
        <v>223405</v>
      </c>
      <c r="AF61">
        <v>1705912</v>
      </c>
    </row>
    <row r="62" spans="1:32" x14ac:dyDescent="0.35">
      <c r="A62" s="9">
        <v>27302</v>
      </c>
      <c r="C62">
        <v>0</v>
      </c>
      <c r="Q62" s="13"/>
      <c r="S62" t="s">
        <v>167</v>
      </c>
      <c r="T62">
        <v>84183</v>
      </c>
      <c r="U62">
        <v>13674</v>
      </c>
      <c r="W62">
        <v>21823</v>
      </c>
      <c r="X62" t="s">
        <v>77</v>
      </c>
      <c r="Y62">
        <v>18540</v>
      </c>
      <c r="Z62">
        <v>1687</v>
      </c>
      <c r="AB62" s="4">
        <f t="shared" si="0"/>
        <v>28459</v>
      </c>
      <c r="AD62" s="18">
        <v>37072</v>
      </c>
      <c r="AE62">
        <v>226014</v>
      </c>
      <c r="AF62">
        <v>1681832</v>
      </c>
    </row>
    <row r="63" spans="1:32" x14ac:dyDescent="0.35">
      <c r="A63" s="9">
        <v>27394</v>
      </c>
      <c r="C63">
        <v>0</v>
      </c>
      <c r="Q63" s="13"/>
      <c r="S63" t="s">
        <v>168</v>
      </c>
      <c r="T63">
        <v>84383</v>
      </c>
      <c r="U63">
        <v>14206</v>
      </c>
      <c r="W63">
        <v>19958</v>
      </c>
      <c r="X63" t="s">
        <v>77</v>
      </c>
      <c r="Y63">
        <v>19160</v>
      </c>
      <c r="Z63">
        <v>1736</v>
      </c>
      <c r="AB63" s="4">
        <f t="shared" si="0"/>
        <v>29323</v>
      </c>
      <c r="AD63" s="18">
        <v>37164</v>
      </c>
      <c r="AE63">
        <v>222930</v>
      </c>
      <c r="AF63">
        <v>1502605</v>
      </c>
    </row>
    <row r="64" spans="1:32" x14ac:dyDescent="0.35">
      <c r="A64" s="9">
        <v>27484</v>
      </c>
      <c r="C64">
        <v>0</v>
      </c>
      <c r="Q64" s="13"/>
      <c r="S64" t="s">
        <v>169</v>
      </c>
      <c r="T64">
        <v>94645</v>
      </c>
      <c r="U64">
        <v>14491</v>
      </c>
      <c r="W64">
        <v>28860</v>
      </c>
      <c r="X64" t="s">
        <v>77</v>
      </c>
      <c r="Y64">
        <v>19409</v>
      </c>
      <c r="Z64">
        <v>2137</v>
      </c>
      <c r="AB64" s="4">
        <f t="shared" si="0"/>
        <v>29748</v>
      </c>
      <c r="AD64" s="18">
        <v>37256</v>
      </c>
      <c r="AE64">
        <v>231826</v>
      </c>
      <c r="AF64">
        <v>1591960</v>
      </c>
    </row>
    <row r="65" spans="1:32" x14ac:dyDescent="0.35">
      <c r="A65" s="9">
        <v>27575</v>
      </c>
      <c r="B65">
        <v>102892</v>
      </c>
      <c r="C65">
        <v>0</v>
      </c>
      <c r="Q65" s="13"/>
      <c r="S65" t="s">
        <v>170</v>
      </c>
      <c r="T65">
        <v>98968</v>
      </c>
      <c r="U65">
        <v>15428</v>
      </c>
      <c r="W65">
        <v>33100</v>
      </c>
      <c r="X65" t="s">
        <v>77</v>
      </c>
      <c r="Y65">
        <v>19656</v>
      </c>
      <c r="Z65">
        <v>2029</v>
      </c>
      <c r="AB65" s="4">
        <f t="shared" si="0"/>
        <v>28755</v>
      </c>
      <c r="AD65" s="18">
        <v>37346</v>
      </c>
      <c r="AE65">
        <v>239879</v>
      </c>
      <c r="AF65">
        <v>1606333</v>
      </c>
    </row>
    <row r="66" spans="1:32" x14ac:dyDescent="0.35">
      <c r="A66" s="9">
        <v>27667</v>
      </c>
      <c r="B66">
        <v>108487</v>
      </c>
      <c r="C66">
        <v>0</v>
      </c>
      <c r="Q66" s="13"/>
      <c r="S66" t="s">
        <v>171</v>
      </c>
      <c r="T66">
        <v>104893</v>
      </c>
      <c r="U66">
        <v>16324</v>
      </c>
      <c r="W66">
        <v>37402</v>
      </c>
      <c r="X66" t="s">
        <v>77</v>
      </c>
      <c r="Y66">
        <v>19903</v>
      </c>
      <c r="Z66">
        <v>2284</v>
      </c>
      <c r="AB66" s="4">
        <f t="shared" si="0"/>
        <v>28980</v>
      </c>
      <c r="AD66" s="18">
        <v>37437</v>
      </c>
      <c r="AE66">
        <v>243604</v>
      </c>
      <c r="AF66">
        <v>1429847</v>
      </c>
    </row>
    <row r="67" spans="1:32" x14ac:dyDescent="0.35">
      <c r="A67" s="9">
        <v>27759</v>
      </c>
      <c r="B67">
        <v>114679</v>
      </c>
      <c r="C67">
        <v>0</v>
      </c>
      <c r="Q67" s="13"/>
      <c r="S67" t="s">
        <v>172</v>
      </c>
      <c r="T67">
        <v>111446</v>
      </c>
      <c r="U67">
        <v>17418</v>
      </c>
      <c r="W67">
        <v>41152</v>
      </c>
      <c r="X67" t="s">
        <v>77</v>
      </c>
      <c r="Y67">
        <v>20150</v>
      </c>
      <c r="Z67">
        <v>2387</v>
      </c>
      <c r="AB67" s="4">
        <f t="shared" si="0"/>
        <v>30339</v>
      </c>
      <c r="AD67" s="18">
        <v>37529</v>
      </c>
      <c r="AE67">
        <v>256820</v>
      </c>
      <c r="AF67">
        <v>1186357</v>
      </c>
    </row>
    <row r="68" spans="1:32" x14ac:dyDescent="0.35">
      <c r="A68" s="9">
        <v>27850</v>
      </c>
      <c r="B68">
        <v>118955</v>
      </c>
      <c r="C68">
        <v>0</v>
      </c>
      <c r="Q68" s="13"/>
      <c r="S68" t="s">
        <v>173</v>
      </c>
      <c r="T68">
        <v>115191</v>
      </c>
      <c r="U68">
        <v>18295</v>
      </c>
      <c r="W68">
        <v>42297</v>
      </c>
      <c r="X68" t="s">
        <v>77</v>
      </c>
      <c r="Y68">
        <v>21040</v>
      </c>
      <c r="Z68">
        <v>2505</v>
      </c>
      <c r="AB68" s="4">
        <f t="shared" si="0"/>
        <v>31054</v>
      </c>
      <c r="AD68" s="18">
        <v>37621</v>
      </c>
      <c r="AE68">
        <v>258757</v>
      </c>
      <c r="AF68">
        <v>1212514</v>
      </c>
    </row>
    <row r="69" spans="1:32" x14ac:dyDescent="0.35">
      <c r="A69" s="9">
        <v>27941</v>
      </c>
      <c r="B69">
        <v>120433</v>
      </c>
      <c r="C69">
        <v>0</v>
      </c>
      <c r="Q69" s="13"/>
      <c r="S69" t="s">
        <v>174</v>
      </c>
      <c r="T69">
        <v>114380</v>
      </c>
      <c r="U69">
        <v>18702</v>
      </c>
      <c r="W69">
        <v>39927</v>
      </c>
      <c r="X69" t="s">
        <v>77</v>
      </c>
      <c r="Y69">
        <v>21930</v>
      </c>
      <c r="Z69">
        <v>2352</v>
      </c>
      <c r="AB69" s="4">
        <f t="shared" si="0"/>
        <v>31469</v>
      </c>
      <c r="AD69" s="18">
        <v>37711</v>
      </c>
      <c r="AE69">
        <v>228721</v>
      </c>
      <c r="AF69">
        <v>1145530</v>
      </c>
    </row>
    <row r="70" spans="1:32" x14ac:dyDescent="0.35">
      <c r="A70" s="9">
        <v>28033</v>
      </c>
      <c r="B70">
        <v>120244</v>
      </c>
      <c r="C70">
        <v>0</v>
      </c>
      <c r="Q70" s="13"/>
      <c r="S70" t="s">
        <v>175</v>
      </c>
      <c r="T70">
        <v>113680</v>
      </c>
      <c r="U70">
        <v>19012</v>
      </c>
      <c r="W70">
        <v>36729</v>
      </c>
      <c r="X70" t="s">
        <v>77</v>
      </c>
      <c r="Y70">
        <v>22820</v>
      </c>
      <c r="Z70">
        <v>2488</v>
      </c>
      <c r="AB70" s="4">
        <f t="shared" si="0"/>
        <v>32631</v>
      </c>
      <c r="AD70" s="18">
        <v>37802</v>
      </c>
      <c r="AE70">
        <v>235704</v>
      </c>
      <c r="AF70">
        <v>1254045</v>
      </c>
    </row>
    <row r="71" spans="1:32" x14ac:dyDescent="0.35">
      <c r="A71" s="9">
        <v>28125</v>
      </c>
      <c r="B71">
        <v>128696</v>
      </c>
      <c r="C71">
        <v>0</v>
      </c>
      <c r="Q71" s="13"/>
      <c r="S71" t="s">
        <v>176</v>
      </c>
      <c r="T71">
        <v>121714</v>
      </c>
      <c r="U71">
        <v>19665</v>
      </c>
      <c r="W71">
        <v>41379</v>
      </c>
      <c r="X71" t="s">
        <v>77</v>
      </c>
      <c r="Y71">
        <v>23710</v>
      </c>
      <c r="Z71">
        <v>2657</v>
      </c>
      <c r="AB71" s="4">
        <f t="shared" si="0"/>
        <v>34303</v>
      </c>
      <c r="AD71" s="18">
        <v>37894</v>
      </c>
      <c r="AE71">
        <v>246768</v>
      </c>
      <c r="AF71">
        <v>1292016</v>
      </c>
    </row>
    <row r="72" spans="1:32" x14ac:dyDescent="0.35">
      <c r="A72" s="9">
        <v>28215</v>
      </c>
      <c r="B72">
        <v>132133</v>
      </c>
      <c r="C72">
        <v>0</v>
      </c>
      <c r="Q72" s="13"/>
      <c r="S72" t="s">
        <v>177</v>
      </c>
      <c r="T72">
        <v>128163</v>
      </c>
      <c r="U72">
        <v>20913</v>
      </c>
      <c r="W72">
        <v>44531</v>
      </c>
      <c r="X72" t="s">
        <v>77</v>
      </c>
      <c r="Y72">
        <v>24360</v>
      </c>
      <c r="Z72">
        <v>2998</v>
      </c>
      <c r="AB72" s="4">
        <f t="shared" si="0"/>
        <v>35361</v>
      </c>
      <c r="AD72" s="18">
        <v>37986</v>
      </c>
      <c r="AE72">
        <v>244867</v>
      </c>
      <c r="AF72">
        <v>1397289</v>
      </c>
    </row>
    <row r="73" spans="1:32" x14ac:dyDescent="0.35">
      <c r="A73" s="9">
        <v>28306</v>
      </c>
      <c r="B73">
        <v>137269</v>
      </c>
      <c r="C73">
        <v>0</v>
      </c>
      <c r="Q73" s="13"/>
      <c r="S73" t="s">
        <v>178</v>
      </c>
      <c r="T73">
        <v>137324</v>
      </c>
      <c r="U73">
        <v>21375</v>
      </c>
      <c r="W73">
        <v>51708</v>
      </c>
      <c r="X73" t="s">
        <v>77</v>
      </c>
      <c r="Y73">
        <v>25010</v>
      </c>
      <c r="Z73">
        <v>2777</v>
      </c>
      <c r="AB73" s="4">
        <f t="shared" si="0"/>
        <v>36454</v>
      </c>
      <c r="AD73" s="18">
        <v>38077</v>
      </c>
      <c r="AE73">
        <v>245435</v>
      </c>
      <c r="AF73">
        <v>1398109</v>
      </c>
    </row>
    <row r="74" spans="1:32" x14ac:dyDescent="0.35">
      <c r="A74" s="9">
        <v>28398</v>
      </c>
      <c r="B74">
        <v>147736</v>
      </c>
      <c r="C74">
        <v>0</v>
      </c>
      <c r="Q74" s="13"/>
      <c r="S74" t="s">
        <v>179</v>
      </c>
      <c r="T74">
        <v>147082</v>
      </c>
      <c r="U74">
        <v>22330</v>
      </c>
      <c r="W74">
        <v>59031</v>
      </c>
      <c r="X74" t="s">
        <v>77</v>
      </c>
      <c r="Y74">
        <v>25670</v>
      </c>
      <c r="Z74">
        <v>2829</v>
      </c>
      <c r="AB74" s="4">
        <f t="shared" si="0"/>
        <v>37222</v>
      </c>
      <c r="AD74" s="18">
        <v>38168</v>
      </c>
      <c r="AE74">
        <v>228558</v>
      </c>
      <c r="AF74">
        <v>1425112</v>
      </c>
    </row>
    <row r="75" spans="1:32" x14ac:dyDescent="0.35">
      <c r="A75" s="9">
        <v>28490</v>
      </c>
      <c r="B75">
        <v>149967</v>
      </c>
      <c r="C75">
        <v>0</v>
      </c>
      <c r="Q75" s="13"/>
      <c r="S75" t="s">
        <v>180</v>
      </c>
      <c r="T75">
        <v>147431</v>
      </c>
      <c r="U75">
        <v>22355</v>
      </c>
      <c r="W75">
        <v>57700</v>
      </c>
      <c r="X75" t="s">
        <v>77</v>
      </c>
      <c r="Y75">
        <v>26310</v>
      </c>
      <c r="Z75">
        <v>2968</v>
      </c>
      <c r="AB75" s="4">
        <f t="shared" si="0"/>
        <v>38098</v>
      </c>
      <c r="AD75" s="18">
        <v>38260</v>
      </c>
      <c r="AE75">
        <v>231163</v>
      </c>
      <c r="AF75">
        <v>1440653</v>
      </c>
    </row>
    <row r="76" spans="1:32" x14ac:dyDescent="0.35">
      <c r="A76" s="9">
        <v>28580</v>
      </c>
      <c r="B76">
        <v>151949</v>
      </c>
      <c r="C76">
        <v>0</v>
      </c>
      <c r="Q76" s="13"/>
      <c r="S76" t="s">
        <v>181</v>
      </c>
      <c r="T76">
        <v>147521</v>
      </c>
      <c r="U76">
        <v>22677</v>
      </c>
      <c r="W76">
        <v>55755</v>
      </c>
      <c r="X76" t="s">
        <v>77</v>
      </c>
      <c r="Y76">
        <v>27102</v>
      </c>
      <c r="Z76">
        <v>3115</v>
      </c>
      <c r="AB76" s="4">
        <f t="shared" si="0"/>
        <v>38872</v>
      </c>
      <c r="AD76" s="18">
        <v>38352</v>
      </c>
      <c r="AE76">
        <v>228369</v>
      </c>
      <c r="AF76">
        <v>1505402</v>
      </c>
    </row>
    <row r="77" spans="1:32" x14ac:dyDescent="0.35">
      <c r="A77" s="9">
        <v>28671</v>
      </c>
      <c r="B77">
        <v>157620</v>
      </c>
      <c r="C77">
        <v>0</v>
      </c>
      <c r="Q77" s="13"/>
      <c r="S77" t="s">
        <v>182</v>
      </c>
      <c r="T77">
        <v>152262</v>
      </c>
      <c r="U77">
        <v>23258</v>
      </c>
      <c r="W77">
        <v>58442</v>
      </c>
      <c r="X77" t="s">
        <v>77</v>
      </c>
      <c r="Y77">
        <v>27893</v>
      </c>
      <c r="Z77">
        <v>3021</v>
      </c>
      <c r="AB77" s="4">
        <f t="shared" si="0"/>
        <v>39648</v>
      </c>
      <c r="AD77" s="18">
        <v>38442</v>
      </c>
      <c r="AE77">
        <v>233182</v>
      </c>
      <c r="AF77">
        <v>1543921</v>
      </c>
    </row>
    <row r="78" spans="1:32" x14ac:dyDescent="0.35">
      <c r="A78" s="9">
        <v>28763</v>
      </c>
      <c r="B78">
        <v>163634</v>
      </c>
      <c r="C78">
        <v>0</v>
      </c>
      <c r="Q78" s="13"/>
      <c r="S78" t="s">
        <v>183</v>
      </c>
      <c r="T78">
        <v>158865</v>
      </c>
      <c r="U78">
        <v>23781</v>
      </c>
      <c r="W78">
        <v>63485</v>
      </c>
      <c r="X78" t="s">
        <v>77</v>
      </c>
      <c r="Y78">
        <v>28684</v>
      </c>
      <c r="Z78">
        <v>3132</v>
      </c>
      <c r="AB78" s="4">
        <f t="shared" si="0"/>
        <v>39783</v>
      </c>
      <c r="AD78" s="18">
        <v>38533</v>
      </c>
      <c r="AE78">
        <v>237229</v>
      </c>
      <c r="AF78">
        <v>1600657</v>
      </c>
    </row>
    <row r="79" spans="1:32" x14ac:dyDescent="0.35">
      <c r="A79" s="9">
        <v>28855</v>
      </c>
      <c r="B79">
        <v>163966</v>
      </c>
      <c r="C79">
        <v>0</v>
      </c>
      <c r="Q79" s="13"/>
      <c r="S79" t="s">
        <v>184</v>
      </c>
      <c r="T79">
        <v>159487</v>
      </c>
      <c r="U79">
        <v>24282</v>
      </c>
      <c r="W79">
        <v>61576</v>
      </c>
      <c r="X79" t="s">
        <v>77</v>
      </c>
      <c r="Y79">
        <v>29475</v>
      </c>
      <c r="Z79">
        <v>3506</v>
      </c>
      <c r="AB79" s="4">
        <f t="shared" si="0"/>
        <v>40648</v>
      </c>
      <c r="AD79" s="18">
        <v>38625</v>
      </c>
      <c r="AE79">
        <v>239279</v>
      </c>
      <c r="AF79">
        <v>1699635</v>
      </c>
    </row>
    <row r="80" spans="1:32" x14ac:dyDescent="0.35">
      <c r="A80" s="9">
        <v>28945</v>
      </c>
      <c r="B80">
        <v>180987</v>
      </c>
      <c r="C80">
        <v>0</v>
      </c>
      <c r="Q80" s="13"/>
      <c r="S80" t="s">
        <v>185</v>
      </c>
      <c r="T80">
        <v>177200</v>
      </c>
      <c r="U80">
        <v>27642</v>
      </c>
      <c r="W80">
        <v>72577</v>
      </c>
      <c r="X80" t="s">
        <v>77</v>
      </c>
      <c r="Y80">
        <v>30481</v>
      </c>
      <c r="Z80">
        <v>3902</v>
      </c>
      <c r="AB80" s="4">
        <f t="shared" si="0"/>
        <v>42598</v>
      </c>
      <c r="AD80" s="18">
        <v>38717</v>
      </c>
      <c r="AE80">
        <v>244552</v>
      </c>
      <c r="AF80">
        <v>1748687</v>
      </c>
    </row>
    <row r="81" spans="1:32" x14ac:dyDescent="0.35">
      <c r="A81" s="9">
        <v>29036</v>
      </c>
      <c r="B81">
        <v>180839</v>
      </c>
      <c r="C81">
        <v>1</v>
      </c>
      <c r="Q81" s="13"/>
      <c r="S81" t="s">
        <v>186</v>
      </c>
      <c r="T81">
        <v>175529</v>
      </c>
      <c r="U81">
        <v>29308</v>
      </c>
      <c r="W81">
        <v>66710</v>
      </c>
      <c r="X81" t="s">
        <v>77</v>
      </c>
      <c r="Y81">
        <v>31487</v>
      </c>
      <c r="Z81">
        <v>4288</v>
      </c>
      <c r="AB81" s="4">
        <f t="shared" si="0"/>
        <v>43736</v>
      </c>
      <c r="AD81" s="18">
        <v>38807</v>
      </c>
      <c r="AE81">
        <v>244915</v>
      </c>
      <c r="AF81">
        <v>1869013</v>
      </c>
    </row>
    <row r="82" spans="1:32" x14ac:dyDescent="0.35">
      <c r="A82" s="9">
        <v>29128</v>
      </c>
      <c r="B82">
        <v>186916</v>
      </c>
      <c r="C82">
        <v>0</v>
      </c>
      <c r="Q82" s="13"/>
      <c r="S82" t="s">
        <v>187</v>
      </c>
      <c r="T82">
        <v>179408</v>
      </c>
      <c r="U82">
        <v>29974</v>
      </c>
      <c r="W82">
        <v>67195</v>
      </c>
      <c r="X82" t="s">
        <v>77</v>
      </c>
      <c r="Y82">
        <v>32493</v>
      </c>
      <c r="Z82">
        <v>5380</v>
      </c>
      <c r="AB82" s="4">
        <f t="shared" si="0"/>
        <v>44366</v>
      </c>
      <c r="AD82" s="18">
        <v>38898</v>
      </c>
      <c r="AE82">
        <v>242364</v>
      </c>
      <c r="AF82">
        <v>1828865</v>
      </c>
    </row>
    <row r="83" spans="1:32" x14ac:dyDescent="0.35">
      <c r="A83" s="9">
        <v>29220</v>
      </c>
      <c r="B83">
        <v>187961</v>
      </c>
      <c r="C83">
        <v>0</v>
      </c>
      <c r="Q83" s="13"/>
      <c r="S83" t="s">
        <v>188</v>
      </c>
      <c r="T83">
        <v>177966</v>
      </c>
      <c r="U83">
        <v>30212</v>
      </c>
      <c r="W83">
        <v>62525</v>
      </c>
      <c r="X83" t="s">
        <v>77</v>
      </c>
      <c r="Y83">
        <v>33500</v>
      </c>
      <c r="Z83">
        <v>5964</v>
      </c>
      <c r="AB83" s="4">
        <f t="shared" si="0"/>
        <v>45765</v>
      </c>
      <c r="AD83" s="18">
        <v>38990</v>
      </c>
      <c r="AE83">
        <v>241989</v>
      </c>
      <c r="AF83">
        <v>1839870</v>
      </c>
    </row>
    <row r="84" spans="1:32" x14ac:dyDescent="0.35">
      <c r="A84" s="9">
        <v>29311</v>
      </c>
      <c r="B84">
        <v>193979</v>
      </c>
      <c r="C84">
        <v>0</v>
      </c>
      <c r="Q84" s="13"/>
      <c r="S84" t="s">
        <v>189</v>
      </c>
      <c r="T84">
        <v>183377</v>
      </c>
      <c r="U84">
        <v>30972</v>
      </c>
      <c r="W84">
        <v>64681</v>
      </c>
      <c r="X84" t="s">
        <v>77</v>
      </c>
      <c r="Y84">
        <v>34300</v>
      </c>
      <c r="Z84">
        <v>5738</v>
      </c>
      <c r="AB84" s="4">
        <f t="shared" si="0"/>
        <v>47686</v>
      </c>
      <c r="AD84" s="18">
        <v>39082</v>
      </c>
      <c r="AE84">
        <v>240516</v>
      </c>
      <c r="AF84">
        <v>1925487</v>
      </c>
    </row>
    <row r="85" spans="1:32" x14ac:dyDescent="0.35">
      <c r="A85" s="9">
        <v>29402</v>
      </c>
      <c r="B85">
        <v>205576</v>
      </c>
      <c r="C85">
        <v>1</v>
      </c>
      <c r="Q85" s="13"/>
      <c r="S85" t="s">
        <v>190</v>
      </c>
      <c r="T85">
        <v>193175</v>
      </c>
      <c r="U85">
        <v>31825</v>
      </c>
      <c r="W85">
        <v>70575</v>
      </c>
      <c r="X85" t="s">
        <v>77</v>
      </c>
      <c r="Y85">
        <v>35100</v>
      </c>
      <c r="Z85">
        <v>5507</v>
      </c>
      <c r="AB85" s="4">
        <f t="shared" si="0"/>
        <v>50168</v>
      </c>
      <c r="AD85" s="18">
        <v>39172</v>
      </c>
      <c r="AE85">
        <v>239938</v>
      </c>
      <c r="AF85">
        <v>1954067</v>
      </c>
    </row>
    <row r="86" spans="1:32" x14ac:dyDescent="0.35">
      <c r="A86" s="9">
        <v>29494</v>
      </c>
      <c r="B86">
        <v>211867</v>
      </c>
      <c r="C86">
        <v>1</v>
      </c>
      <c r="Q86" s="13"/>
      <c r="S86" t="s">
        <v>191</v>
      </c>
      <c r="T86">
        <v>202165</v>
      </c>
      <c r="U86">
        <v>32255</v>
      </c>
      <c r="W86">
        <v>76221</v>
      </c>
      <c r="X86" t="s">
        <v>77</v>
      </c>
      <c r="Y86">
        <v>35700</v>
      </c>
      <c r="Z86">
        <v>6455</v>
      </c>
      <c r="AB86" s="4">
        <f t="shared" si="0"/>
        <v>51534</v>
      </c>
      <c r="AD86" s="18">
        <v>39263</v>
      </c>
      <c r="AE86">
        <v>235373</v>
      </c>
      <c r="AF86">
        <v>2023837</v>
      </c>
    </row>
    <row r="87" spans="1:32" x14ac:dyDescent="0.35">
      <c r="A87" s="9">
        <v>29586</v>
      </c>
      <c r="B87">
        <v>215853</v>
      </c>
      <c r="C87">
        <v>3</v>
      </c>
      <c r="Q87" s="13"/>
      <c r="S87" t="s">
        <v>192</v>
      </c>
      <c r="T87">
        <v>204579</v>
      </c>
      <c r="U87">
        <v>33313</v>
      </c>
      <c r="W87">
        <v>75679</v>
      </c>
      <c r="X87" t="s">
        <v>77</v>
      </c>
      <c r="Y87">
        <v>36500</v>
      </c>
      <c r="Z87">
        <v>6909</v>
      </c>
      <c r="AB87" s="4">
        <f t="shared" si="0"/>
        <v>52178</v>
      </c>
      <c r="AD87" s="18">
        <v>39355</v>
      </c>
      <c r="AE87">
        <v>237051</v>
      </c>
      <c r="AF87">
        <v>2019301</v>
      </c>
    </row>
    <row r="88" spans="1:32" x14ac:dyDescent="0.35">
      <c r="A88" s="9">
        <v>29676</v>
      </c>
      <c r="B88">
        <v>225324</v>
      </c>
      <c r="C88">
        <v>4</v>
      </c>
      <c r="Q88" s="13"/>
      <c r="S88" t="s">
        <v>193</v>
      </c>
      <c r="T88">
        <v>212082</v>
      </c>
      <c r="U88">
        <v>34319</v>
      </c>
      <c r="W88">
        <v>80269</v>
      </c>
      <c r="X88" t="s">
        <v>77</v>
      </c>
      <c r="Y88">
        <v>37100</v>
      </c>
      <c r="Z88">
        <v>7167</v>
      </c>
      <c r="AB88" s="4">
        <f t="shared" si="0"/>
        <v>53227</v>
      </c>
      <c r="AD88" s="18">
        <v>39447</v>
      </c>
      <c r="AE88">
        <v>245899</v>
      </c>
      <c r="AF88">
        <v>2033788</v>
      </c>
    </row>
    <row r="89" spans="1:32" x14ac:dyDescent="0.35">
      <c r="A89" s="9">
        <v>29767</v>
      </c>
      <c r="B89">
        <v>227647</v>
      </c>
      <c r="C89">
        <v>4</v>
      </c>
      <c r="Q89" s="13"/>
      <c r="S89" t="s">
        <v>194</v>
      </c>
      <c r="T89">
        <v>216725</v>
      </c>
      <c r="U89">
        <v>35115</v>
      </c>
      <c r="W89">
        <v>80099</v>
      </c>
      <c r="X89" t="s">
        <v>77</v>
      </c>
      <c r="Y89">
        <v>37900</v>
      </c>
      <c r="Z89">
        <v>10105</v>
      </c>
      <c r="AB89" s="4">
        <f t="shared" si="0"/>
        <v>53506</v>
      </c>
      <c r="AD89" s="18">
        <v>39538</v>
      </c>
      <c r="AE89">
        <v>248923</v>
      </c>
      <c r="AF89">
        <v>1879801</v>
      </c>
    </row>
    <row r="90" spans="1:32" x14ac:dyDescent="0.35">
      <c r="A90" s="9">
        <v>29859</v>
      </c>
      <c r="B90">
        <v>223718</v>
      </c>
      <c r="C90">
        <v>4</v>
      </c>
      <c r="Q90" s="13"/>
      <c r="S90" t="s">
        <v>195</v>
      </c>
      <c r="T90">
        <v>216228</v>
      </c>
      <c r="U90">
        <v>36001</v>
      </c>
      <c r="W90">
        <v>75148</v>
      </c>
      <c r="X90" t="s">
        <v>77</v>
      </c>
      <c r="Y90">
        <v>38500</v>
      </c>
      <c r="Z90">
        <v>10462</v>
      </c>
      <c r="AB90" s="4">
        <f t="shared" si="0"/>
        <v>56117</v>
      </c>
      <c r="AD90" s="18">
        <v>39629</v>
      </c>
      <c r="AE90">
        <v>242694</v>
      </c>
      <c r="AF90">
        <v>1846985</v>
      </c>
    </row>
    <row r="91" spans="1:32" x14ac:dyDescent="0.35">
      <c r="A91" s="9">
        <v>29951</v>
      </c>
      <c r="B91">
        <v>243935</v>
      </c>
      <c r="C91">
        <v>4</v>
      </c>
      <c r="Q91" s="13"/>
      <c r="S91" t="s">
        <v>196</v>
      </c>
      <c r="T91">
        <v>229542</v>
      </c>
      <c r="U91">
        <v>37524</v>
      </c>
      <c r="W91">
        <v>87087</v>
      </c>
      <c r="X91" t="s">
        <v>77</v>
      </c>
      <c r="Y91">
        <v>41500</v>
      </c>
      <c r="Z91">
        <v>6194</v>
      </c>
      <c r="AB91" s="4">
        <f t="shared" si="0"/>
        <v>57237</v>
      </c>
      <c r="AD91" s="18">
        <v>39721</v>
      </c>
      <c r="AE91">
        <v>231959</v>
      </c>
      <c r="AF91">
        <v>1633648</v>
      </c>
    </row>
    <row r="92" spans="1:32" x14ac:dyDescent="0.35">
      <c r="A92" s="9">
        <v>30041</v>
      </c>
      <c r="B92">
        <v>252471</v>
      </c>
      <c r="C92">
        <v>5</v>
      </c>
      <c r="D92">
        <v>4187</v>
      </c>
      <c r="E92">
        <v>10170</v>
      </c>
      <c r="F92">
        <v>33285</v>
      </c>
      <c r="G92">
        <v>47250</v>
      </c>
      <c r="H92">
        <v>5061</v>
      </c>
      <c r="I92">
        <v>1106</v>
      </c>
      <c r="J92">
        <v>3229</v>
      </c>
      <c r="K92">
        <v>547</v>
      </c>
      <c r="L92">
        <v>28208</v>
      </c>
      <c r="M92">
        <v>12789</v>
      </c>
      <c r="N92">
        <v>8244</v>
      </c>
      <c r="O92">
        <f t="shared" ref="O92:O97" si="1">B92-SUM(C92:N92)</f>
        <v>98390</v>
      </c>
      <c r="Q92" s="13">
        <f t="shared" ref="Q92:Q123" si="2">C92+D92+E92+F92+I92+J92+K92+M92+$AE$1*O92</f>
        <v>72857.246469205056</v>
      </c>
      <c r="S92" t="s">
        <v>197</v>
      </c>
      <c r="T92">
        <v>240213</v>
      </c>
      <c r="U92">
        <v>38440</v>
      </c>
      <c r="W92">
        <v>92868</v>
      </c>
      <c r="X92" t="s">
        <v>77</v>
      </c>
      <c r="Y92">
        <v>42730</v>
      </c>
      <c r="Z92">
        <v>6222</v>
      </c>
      <c r="AB92" s="4">
        <f t="shared" si="0"/>
        <v>59953</v>
      </c>
      <c r="AD92" s="18">
        <v>39813</v>
      </c>
      <c r="AE92">
        <v>251546</v>
      </c>
      <c r="AF92">
        <v>1536571</v>
      </c>
    </row>
    <row r="93" spans="1:32" x14ac:dyDescent="0.35">
      <c r="A93" s="9">
        <v>30132</v>
      </c>
      <c r="B93">
        <v>259468</v>
      </c>
      <c r="C93">
        <v>3</v>
      </c>
      <c r="D93">
        <v>3689</v>
      </c>
      <c r="E93">
        <v>10594</v>
      </c>
      <c r="F93">
        <v>34524</v>
      </c>
      <c r="G93">
        <v>47750</v>
      </c>
      <c r="H93">
        <v>5068</v>
      </c>
      <c r="I93">
        <v>1115</v>
      </c>
      <c r="J93">
        <v>3347</v>
      </c>
      <c r="K93">
        <v>626</v>
      </c>
      <c r="L93">
        <v>28702</v>
      </c>
      <c r="M93">
        <v>13050</v>
      </c>
      <c r="N93">
        <v>7980</v>
      </c>
      <c r="O93">
        <f t="shared" si="1"/>
        <v>103020</v>
      </c>
      <c r="Q93" s="13">
        <f t="shared" si="2"/>
        <v>74842.025523503456</v>
      </c>
      <c r="S93" t="s">
        <v>198</v>
      </c>
      <c r="T93">
        <v>252047</v>
      </c>
      <c r="U93">
        <v>42263</v>
      </c>
      <c r="W93">
        <v>94189</v>
      </c>
      <c r="X93">
        <v>621</v>
      </c>
      <c r="Y93">
        <v>49150</v>
      </c>
      <c r="Z93">
        <v>7008</v>
      </c>
      <c r="AB93" s="4">
        <f t="shared" si="0"/>
        <v>59437</v>
      </c>
      <c r="AD93" s="18">
        <v>39903</v>
      </c>
      <c r="AE93">
        <v>259771</v>
      </c>
      <c r="AF93">
        <v>1459674</v>
      </c>
    </row>
    <row r="94" spans="1:32" x14ac:dyDescent="0.35">
      <c r="A94" s="9">
        <v>30224</v>
      </c>
      <c r="B94">
        <v>276141</v>
      </c>
      <c r="C94">
        <v>4</v>
      </c>
      <c r="D94">
        <v>4697</v>
      </c>
      <c r="E94">
        <v>11216</v>
      </c>
      <c r="F94">
        <v>35265</v>
      </c>
      <c r="G94">
        <v>48550</v>
      </c>
      <c r="H94">
        <v>4970</v>
      </c>
      <c r="I94">
        <v>1134</v>
      </c>
      <c r="J94">
        <v>3507</v>
      </c>
      <c r="K94">
        <v>585</v>
      </c>
      <c r="L94">
        <v>28821</v>
      </c>
      <c r="M94">
        <v>13297</v>
      </c>
      <c r="N94">
        <v>8023</v>
      </c>
      <c r="O94">
        <f t="shared" si="1"/>
        <v>116072</v>
      </c>
      <c r="Q94" s="13">
        <f t="shared" si="2"/>
        <v>78599.149976355009</v>
      </c>
      <c r="S94" t="s">
        <v>199</v>
      </c>
      <c r="T94">
        <v>268027</v>
      </c>
      <c r="U94">
        <v>42901</v>
      </c>
      <c r="W94">
        <v>105855</v>
      </c>
      <c r="X94">
        <v>368</v>
      </c>
      <c r="Y94">
        <v>50000</v>
      </c>
      <c r="Z94">
        <v>7089</v>
      </c>
      <c r="AB94" s="4">
        <f t="shared" si="0"/>
        <v>62182</v>
      </c>
      <c r="AD94" s="18">
        <v>39994</v>
      </c>
      <c r="AE94">
        <v>271072</v>
      </c>
      <c r="AF94">
        <v>1551742</v>
      </c>
    </row>
    <row r="95" spans="1:32" x14ac:dyDescent="0.35">
      <c r="A95" s="9">
        <v>30316</v>
      </c>
      <c r="B95">
        <v>292432</v>
      </c>
      <c r="C95">
        <v>9</v>
      </c>
      <c r="D95">
        <v>4295</v>
      </c>
      <c r="E95">
        <v>11956</v>
      </c>
      <c r="F95">
        <v>35780</v>
      </c>
      <c r="G95">
        <v>50150</v>
      </c>
      <c r="H95">
        <v>4966</v>
      </c>
      <c r="I95">
        <v>1133</v>
      </c>
      <c r="J95">
        <v>3818</v>
      </c>
      <c r="K95">
        <v>634</v>
      </c>
      <c r="L95">
        <v>28714</v>
      </c>
      <c r="M95">
        <v>14755</v>
      </c>
      <c r="N95">
        <v>8461</v>
      </c>
      <c r="O95">
        <f t="shared" si="1"/>
        <v>127761</v>
      </c>
      <c r="Q95" s="13">
        <f t="shared" si="2"/>
        <v>82169.832992703596</v>
      </c>
      <c r="S95" t="s">
        <v>200</v>
      </c>
      <c r="T95">
        <v>279397</v>
      </c>
      <c r="U95">
        <v>44091</v>
      </c>
      <c r="W95">
        <v>112611</v>
      </c>
      <c r="X95">
        <v>656</v>
      </c>
      <c r="Y95">
        <v>51600</v>
      </c>
      <c r="Z95">
        <v>7296</v>
      </c>
      <c r="AB95" s="4">
        <f t="shared" si="0"/>
        <v>63799</v>
      </c>
      <c r="AD95" s="18">
        <v>40086</v>
      </c>
      <c r="AE95">
        <v>295183</v>
      </c>
      <c r="AF95">
        <v>1747730</v>
      </c>
    </row>
    <row r="96" spans="1:32" x14ac:dyDescent="0.35">
      <c r="A96" s="9">
        <v>30406</v>
      </c>
      <c r="B96">
        <v>305064</v>
      </c>
      <c r="C96">
        <v>20</v>
      </c>
      <c r="D96">
        <v>3512</v>
      </c>
      <c r="E96">
        <v>12810</v>
      </c>
      <c r="F96">
        <v>37253</v>
      </c>
      <c r="G96">
        <v>57050</v>
      </c>
      <c r="H96">
        <v>624</v>
      </c>
      <c r="I96">
        <v>1163</v>
      </c>
      <c r="J96">
        <v>3942</v>
      </c>
      <c r="K96">
        <v>640</v>
      </c>
      <c r="L96">
        <v>29513</v>
      </c>
      <c r="M96">
        <v>15617</v>
      </c>
      <c r="N96">
        <v>8424</v>
      </c>
      <c r="O96">
        <f t="shared" si="1"/>
        <v>134496</v>
      </c>
      <c r="Q96" s="13">
        <f t="shared" si="2"/>
        <v>85262.910083567462</v>
      </c>
      <c r="S96" t="s">
        <v>201</v>
      </c>
      <c r="T96">
        <v>288915</v>
      </c>
      <c r="U96">
        <v>42306</v>
      </c>
      <c r="W96">
        <v>120372</v>
      </c>
      <c r="X96">
        <v>673</v>
      </c>
      <c r="Y96">
        <v>52600</v>
      </c>
      <c r="Z96">
        <v>7436</v>
      </c>
      <c r="AB96" s="4">
        <f t="shared" ref="AB96:AB125" si="3">T96-(U96+W96+Y96+Z96)</f>
        <v>66201</v>
      </c>
      <c r="AD96" s="18">
        <v>40178</v>
      </c>
      <c r="AE96">
        <v>291015</v>
      </c>
      <c r="AF96">
        <v>1833833</v>
      </c>
    </row>
    <row r="97" spans="1:32" x14ac:dyDescent="0.35">
      <c r="A97" s="9">
        <v>30497</v>
      </c>
      <c r="B97">
        <v>324723</v>
      </c>
      <c r="C97">
        <v>15</v>
      </c>
      <c r="D97">
        <v>2805</v>
      </c>
      <c r="E97">
        <v>12578</v>
      </c>
      <c r="F97">
        <v>37677</v>
      </c>
      <c r="G97">
        <v>57650</v>
      </c>
      <c r="H97">
        <v>605</v>
      </c>
      <c r="I97">
        <v>1151</v>
      </c>
      <c r="J97">
        <v>3981</v>
      </c>
      <c r="K97">
        <v>729</v>
      </c>
      <c r="L97">
        <v>31048</v>
      </c>
      <c r="M97">
        <v>14568</v>
      </c>
      <c r="N97">
        <v>8566</v>
      </c>
      <c r="O97">
        <f t="shared" si="1"/>
        <v>153350</v>
      </c>
      <c r="Q97" s="13">
        <f t="shared" si="2"/>
        <v>85254.619433403743</v>
      </c>
      <c r="S97" t="s">
        <v>202</v>
      </c>
      <c r="T97">
        <v>320679</v>
      </c>
      <c r="U97">
        <v>45151</v>
      </c>
      <c r="W97">
        <v>142502</v>
      </c>
      <c r="X97">
        <v>578</v>
      </c>
      <c r="Y97">
        <v>58250</v>
      </c>
      <c r="Z97">
        <v>8119</v>
      </c>
      <c r="AB97" s="4">
        <f t="shared" si="3"/>
        <v>66657</v>
      </c>
      <c r="AD97" s="18">
        <v>40268</v>
      </c>
      <c r="AE97">
        <v>300024</v>
      </c>
      <c r="AF97">
        <v>1954004</v>
      </c>
    </row>
    <row r="98" spans="1:32" x14ac:dyDescent="0.35">
      <c r="A98" s="9">
        <v>30589</v>
      </c>
      <c r="B98">
        <v>325502</v>
      </c>
      <c r="C98">
        <v>10</v>
      </c>
      <c r="D98">
        <v>3552</v>
      </c>
      <c r="E98">
        <v>13901</v>
      </c>
      <c r="F98">
        <v>37027</v>
      </c>
      <c r="G98">
        <v>58900</v>
      </c>
      <c r="H98">
        <v>541</v>
      </c>
      <c r="I98">
        <v>1164</v>
      </c>
      <c r="J98">
        <v>4006</v>
      </c>
      <c r="K98">
        <v>683</v>
      </c>
      <c r="L98">
        <v>32330</v>
      </c>
      <c r="M98">
        <v>14930</v>
      </c>
      <c r="N98">
        <v>8793</v>
      </c>
      <c r="O98">
        <f t="shared" ref="O98:O156" si="4">B98-SUM(C98:N98)</f>
        <v>149665</v>
      </c>
      <c r="Q98" s="13">
        <f t="shared" si="2"/>
        <v>86741.252086732129</v>
      </c>
      <c r="S98" t="s">
        <v>203</v>
      </c>
      <c r="T98">
        <v>321243</v>
      </c>
      <c r="U98">
        <v>47154</v>
      </c>
      <c r="W98">
        <v>138342</v>
      </c>
      <c r="X98">
        <v>575</v>
      </c>
      <c r="Y98">
        <v>59600</v>
      </c>
      <c r="Z98">
        <v>8226</v>
      </c>
      <c r="AB98" s="4">
        <f t="shared" si="3"/>
        <v>67921</v>
      </c>
      <c r="AD98" s="18">
        <v>40359</v>
      </c>
      <c r="AE98">
        <v>296008</v>
      </c>
      <c r="AF98">
        <v>1765034</v>
      </c>
    </row>
    <row r="99" spans="1:32" x14ac:dyDescent="0.35">
      <c r="A99" s="9">
        <v>30681</v>
      </c>
      <c r="B99">
        <v>341767</v>
      </c>
      <c r="C99">
        <v>17</v>
      </c>
      <c r="D99">
        <v>3534</v>
      </c>
      <c r="E99">
        <v>13290</v>
      </c>
      <c r="F99">
        <v>38331</v>
      </c>
      <c r="G99">
        <v>61500</v>
      </c>
      <c r="H99">
        <v>587</v>
      </c>
      <c r="I99">
        <v>1172</v>
      </c>
      <c r="J99">
        <v>4260</v>
      </c>
      <c r="K99">
        <v>923</v>
      </c>
      <c r="L99">
        <v>32756</v>
      </c>
      <c r="M99">
        <v>16096</v>
      </c>
      <c r="N99">
        <v>10012</v>
      </c>
      <c r="O99">
        <f t="shared" si="4"/>
        <v>159289</v>
      </c>
      <c r="Q99" s="13">
        <f t="shared" si="2"/>
        <v>89828.702112340718</v>
      </c>
      <c r="S99" t="s">
        <v>204</v>
      </c>
      <c r="T99">
        <v>336265</v>
      </c>
      <c r="U99">
        <v>49178</v>
      </c>
      <c r="W99">
        <v>146432</v>
      </c>
      <c r="X99">
        <v>571</v>
      </c>
      <c r="Y99">
        <v>62050</v>
      </c>
      <c r="Z99">
        <v>8857</v>
      </c>
      <c r="AB99" s="4">
        <f t="shared" si="3"/>
        <v>69748</v>
      </c>
      <c r="AD99" s="18">
        <v>40451</v>
      </c>
      <c r="AE99">
        <v>307860</v>
      </c>
      <c r="AF99">
        <v>1938377</v>
      </c>
    </row>
    <row r="100" spans="1:32" x14ac:dyDescent="0.35">
      <c r="A100" s="9">
        <v>30772</v>
      </c>
      <c r="B100">
        <v>356276</v>
      </c>
      <c r="C100">
        <v>11</v>
      </c>
      <c r="D100">
        <v>4780</v>
      </c>
      <c r="E100">
        <v>12623</v>
      </c>
      <c r="F100">
        <v>39921</v>
      </c>
      <c r="G100">
        <v>63150</v>
      </c>
      <c r="H100">
        <v>628</v>
      </c>
      <c r="I100">
        <v>1239</v>
      </c>
      <c r="J100">
        <v>4404</v>
      </c>
      <c r="K100">
        <v>949</v>
      </c>
      <c r="L100">
        <v>35112</v>
      </c>
      <c r="M100">
        <v>15971</v>
      </c>
      <c r="N100">
        <v>9534</v>
      </c>
      <c r="O100">
        <f t="shared" si="4"/>
        <v>167954</v>
      </c>
      <c r="Q100" s="13">
        <f t="shared" si="2"/>
        <v>92767.667664283625</v>
      </c>
      <c r="S100" t="s">
        <v>205</v>
      </c>
      <c r="T100">
        <v>357401</v>
      </c>
      <c r="U100">
        <v>50338</v>
      </c>
      <c r="W100">
        <v>159791</v>
      </c>
      <c r="X100">
        <v>571</v>
      </c>
      <c r="Y100">
        <v>65350</v>
      </c>
      <c r="Z100">
        <v>8352</v>
      </c>
      <c r="AB100" s="4">
        <f t="shared" si="3"/>
        <v>73570</v>
      </c>
      <c r="AD100" s="18">
        <v>40543</v>
      </c>
      <c r="AE100">
        <v>292436</v>
      </c>
      <c r="AF100">
        <v>2072379</v>
      </c>
    </row>
    <row r="101" spans="1:32" x14ac:dyDescent="0.35">
      <c r="A101" s="9">
        <v>30863</v>
      </c>
      <c r="B101">
        <v>338055</v>
      </c>
      <c r="C101">
        <v>6</v>
      </c>
      <c r="D101">
        <v>3344</v>
      </c>
      <c r="E101">
        <v>13154</v>
      </c>
      <c r="F101">
        <v>41849</v>
      </c>
      <c r="G101">
        <v>63500</v>
      </c>
      <c r="H101">
        <v>653</v>
      </c>
      <c r="I101">
        <v>1237</v>
      </c>
      <c r="J101">
        <v>4497</v>
      </c>
      <c r="K101">
        <v>997</v>
      </c>
      <c r="L101">
        <v>32644</v>
      </c>
      <c r="M101">
        <v>16497</v>
      </c>
      <c r="N101">
        <v>9911</v>
      </c>
      <c r="O101">
        <f t="shared" si="4"/>
        <v>149766</v>
      </c>
      <c r="Q101" s="13">
        <f t="shared" si="2"/>
        <v>93056.991327441443</v>
      </c>
      <c r="S101" t="s">
        <v>206</v>
      </c>
      <c r="T101">
        <v>337323</v>
      </c>
      <c r="U101">
        <v>49322</v>
      </c>
      <c r="W101">
        <v>143394</v>
      </c>
      <c r="X101">
        <v>571</v>
      </c>
      <c r="AB101" s="4">
        <f t="shared" si="3"/>
        <v>144607</v>
      </c>
      <c r="AD101" s="18">
        <v>40633</v>
      </c>
      <c r="AE101">
        <v>309547</v>
      </c>
      <c r="AF101">
        <v>2070500</v>
      </c>
    </row>
    <row r="102" spans="1:32" x14ac:dyDescent="0.35">
      <c r="A102" s="9">
        <v>30955</v>
      </c>
      <c r="B102">
        <v>363699</v>
      </c>
      <c r="C102">
        <v>5</v>
      </c>
      <c r="D102">
        <v>4465</v>
      </c>
      <c r="E102">
        <v>14128</v>
      </c>
      <c r="F102">
        <v>41856</v>
      </c>
      <c r="G102">
        <v>64050</v>
      </c>
      <c r="H102">
        <v>680</v>
      </c>
      <c r="I102">
        <v>1233</v>
      </c>
      <c r="J102">
        <v>4765</v>
      </c>
      <c r="K102">
        <v>791</v>
      </c>
      <c r="L102">
        <v>34455</v>
      </c>
      <c r="M102">
        <v>16764</v>
      </c>
      <c r="N102">
        <v>10706</v>
      </c>
      <c r="O102">
        <f t="shared" si="4"/>
        <v>169801</v>
      </c>
      <c r="Q102" s="13">
        <f t="shared" si="2"/>
        <v>97018.196155274796</v>
      </c>
      <c r="S102" t="s">
        <v>207</v>
      </c>
      <c r="T102">
        <v>356629</v>
      </c>
      <c r="U102">
        <v>52575</v>
      </c>
      <c r="W102">
        <v>156263</v>
      </c>
      <c r="X102">
        <v>571</v>
      </c>
      <c r="AB102" s="4">
        <f t="shared" si="3"/>
        <v>147791</v>
      </c>
      <c r="AD102" s="18">
        <v>40724</v>
      </c>
      <c r="AE102">
        <v>311824</v>
      </c>
      <c r="AF102">
        <v>2091808</v>
      </c>
    </row>
    <row r="103" spans="1:32" x14ac:dyDescent="0.35">
      <c r="A103" s="9">
        <v>31047</v>
      </c>
      <c r="B103">
        <v>405264</v>
      </c>
      <c r="C103">
        <v>9</v>
      </c>
      <c r="D103">
        <v>4897</v>
      </c>
      <c r="E103">
        <v>16992</v>
      </c>
      <c r="F103">
        <v>43672</v>
      </c>
      <c r="G103">
        <v>67954</v>
      </c>
      <c r="H103">
        <v>706</v>
      </c>
      <c r="I103">
        <v>1229</v>
      </c>
      <c r="J103">
        <v>5580</v>
      </c>
      <c r="K103">
        <v>994</v>
      </c>
      <c r="L103">
        <v>33759</v>
      </c>
      <c r="M103">
        <v>17764</v>
      </c>
      <c r="N103">
        <v>10972</v>
      </c>
      <c r="O103">
        <f t="shared" si="4"/>
        <v>200736</v>
      </c>
      <c r="Q103" s="13">
        <f t="shared" si="2"/>
        <v>106518.6259705493</v>
      </c>
      <c r="S103" t="s">
        <v>208</v>
      </c>
      <c r="T103">
        <v>404412</v>
      </c>
      <c r="U103">
        <v>55198</v>
      </c>
      <c r="W103">
        <v>166675</v>
      </c>
      <c r="X103">
        <v>571</v>
      </c>
      <c r="AB103" s="4">
        <f t="shared" si="3"/>
        <v>182539</v>
      </c>
      <c r="AD103" s="18">
        <v>40816</v>
      </c>
      <c r="AE103">
        <v>315859</v>
      </c>
      <c r="AF103">
        <v>1868276</v>
      </c>
    </row>
    <row r="104" spans="1:32" x14ac:dyDescent="0.35">
      <c r="A104" s="9">
        <v>31137</v>
      </c>
      <c r="B104">
        <v>419716</v>
      </c>
      <c r="C104">
        <v>2</v>
      </c>
      <c r="D104">
        <v>3922</v>
      </c>
      <c r="E104">
        <v>15537</v>
      </c>
      <c r="F104">
        <v>48146</v>
      </c>
      <c r="G104">
        <v>69193</v>
      </c>
      <c r="H104">
        <v>656</v>
      </c>
      <c r="I104">
        <v>1585</v>
      </c>
      <c r="J104">
        <v>6496</v>
      </c>
      <c r="K104">
        <v>1043</v>
      </c>
      <c r="L104">
        <v>36000</v>
      </c>
      <c r="M104">
        <v>16873</v>
      </c>
      <c r="N104">
        <v>10053</v>
      </c>
      <c r="O104">
        <f t="shared" si="4"/>
        <v>210210</v>
      </c>
      <c r="Q104" s="13">
        <f t="shared" si="2"/>
        <v>109711.58207431238</v>
      </c>
      <c r="S104" t="s">
        <v>209</v>
      </c>
      <c r="T104">
        <v>417028</v>
      </c>
      <c r="U104">
        <v>56925</v>
      </c>
      <c r="W104">
        <v>198235</v>
      </c>
      <c r="X104">
        <v>571</v>
      </c>
      <c r="AB104" s="4">
        <f t="shared" si="3"/>
        <v>161868</v>
      </c>
      <c r="AD104" s="18">
        <v>40908</v>
      </c>
      <c r="AE104">
        <v>321804</v>
      </c>
      <c r="AF104">
        <v>1950559</v>
      </c>
    </row>
    <row r="105" spans="1:32" x14ac:dyDescent="0.35">
      <c r="A105" s="9">
        <v>31228</v>
      </c>
      <c r="B105">
        <v>414624</v>
      </c>
      <c r="C105">
        <v>1</v>
      </c>
      <c r="D105">
        <v>3772</v>
      </c>
      <c r="E105">
        <v>14743</v>
      </c>
      <c r="F105">
        <v>48891</v>
      </c>
      <c r="G105">
        <v>69233</v>
      </c>
      <c r="H105">
        <v>604</v>
      </c>
      <c r="I105">
        <v>1542</v>
      </c>
      <c r="J105">
        <v>6654</v>
      </c>
      <c r="K105">
        <v>1225</v>
      </c>
      <c r="L105">
        <v>36307</v>
      </c>
      <c r="M105">
        <v>17925</v>
      </c>
      <c r="N105">
        <v>9606</v>
      </c>
      <c r="O105">
        <f t="shared" si="4"/>
        <v>204121</v>
      </c>
      <c r="Q105" s="13">
        <f t="shared" si="2"/>
        <v>110394.00547352988</v>
      </c>
      <c r="S105" t="s">
        <v>210</v>
      </c>
      <c r="T105">
        <v>412854</v>
      </c>
      <c r="U105">
        <v>56160</v>
      </c>
      <c r="W105">
        <v>192816</v>
      </c>
      <c r="X105">
        <v>571</v>
      </c>
      <c r="AB105" s="4">
        <f t="shared" si="3"/>
        <v>163878</v>
      </c>
      <c r="AD105" s="18">
        <v>40999</v>
      </c>
      <c r="AE105">
        <v>322500</v>
      </c>
      <c r="AF105">
        <v>2064598</v>
      </c>
    </row>
    <row r="106" spans="1:32" x14ac:dyDescent="0.35">
      <c r="A106" s="9">
        <v>31320</v>
      </c>
      <c r="B106">
        <v>430870</v>
      </c>
      <c r="C106">
        <v>2</v>
      </c>
      <c r="D106">
        <v>4106</v>
      </c>
      <c r="E106">
        <v>15247</v>
      </c>
      <c r="F106">
        <v>48674</v>
      </c>
      <c r="G106">
        <v>70772</v>
      </c>
      <c r="H106">
        <v>551</v>
      </c>
      <c r="I106">
        <v>1581</v>
      </c>
      <c r="J106">
        <v>6903</v>
      </c>
      <c r="K106">
        <v>1112</v>
      </c>
      <c r="L106">
        <v>36885</v>
      </c>
      <c r="M106">
        <v>16735</v>
      </c>
      <c r="N106">
        <v>10389</v>
      </c>
      <c r="O106">
        <f t="shared" si="4"/>
        <v>217913</v>
      </c>
      <c r="Q106" s="13">
        <f t="shared" si="2"/>
        <v>111057.83327415267</v>
      </c>
      <c r="S106" t="s">
        <v>211</v>
      </c>
      <c r="T106">
        <v>425927</v>
      </c>
      <c r="U106">
        <v>61396</v>
      </c>
      <c r="W106">
        <v>198086</v>
      </c>
      <c r="X106">
        <v>564</v>
      </c>
      <c r="AB106" s="4">
        <f t="shared" si="3"/>
        <v>166445</v>
      </c>
      <c r="AD106" s="18">
        <v>41090</v>
      </c>
      <c r="AE106">
        <v>329679</v>
      </c>
      <c r="AF106">
        <v>2016704</v>
      </c>
    </row>
    <row r="107" spans="1:32" x14ac:dyDescent="0.35">
      <c r="A107" s="9">
        <v>31412</v>
      </c>
      <c r="B107">
        <v>458395</v>
      </c>
      <c r="C107">
        <v>2</v>
      </c>
      <c r="D107">
        <v>5438</v>
      </c>
      <c r="E107">
        <v>16245</v>
      </c>
      <c r="F107">
        <v>47706</v>
      </c>
      <c r="G107">
        <v>72511</v>
      </c>
      <c r="H107">
        <v>520</v>
      </c>
      <c r="I107">
        <v>1285</v>
      </c>
      <c r="J107">
        <v>7416</v>
      </c>
      <c r="K107">
        <v>1228</v>
      </c>
      <c r="L107">
        <v>37473</v>
      </c>
      <c r="M107">
        <v>18091</v>
      </c>
      <c r="N107">
        <v>11063</v>
      </c>
      <c r="O107">
        <f t="shared" si="4"/>
        <v>239417</v>
      </c>
      <c r="Q107" s="13">
        <f t="shared" si="2"/>
        <v>115756.60190992648</v>
      </c>
      <c r="S107" t="s">
        <v>212</v>
      </c>
      <c r="T107">
        <v>449352</v>
      </c>
      <c r="U107">
        <v>64795</v>
      </c>
      <c r="W107">
        <v>213682</v>
      </c>
      <c r="X107">
        <v>561</v>
      </c>
      <c r="AB107" s="4">
        <f t="shared" si="3"/>
        <v>170875</v>
      </c>
      <c r="AD107" s="18">
        <v>41182</v>
      </c>
      <c r="AE107">
        <v>342406</v>
      </c>
      <c r="AF107">
        <v>2030360</v>
      </c>
    </row>
    <row r="108" spans="1:32" x14ac:dyDescent="0.35">
      <c r="A108" s="9">
        <v>31502</v>
      </c>
      <c r="B108">
        <v>514877</v>
      </c>
      <c r="C108">
        <v>7</v>
      </c>
      <c r="D108">
        <v>4661</v>
      </c>
      <c r="E108">
        <v>16045</v>
      </c>
      <c r="F108">
        <v>51679</v>
      </c>
      <c r="G108">
        <v>74769</v>
      </c>
      <c r="H108">
        <v>478</v>
      </c>
      <c r="I108">
        <v>1521</v>
      </c>
      <c r="J108">
        <v>7819</v>
      </c>
      <c r="K108">
        <v>1248</v>
      </c>
      <c r="L108">
        <v>38667</v>
      </c>
      <c r="M108">
        <v>18247</v>
      </c>
      <c r="N108">
        <v>10941</v>
      </c>
      <c r="O108">
        <f t="shared" si="4"/>
        <v>288795</v>
      </c>
      <c r="Q108" s="13">
        <f t="shared" si="2"/>
        <v>123356.24772918054</v>
      </c>
      <c r="S108" t="s">
        <v>213</v>
      </c>
      <c r="T108">
        <v>500512</v>
      </c>
      <c r="U108">
        <v>67917</v>
      </c>
      <c r="W108">
        <v>256955</v>
      </c>
      <c r="X108">
        <v>561</v>
      </c>
      <c r="AB108" s="4">
        <f t="shared" si="3"/>
        <v>175640</v>
      </c>
      <c r="AD108" s="18">
        <v>41274</v>
      </c>
      <c r="AE108">
        <v>346724</v>
      </c>
      <c r="AF108">
        <v>2060179</v>
      </c>
    </row>
    <row r="109" spans="1:32" x14ac:dyDescent="0.35">
      <c r="A109" s="9">
        <v>31593</v>
      </c>
      <c r="B109">
        <v>521004</v>
      </c>
      <c r="C109">
        <v>90</v>
      </c>
      <c r="D109">
        <v>3745</v>
      </c>
      <c r="E109">
        <v>15744</v>
      </c>
      <c r="F109">
        <v>52091</v>
      </c>
      <c r="G109">
        <v>73027</v>
      </c>
      <c r="H109">
        <v>420</v>
      </c>
      <c r="I109">
        <v>1328</v>
      </c>
      <c r="J109">
        <v>7854</v>
      </c>
      <c r="K109">
        <v>1276</v>
      </c>
      <c r="L109">
        <v>39678</v>
      </c>
      <c r="M109">
        <v>19446</v>
      </c>
      <c r="N109">
        <v>10424</v>
      </c>
      <c r="O109">
        <f t="shared" si="4"/>
        <v>295881</v>
      </c>
      <c r="Q109" s="13">
        <f t="shared" si="2"/>
        <v>124246.22059716293</v>
      </c>
      <c r="S109" t="s">
        <v>214</v>
      </c>
      <c r="T109">
        <v>498162</v>
      </c>
      <c r="U109">
        <v>70416</v>
      </c>
      <c r="W109">
        <v>255780</v>
      </c>
      <c r="X109">
        <v>561</v>
      </c>
      <c r="AB109" s="4">
        <f t="shared" si="3"/>
        <v>171966</v>
      </c>
      <c r="AD109" s="18">
        <v>41364</v>
      </c>
      <c r="AE109">
        <v>365898</v>
      </c>
      <c r="AF109">
        <v>2012281</v>
      </c>
    </row>
    <row r="110" spans="1:32" x14ac:dyDescent="0.35">
      <c r="A110" s="9">
        <v>31685</v>
      </c>
      <c r="B110">
        <v>525237</v>
      </c>
      <c r="C110">
        <v>22</v>
      </c>
      <c r="D110">
        <v>3401</v>
      </c>
      <c r="E110">
        <v>17980</v>
      </c>
      <c r="F110">
        <v>52955</v>
      </c>
      <c r="G110">
        <v>71285</v>
      </c>
      <c r="H110">
        <v>346</v>
      </c>
      <c r="I110">
        <v>1378</v>
      </c>
      <c r="J110">
        <v>7893</v>
      </c>
      <c r="K110">
        <v>1103</v>
      </c>
      <c r="L110">
        <v>41647</v>
      </c>
      <c r="M110">
        <v>23961</v>
      </c>
      <c r="N110">
        <v>11147</v>
      </c>
      <c r="O110">
        <f t="shared" si="4"/>
        <v>292119</v>
      </c>
      <c r="Q110" s="13">
        <f t="shared" si="2"/>
        <v>131076.95303727727</v>
      </c>
      <c r="S110" t="s">
        <v>215</v>
      </c>
      <c r="T110">
        <v>497302</v>
      </c>
      <c r="U110">
        <v>76148</v>
      </c>
      <c r="W110">
        <v>246655</v>
      </c>
      <c r="X110">
        <v>654</v>
      </c>
      <c r="AB110" s="4">
        <f t="shared" si="3"/>
        <v>174499</v>
      </c>
      <c r="AD110" s="18">
        <v>41455</v>
      </c>
      <c r="AE110">
        <v>372926</v>
      </c>
      <c r="AF110">
        <v>1989615</v>
      </c>
    </row>
    <row r="111" spans="1:32" x14ac:dyDescent="0.35">
      <c r="A111" s="9">
        <v>31777</v>
      </c>
      <c r="B111">
        <v>565224</v>
      </c>
      <c r="C111">
        <v>42</v>
      </c>
      <c r="D111">
        <v>5751</v>
      </c>
      <c r="E111">
        <v>17675</v>
      </c>
      <c r="F111">
        <v>54874</v>
      </c>
      <c r="G111">
        <v>74393</v>
      </c>
      <c r="H111">
        <v>339</v>
      </c>
      <c r="I111">
        <v>2964</v>
      </c>
      <c r="J111">
        <v>8132</v>
      </c>
      <c r="K111">
        <v>2578</v>
      </c>
      <c r="L111">
        <v>42459</v>
      </c>
      <c r="M111">
        <v>22424</v>
      </c>
      <c r="N111">
        <v>11780</v>
      </c>
      <c r="O111">
        <f t="shared" si="4"/>
        <v>321813</v>
      </c>
      <c r="Q111" s="13">
        <f t="shared" si="2"/>
        <v>139099.28980581652</v>
      </c>
      <c r="S111" t="s">
        <v>216</v>
      </c>
      <c r="T111">
        <v>546626</v>
      </c>
      <c r="U111">
        <v>79384</v>
      </c>
      <c r="W111">
        <v>282026</v>
      </c>
      <c r="X111">
        <v>685</v>
      </c>
      <c r="AB111" s="4">
        <f t="shared" si="3"/>
        <v>185216</v>
      </c>
      <c r="AD111" s="18">
        <v>41547</v>
      </c>
      <c r="AE111">
        <v>358633</v>
      </c>
      <c r="AF111">
        <v>2162609</v>
      </c>
    </row>
    <row r="112" spans="1:32" x14ac:dyDescent="0.35">
      <c r="A112" s="9">
        <v>31867</v>
      </c>
      <c r="B112">
        <v>654922</v>
      </c>
      <c r="C112">
        <v>29</v>
      </c>
      <c r="D112">
        <v>3695</v>
      </c>
      <c r="E112">
        <v>18692</v>
      </c>
      <c r="F112">
        <v>57882</v>
      </c>
      <c r="G112">
        <v>79264</v>
      </c>
      <c r="H112">
        <v>435</v>
      </c>
      <c r="I112">
        <v>3009</v>
      </c>
      <c r="J112">
        <v>8344</v>
      </c>
      <c r="K112">
        <v>2564</v>
      </c>
      <c r="L112">
        <v>43773</v>
      </c>
      <c r="M112">
        <v>22534</v>
      </c>
      <c r="N112">
        <v>11508</v>
      </c>
      <c r="O112">
        <f t="shared" si="4"/>
        <v>403193</v>
      </c>
      <c r="Q112" s="13">
        <f t="shared" si="2"/>
        <v>147644.12553773954</v>
      </c>
      <c r="S112" t="s">
        <v>217</v>
      </c>
      <c r="T112">
        <v>623225</v>
      </c>
      <c r="U112">
        <v>85339</v>
      </c>
      <c r="W112">
        <v>345679</v>
      </c>
      <c r="X112">
        <v>685</v>
      </c>
      <c r="AB112" s="4">
        <f t="shared" si="3"/>
        <v>192207</v>
      </c>
      <c r="AD112" s="18">
        <v>41639</v>
      </c>
      <c r="AE112">
        <v>356264</v>
      </c>
      <c r="AF112">
        <v>2206893</v>
      </c>
    </row>
    <row r="113" spans="1:28" x14ac:dyDescent="0.35">
      <c r="A113" s="9">
        <v>31958</v>
      </c>
      <c r="B113">
        <v>733520</v>
      </c>
      <c r="C113">
        <v>55</v>
      </c>
      <c r="D113">
        <v>2044</v>
      </c>
      <c r="E113">
        <v>19305</v>
      </c>
      <c r="F113">
        <v>60254</v>
      </c>
      <c r="G113">
        <v>79736</v>
      </c>
      <c r="H113">
        <v>311</v>
      </c>
      <c r="I113">
        <v>3037</v>
      </c>
      <c r="J113">
        <v>8457</v>
      </c>
      <c r="K113">
        <v>2757</v>
      </c>
      <c r="L113">
        <v>44537</v>
      </c>
      <c r="M113">
        <v>23976</v>
      </c>
      <c r="N113">
        <v>11181</v>
      </c>
      <c r="O113">
        <f t="shared" si="4"/>
        <v>477870</v>
      </c>
      <c r="Q113" s="13">
        <f t="shared" si="2"/>
        <v>156502.33621545907</v>
      </c>
      <c r="S113" t="s">
        <v>218</v>
      </c>
      <c r="T113">
        <v>694449</v>
      </c>
      <c r="U113">
        <v>89393</v>
      </c>
      <c r="W113">
        <v>408823</v>
      </c>
      <c r="X113">
        <v>685</v>
      </c>
      <c r="AB113" s="4">
        <f t="shared" si="3"/>
        <v>196233</v>
      </c>
    </row>
    <row r="114" spans="1:28" x14ac:dyDescent="0.35">
      <c r="A114" s="9">
        <v>32050</v>
      </c>
      <c r="B114">
        <v>786754</v>
      </c>
      <c r="C114">
        <v>38</v>
      </c>
      <c r="D114">
        <v>2252</v>
      </c>
      <c r="E114">
        <v>19176</v>
      </c>
      <c r="F114">
        <v>63365</v>
      </c>
      <c r="G114">
        <v>80507</v>
      </c>
      <c r="H114">
        <v>274</v>
      </c>
      <c r="I114">
        <v>3080</v>
      </c>
      <c r="J114">
        <v>8477</v>
      </c>
      <c r="K114">
        <v>2760</v>
      </c>
      <c r="L114">
        <v>47090</v>
      </c>
      <c r="M114">
        <v>24825</v>
      </c>
      <c r="N114">
        <v>12540</v>
      </c>
      <c r="O114">
        <f t="shared" si="4"/>
        <v>522370</v>
      </c>
      <c r="Q114" s="13">
        <f t="shared" si="2"/>
        <v>164000.19969629683</v>
      </c>
      <c r="S114" t="s">
        <v>219</v>
      </c>
      <c r="T114">
        <v>737895</v>
      </c>
      <c r="U114">
        <v>95496</v>
      </c>
      <c r="W114">
        <v>441989</v>
      </c>
      <c r="X114">
        <v>685</v>
      </c>
      <c r="AB114" s="4">
        <f t="shared" si="3"/>
        <v>200410</v>
      </c>
    </row>
    <row r="115" spans="1:28" x14ac:dyDescent="0.35">
      <c r="A115" s="9">
        <v>32142</v>
      </c>
      <c r="B115">
        <v>645560</v>
      </c>
      <c r="C115">
        <v>49</v>
      </c>
      <c r="D115">
        <v>2947</v>
      </c>
      <c r="E115">
        <v>17702</v>
      </c>
      <c r="F115">
        <v>66905</v>
      </c>
      <c r="G115">
        <v>81128</v>
      </c>
      <c r="H115">
        <v>268</v>
      </c>
      <c r="I115">
        <v>3112</v>
      </c>
      <c r="J115">
        <v>8865</v>
      </c>
      <c r="K115">
        <v>2989</v>
      </c>
      <c r="L115">
        <v>48113</v>
      </c>
      <c r="M115">
        <v>23231</v>
      </c>
      <c r="N115">
        <v>13168</v>
      </c>
      <c r="O115">
        <f t="shared" si="4"/>
        <v>377083</v>
      </c>
      <c r="Q115" s="13">
        <f t="shared" si="2"/>
        <v>154694.4168751626</v>
      </c>
      <c r="S115" t="s">
        <v>220</v>
      </c>
      <c r="T115">
        <v>611391</v>
      </c>
      <c r="U115">
        <v>86826</v>
      </c>
      <c r="W115">
        <v>321545</v>
      </c>
      <c r="X115">
        <v>685</v>
      </c>
      <c r="AB115" s="4">
        <f t="shared" si="3"/>
        <v>203020</v>
      </c>
    </row>
    <row r="116" spans="1:28" x14ac:dyDescent="0.35">
      <c r="A116" s="9">
        <v>32233</v>
      </c>
      <c r="B116">
        <v>678513</v>
      </c>
      <c r="C116">
        <v>48</v>
      </c>
      <c r="D116">
        <v>4197</v>
      </c>
      <c r="E116">
        <v>19489</v>
      </c>
      <c r="F116">
        <v>73416</v>
      </c>
      <c r="G116">
        <v>85003</v>
      </c>
      <c r="H116">
        <v>230</v>
      </c>
      <c r="I116">
        <v>3150</v>
      </c>
      <c r="J116">
        <v>9272</v>
      </c>
      <c r="K116">
        <v>3088</v>
      </c>
      <c r="L116">
        <v>52724</v>
      </c>
      <c r="M116">
        <v>24662</v>
      </c>
      <c r="N116">
        <v>12793</v>
      </c>
      <c r="O116">
        <f t="shared" si="4"/>
        <v>390441</v>
      </c>
      <c r="Q116" s="13">
        <f t="shared" si="2"/>
        <v>167239.98892857903</v>
      </c>
      <c r="S116" t="s">
        <v>221</v>
      </c>
      <c r="T116">
        <v>639585</v>
      </c>
      <c r="U116">
        <v>89812</v>
      </c>
      <c r="W116">
        <v>333643</v>
      </c>
      <c r="X116">
        <v>685</v>
      </c>
      <c r="AB116" s="4">
        <f t="shared" si="3"/>
        <v>216130</v>
      </c>
    </row>
    <row r="117" spans="1:28" x14ac:dyDescent="0.35">
      <c r="A117" s="9">
        <v>32324</v>
      </c>
      <c r="B117">
        <v>724180</v>
      </c>
      <c r="C117">
        <v>71</v>
      </c>
      <c r="D117">
        <v>3262</v>
      </c>
      <c r="E117">
        <v>23076</v>
      </c>
      <c r="F117">
        <v>78778</v>
      </c>
      <c r="G117">
        <v>85528</v>
      </c>
      <c r="H117">
        <v>346</v>
      </c>
      <c r="I117">
        <v>3270</v>
      </c>
      <c r="J117">
        <v>9437</v>
      </c>
      <c r="K117">
        <v>3503</v>
      </c>
      <c r="L117">
        <v>55097</v>
      </c>
      <c r="M117">
        <v>29102</v>
      </c>
      <c r="N117">
        <v>12351</v>
      </c>
      <c r="O117">
        <f t="shared" si="4"/>
        <v>420359</v>
      </c>
      <c r="Q117" s="13">
        <f t="shared" si="2"/>
        <v>182709.48995374091</v>
      </c>
      <c r="S117" t="s">
        <v>222</v>
      </c>
      <c r="T117">
        <v>677518</v>
      </c>
      <c r="U117">
        <v>96639</v>
      </c>
      <c r="W117">
        <v>356888</v>
      </c>
      <c r="X117">
        <v>685</v>
      </c>
      <c r="AB117" s="4">
        <f t="shared" si="3"/>
        <v>223991</v>
      </c>
    </row>
    <row r="118" spans="1:28" x14ac:dyDescent="0.35">
      <c r="A118" s="9">
        <v>32416</v>
      </c>
      <c r="B118">
        <v>743402</v>
      </c>
      <c r="C118">
        <v>60</v>
      </c>
      <c r="D118">
        <v>2847</v>
      </c>
      <c r="E118">
        <v>25312</v>
      </c>
      <c r="F118">
        <v>84176</v>
      </c>
      <c r="G118">
        <v>85969</v>
      </c>
      <c r="H118">
        <v>330</v>
      </c>
      <c r="I118">
        <v>3313</v>
      </c>
      <c r="J118">
        <v>9756</v>
      </c>
      <c r="K118">
        <v>3584</v>
      </c>
      <c r="L118">
        <v>56655</v>
      </c>
      <c r="M118">
        <v>30585</v>
      </c>
      <c r="N118">
        <v>13605</v>
      </c>
      <c r="O118">
        <f t="shared" si="4"/>
        <v>427210</v>
      </c>
      <c r="Q118" s="13">
        <f t="shared" si="2"/>
        <v>192368.45567749863</v>
      </c>
      <c r="S118" t="s">
        <v>223</v>
      </c>
      <c r="T118">
        <v>718298</v>
      </c>
      <c r="U118">
        <v>121558</v>
      </c>
      <c r="W118">
        <v>341737</v>
      </c>
      <c r="X118">
        <v>876</v>
      </c>
      <c r="AB118" s="4">
        <f t="shared" si="3"/>
        <v>255003</v>
      </c>
    </row>
    <row r="119" spans="1:28" x14ac:dyDescent="0.35">
      <c r="A119" s="9">
        <v>32508</v>
      </c>
      <c r="B119">
        <v>745627</v>
      </c>
      <c r="C119">
        <v>118</v>
      </c>
      <c r="D119">
        <v>3525</v>
      </c>
      <c r="E119">
        <v>26017</v>
      </c>
      <c r="F119">
        <v>89422</v>
      </c>
      <c r="G119">
        <v>86410</v>
      </c>
      <c r="H119">
        <v>316</v>
      </c>
      <c r="I119">
        <v>3235</v>
      </c>
      <c r="J119">
        <v>10223</v>
      </c>
      <c r="K119">
        <v>3908</v>
      </c>
      <c r="L119">
        <v>58858</v>
      </c>
      <c r="M119">
        <v>29377</v>
      </c>
      <c r="N119">
        <v>14288</v>
      </c>
      <c r="O119">
        <f t="shared" si="4"/>
        <v>419930</v>
      </c>
      <c r="Q119" s="13">
        <f t="shared" si="2"/>
        <v>198002.61733726272</v>
      </c>
      <c r="S119" t="s">
        <v>224</v>
      </c>
      <c r="T119">
        <v>719724</v>
      </c>
      <c r="U119">
        <v>122654</v>
      </c>
      <c r="W119">
        <v>334440</v>
      </c>
      <c r="X119">
        <v>925</v>
      </c>
      <c r="AB119" s="4">
        <f t="shared" si="3"/>
        <v>262630</v>
      </c>
    </row>
    <row r="120" spans="1:28" x14ac:dyDescent="0.35">
      <c r="A120" s="9">
        <v>32598</v>
      </c>
      <c r="B120">
        <v>832518</v>
      </c>
      <c r="C120">
        <v>88</v>
      </c>
      <c r="D120">
        <v>1367</v>
      </c>
      <c r="E120">
        <v>29607</v>
      </c>
      <c r="F120">
        <v>97759</v>
      </c>
      <c r="G120">
        <v>88494</v>
      </c>
      <c r="H120">
        <v>296</v>
      </c>
      <c r="I120">
        <v>3828</v>
      </c>
      <c r="J120">
        <v>10909</v>
      </c>
      <c r="K120">
        <v>4194</v>
      </c>
      <c r="L120">
        <v>64627</v>
      </c>
      <c r="M120">
        <v>35488</v>
      </c>
      <c r="N120">
        <v>13907</v>
      </c>
      <c r="O120">
        <f t="shared" si="4"/>
        <v>481954</v>
      </c>
      <c r="Q120" s="13">
        <f t="shared" si="2"/>
        <v>220170.27739423979</v>
      </c>
      <c r="S120" t="s">
        <v>225</v>
      </c>
      <c r="T120">
        <v>802205</v>
      </c>
      <c r="U120">
        <v>137369</v>
      </c>
      <c r="W120">
        <v>385488</v>
      </c>
      <c r="X120">
        <v>973</v>
      </c>
      <c r="AB120" s="4">
        <f t="shared" si="3"/>
        <v>279348</v>
      </c>
    </row>
    <row r="121" spans="1:28" x14ac:dyDescent="0.35">
      <c r="A121" s="9">
        <v>32689</v>
      </c>
      <c r="B121">
        <v>862955</v>
      </c>
      <c r="C121">
        <v>110</v>
      </c>
      <c r="D121">
        <v>777</v>
      </c>
      <c r="E121">
        <v>33564</v>
      </c>
      <c r="F121">
        <v>104869</v>
      </c>
      <c r="G121">
        <v>89027</v>
      </c>
      <c r="H121">
        <v>295</v>
      </c>
      <c r="I121">
        <v>3939</v>
      </c>
      <c r="J121">
        <v>11633</v>
      </c>
      <c r="K121">
        <v>4650</v>
      </c>
      <c r="L121">
        <v>71193</v>
      </c>
      <c r="M121">
        <v>38262</v>
      </c>
      <c r="N121">
        <v>13975</v>
      </c>
      <c r="O121">
        <f t="shared" si="4"/>
        <v>490661</v>
      </c>
      <c r="Q121" s="13">
        <f t="shared" si="2"/>
        <v>235401.46124429943</v>
      </c>
      <c r="S121" t="s">
        <v>226</v>
      </c>
      <c r="T121">
        <v>837485</v>
      </c>
      <c r="U121">
        <v>153530</v>
      </c>
      <c r="W121">
        <v>393965</v>
      </c>
      <c r="X121">
        <v>1021</v>
      </c>
      <c r="AB121" s="4">
        <f t="shared" si="3"/>
        <v>289990</v>
      </c>
    </row>
    <row r="122" spans="1:28" x14ac:dyDescent="0.35">
      <c r="A122" s="9">
        <v>32781</v>
      </c>
      <c r="B122">
        <v>906150</v>
      </c>
      <c r="C122">
        <v>110</v>
      </c>
      <c r="D122">
        <v>122</v>
      </c>
      <c r="E122">
        <v>35625</v>
      </c>
      <c r="F122">
        <v>114896</v>
      </c>
      <c r="G122">
        <v>89680</v>
      </c>
      <c r="H122">
        <v>271</v>
      </c>
      <c r="I122">
        <v>4072</v>
      </c>
      <c r="J122">
        <v>12138</v>
      </c>
      <c r="K122">
        <v>5017</v>
      </c>
      <c r="L122">
        <v>73479</v>
      </c>
      <c r="M122">
        <v>38739</v>
      </c>
      <c r="N122">
        <v>14555</v>
      </c>
      <c r="O122">
        <f t="shared" si="4"/>
        <v>517446</v>
      </c>
      <c r="Q122" s="13">
        <f t="shared" si="2"/>
        <v>250368.8925551812</v>
      </c>
      <c r="S122" t="s">
        <v>227</v>
      </c>
      <c r="T122">
        <v>885331</v>
      </c>
      <c r="U122">
        <v>162047</v>
      </c>
      <c r="W122">
        <v>417283</v>
      </c>
      <c r="X122">
        <v>1068</v>
      </c>
      <c r="AB122" s="4">
        <f t="shared" si="3"/>
        <v>306001</v>
      </c>
    </row>
    <row r="123" spans="1:28" x14ac:dyDescent="0.35">
      <c r="A123" s="9">
        <v>32873</v>
      </c>
      <c r="B123">
        <v>926873</v>
      </c>
      <c r="C123">
        <v>119</v>
      </c>
      <c r="D123">
        <v>1550</v>
      </c>
      <c r="E123">
        <v>37647</v>
      </c>
      <c r="F123">
        <v>117675</v>
      </c>
      <c r="G123">
        <v>90332</v>
      </c>
      <c r="H123">
        <v>268</v>
      </c>
      <c r="I123">
        <v>4331</v>
      </c>
      <c r="J123">
        <v>12864</v>
      </c>
      <c r="K123">
        <v>5659</v>
      </c>
      <c r="L123">
        <v>77310</v>
      </c>
      <c r="M123">
        <v>38946</v>
      </c>
      <c r="N123">
        <v>15298</v>
      </c>
      <c r="O123">
        <f t="shared" si="4"/>
        <v>524874</v>
      </c>
      <c r="Q123" s="13">
        <f t="shared" si="2"/>
        <v>259010.07156497135</v>
      </c>
      <c r="S123" t="s">
        <v>228</v>
      </c>
      <c r="T123">
        <v>904747</v>
      </c>
      <c r="U123">
        <v>170682</v>
      </c>
      <c r="W123">
        <v>419410</v>
      </c>
      <c r="X123">
        <v>1117</v>
      </c>
      <c r="AB123" s="4">
        <f t="shared" si="3"/>
        <v>314655</v>
      </c>
    </row>
    <row r="124" spans="1:28" x14ac:dyDescent="0.35">
      <c r="A124" s="9">
        <v>32963</v>
      </c>
      <c r="B124">
        <v>949404</v>
      </c>
      <c r="C124">
        <v>49</v>
      </c>
      <c r="D124">
        <v>1988</v>
      </c>
      <c r="E124">
        <v>37663</v>
      </c>
      <c r="F124">
        <v>124474</v>
      </c>
      <c r="G124">
        <v>90901</v>
      </c>
      <c r="H124">
        <v>369</v>
      </c>
      <c r="I124">
        <v>4449</v>
      </c>
      <c r="J124">
        <v>13455</v>
      </c>
      <c r="K124">
        <v>6010</v>
      </c>
      <c r="L124">
        <v>81163</v>
      </c>
      <c r="M124">
        <v>40631</v>
      </c>
      <c r="N124">
        <v>15017</v>
      </c>
      <c r="O124">
        <f t="shared" si="4"/>
        <v>533235</v>
      </c>
      <c r="Q124" s="13">
        <f t="shared" ref="Q124:Q156" si="5">C124+D124+E124+F124+I124+J124+K124+M124+$AE$1*O124</f>
        <v>269578.74276864069</v>
      </c>
      <c r="S124" t="s">
        <v>229</v>
      </c>
      <c r="T124">
        <v>906573</v>
      </c>
      <c r="U124">
        <v>173762</v>
      </c>
      <c r="W124">
        <v>408638</v>
      </c>
      <c r="X124">
        <v>1165</v>
      </c>
      <c r="AB124" s="4">
        <f t="shared" si="3"/>
        <v>324173</v>
      </c>
    </row>
    <row r="125" spans="1:28" x14ac:dyDescent="0.35">
      <c r="A125" s="9">
        <v>33054</v>
      </c>
      <c r="B125">
        <v>974629</v>
      </c>
      <c r="C125">
        <v>22</v>
      </c>
      <c r="D125">
        <v>1373</v>
      </c>
      <c r="E125">
        <v>36558</v>
      </c>
      <c r="F125">
        <v>127848</v>
      </c>
      <c r="G125">
        <v>91469</v>
      </c>
      <c r="H125">
        <v>331</v>
      </c>
      <c r="I125">
        <v>4502</v>
      </c>
      <c r="J125">
        <v>13740</v>
      </c>
      <c r="K125">
        <v>6375</v>
      </c>
      <c r="L125">
        <v>83749</v>
      </c>
      <c r="M125">
        <v>41314</v>
      </c>
      <c r="N125">
        <v>15087</v>
      </c>
      <c r="O125">
        <f t="shared" si="4"/>
        <v>552261</v>
      </c>
      <c r="Q125" s="13">
        <f t="shared" si="5"/>
        <v>274049.63181552652</v>
      </c>
      <c r="S125" t="s">
        <v>230</v>
      </c>
      <c r="T125">
        <v>926967</v>
      </c>
      <c r="U125">
        <v>178279</v>
      </c>
      <c r="W125">
        <v>421980</v>
      </c>
      <c r="X125">
        <v>1213</v>
      </c>
      <c r="AB125" s="4">
        <f t="shared" si="3"/>
        <v>326708</v>
      </c>
    </row>
    <row r="126" spans="1:28" x14ac:dyDescent="0.35">
      <c r="A126" s="9">
        <v>33146</v>
      </c>
      <c r="B126">
        <v>900912</v>
      </c>
      <c r="C126">
        <v>12</v>
      </c>
      <c r="D126">
        <v>1640</v>
      </c>
      <c r="E126">
        <v>34836</v>
      </c>
      <c r="F126">
        <v>131393</v>
      </c>
      <c r="G126">
        <v>92117</v>
      </c>
      <c r="H126">
        <v>330</v>
      </c>
      <c r="I126">
        <v>4572</v>
      </c>
      <c r="J126">
        <v>14086</v>
      </c>
      <c r="K126">
        <v>6552</v>
      </c>
      <c r="L126">
        <v>86953</v>
      </c>
      <c r="M126">
        <v>41336</v>
      </c>
      <c r="N126">
        <v>15835</v>
      </c>
      <c r="O126">
        <f t="shared" si="4"/>
        <v>471250</v>
      </c>
      <c r="Q126" s="13">
        <f t="shared" si="5"/>
        <v>270537.07113134343</v>
      </c>
      <c r="S126" t="s">
        <v>231</v>
      </c>
    </row>
    <row r="127" spans="1:28" x14ac:dyDescent="0.35">
      <c r="A127" s="9">
        <v>33238</v>
      </c>
      <c r="B127">
        <v>935849</v>
      </c>
      <c r="C127">
        <v>29</v>
      </c>
      <c r="D127">
        <v>1857</v>
      </c>
      <c r="E127">
        <v>34988</v>
      </c>
      <c r="F127">
        <v>134404</v>
      </c>
      <c r="G127">
        <v>92765</v>
      </c>
      <c r="H127">
        <v>277</v>
      </c>
      <c r="I127">
        <v>4638</v>
      </c>
      <c r="J127">
        <v>14419</v>
      </c>
      <c r="K127">
        <v>6864</v>
      </c>
      <c r="L127">
        <v>87266</v>
      </c>
      <c r="M127">
        <v>41478</v>
      </c>
      <c r="N127">
        <v>15427</v>
      </c>
      <c r="O127">
        <f t="shared" si="4"/>
        <v>501437</v>
      </c>
      <c r="Q127" s="13">
        <f t="shared" si="5"/>
        <v>277100.18458968162</v>
      </c>
      <c r="S127" t="s">
        <v>232</v>
      </c>
    </row>
    <row r="128" spans="1:28" x14ac:dyDescent="0.35">
      <c r="A128" s="9">
        <v>33328</v>
      </c>
      <c r="B128">
        <v>1033148</v>
      </c>
      <c r="C128">
        <v>2</v>
      </c>
      <c r="D128">
        <v>2765</v>
      </c>
      <c r="E128">
        <v>36385</v>
      </c>
      <c r="F128">
        <v>137234</v>
      </c>
      <c r="G128">
        <v>93169</v>
      </c>
      <c r="H128">
        <v>300</v>
      </c>
      <c r="I128">
        <v>4725</v>
      </c>
      <c r="J128">
        <v>14701</v>
      </c>
      <c r="K128">
        <v>7033</v>
      </c>
      <c r="L128">
        <v>90582</v>
      </c>
      <c r="M128">
        <v>44794</v>
      </c>
      <c r="N128">
        <v>15551</v>
      </c>
      <c r="O128">
        <f t="shared" si="4"/>
        <v>585907</v>
      </c>
      <c r="Q128" s="13">
        <f t="shared" si="5"/>
        <v>292534.79511162237</v>
      </c>
      <c r="S128" t="s">
        <v>233</v>
      </c>
    </row>
    <row r="129" spans="1:24" x14ac:dyDescent="0.35">
      <c r="A129" s="9">
        <v>33419</v>
      </c>
      <c r="B129">
        <v>1040073</v>
      </c>
      <c r="C129">
        <v>6</v>
      </c>
      <c r="D129">
        <v>2256</v>
      </c>
      <c r="E129">
        <v>38148</v>
      </c>
      <c r="F129">
        <v>132958</v>
      </c>
      <c r="G129">
        <v>93573</v>
      </c>
      <c r="H129">
        <v>294</v>
      </c>
      <c r="I129">
        <v>4821</v>
      </c>
      <c r="J129">
        <v>14473</v>
      </c>
      <c r="K129">
        <v>7482</v>
      </c>
      <c r="L129">
        <v>93011</v>
      </c>
      <c r="M129">
        <v>50838</v>
      </c>
      <c r="N129">
        <v>16369</v>
      </c>
      <c r="O129">
        <f t="shared" si="4"/>
        <v>585844</v>
      </c>
      <c r="Q129" s="13">
        <f t="shared" si="5"/>
        <v>295872.96766444726</v>
      </c>
      <c r="S129" t="s">
        <v>234</v>
      </c>
      <c r="T129">
        <v>1025700</v>
      </c>
      <c r="U129">
        <v>97200</v>
      </c>
      <c r="V129" t="s">
        <v>77</v>
      </c>
      <c r="W129" t="s">
        <v>77</v>
      </c>
      <c r="X129" t="s">
        <v>77</v>
      </c>
    </row>
    <row r="130" spans="1:24" x14ac:dyDescent="0.35">
      <c r="A130" s="9">
        <v>33511</v>
      </c>
      <c r="B130">
        <v>1090893</v>
      </c>
      <c r="C130">
        <v>3</v>
      </c>
      <c r="D130">
        <v>1560</v>
      </c>
      <c r="E130">
        <v>35358</v>
      </c>
      <c r="F130">
        <v>133591</v>
      </c>
      <c r="G130">
        <v>94140</v>
      </c>
      <c r="H130">
        <v>289</v>
      </c>
      <c r="I130">
        <v>4907</v>
      </c>
      <c r="J130">
        <v>14396</v>
      </c>
      <c r="K130">
        <v>7496</v>
      </c>
      <c r="L130">
        <v>93317</v>
      </c>
      <c r="M130">
        <v>50226</v>
      </c>
      <c r="N130">
        <v>16823</v>
      </c>
      <c r="O130">
        <f t="shared" si="4"/>
        <v>638787</v>
      </c>
      <c r="Q130" s="13">
        <f t="shared" si="5"/>
        <v>296484.78569289652</v>
      </c>
      <c r="S130" t="s">
        <v>235</v>
      </c>
      <c r="T130">
        <v>1069400</v>
      </c>
      <c r="U130">
        <v>93800</v>
      </c>
      <c r="V130" t="s">
        <v>77</v>
      </c>
      <c r="W130" t="s">
        <v>77</v>
      </c>
      <c r="X130" t="s">
        <v>77</v>
      </c>
    </row>
    <row r="131" spans="1:24" x14ac:dyDescent="0.35">
      <c r="A131" s="9">
        <v>33603</v>
      </c>
      <c r="B131">
        <v>1057763</v>
      </c>
      <c r="C131">
        <v>0</v>
      </c>
      <c r="D131">
        <v>2802</v>
      </c>
      <c r="E131">
        <v>33470</v>
      </c>
      <c r="F131">
        <v>130938</v>
      </c>
      <c r="G131">
        <v>94706</v>
      </c>
      <c r="H131">
        <v>348</v>
      </c>
      <c r="I131">
        <v>4960</v>
      </c>
      <c r="J131">
        <v>14410</v>
      </c>
      <c r="K131">
        <v>7564</v>
      </c>
      <c r="L131">
        <v>92608</v>
      </c>
      <c r="M131">
        <v>49554</v>
      </c>
      <c r="N131">
        <v>17725</v>
      </c>
      <c r="O131">
        <f t="shared" si="4"/>
        <v>608678</v>
      </c>
      <c r="Q131" s="13">
        <f t="shared" si="5"/>
        <v>290338.649073918</v>
      </c>
      <c r="S131" t="s">
        <v>236</v>
      </c>
      <c r="T131">
        <v>1040900</v>
      </c>
      <c r="U131">
        <v>93400</v>
      </c>
      <c r="V131" t="s">
        <v>77</v>
      </c>
      <c r="W131" t="s">
        <v>77</v>
      </c>
      <c r="X131" t="s">
        <v>77</v>
      </c>
    </row>
    <row r="132" spans="1:24" x14ac:dyDescent="0.35">
      <c r="A132" s="9">
        <v>33694</v>
      </c>
      <c r="B132">
        <v>1062458</v>
      </c>
      <c r="C132">
        <v>8</v>
      </c>
      <c r="D132">
        <v>2289</v>
      </c>
      <c r="E132">
        <v>35487</v>
      </c>
      <c r="F132">
        <v>132647</v>
      </c>
      <c r="G132">
        <v>95225</v>
      </c>
      <c r="H132">
        <v>597</v>
      </c>
      <c r="I132">
        <v>4975</v>
      </c>
      <c r="J132">
        <v>14140</v>
      </c>
      <c r="K132">
        <v>8171</v>
      </c>
      <c r="L132">
        <v>93805</v>
      </c>
      <c r="M132">
        <v>53014</v>
      </c>
      <c r="N132">
        <v>18713</v>
      </c>
      <c r="O132">
        <f t="shared" si="4"/>
        <v>603387</v>
      </c>
      <c r="Q132" s="13">
        <f t="shared" si="5"/>
        <v>296966.2201373537</v>
      </c>
      <c r="S132" t="s">
        <v>237</v>
      </c>
      <c r="T132">
        <v>1052000</v>
      </c>
      <c r="U132">
        <v>97100</v>
      </c>
      <c r="V132" t="s">
        <v>77</v>
      </c>
      <c r="W132" t="s">
        <v>77</v>
      </c>
      <c r="X132" t="s">
        <v>77</v>
      </c>
    </row>
    <row r="133" spans="1:24" x14ac:dyDescent="0.35">
      <c r="A133" s="9">
        <v>33785</v>
      </c>
      <c r="B133">
        <v>1075422</v>
      </c>
      <c r="C133">
        <v>3</v>
      </c>
      <c r="D133">
        <v>2822</v>
      </c>
      <c r="E133">
        <v>31472</v>
      </c>
      <c r="F133">
        <v>131212</v>
      </c>
      <c r="G133">
        <v>95743</v>
      </c>
      <c r="H133">
        <v>519</v>
      </c>
      <c r="I133">
        <v>4981</v>
      </c>
      <c r="J133">
        <v>13774</v>
      </c>
      <c r="K133">
        <v>8557</v>
      </c>
      <c r="L133">
        <v>91661</v>
      </c>
      <c r="M133">
        <v>50594</v>
      </c>
      <c r="N133">
        <v>18525</v>
      </c>
      <c r="O133">
        <f t="shared" si="4"/>
        <v>625559</v>
      </c>
      <c r="Q133" s="13">
        <f t="shared" si="5"/>
        <v>291349.17503841291</v>
      </c>
      <c r="S133" t="s">
        <v>238</v>
      </c>
      <c r="T133">
        <v>1057600</v>
      </c>
      <c r="U133">
        <v>96500</v>
      </c>
      <c r="V133" t="s">
        <v>77</v>
      </c>
      <c r="W133" t="s">
        <v>77</v>
      </c>
      <c r="X133" t="s">
        <v>77</v>
      </c>
    </row>
    <row r="134" spans="1:24" x14ac:dyDescent="0.35">
      <c r="A134" s="9">
        <v>33877</v>
      </c>
      <c r="B134">
        <v>1071425</v>
      </c>
      <c r="C134">
        <v>1</v>
      </c>
      <c r="D134">
        <v>4788</v>
      </c>
      <c r="E134">
        <v>33792</v>
      </c>
      <c r="F134">
        <v>127636</v>
      </c>
      <c r="G134">
        <v>95920</v>
      </c>
      <c r="H134">
        <v>531</v>
      </c>
      <c r="I134">
        <v>4983</v>
      </c>
      <c r="J134">
        <v>13561</v>
      </c>
      <c r="K134">
        <v>8100</v>
      </c>
      <c r="L134">
        <v>92997</v>
      </c>
      <c r="M134">
        <v>52834</v>
      </c>
      <c r="N134">
        <v>18699</v>
      </c>
      <c r="O134">
        <f t="shared" si="4"/>
        <v>617583</v>
      </c>
      <c r="Q134" s="13">
        <f t="shared" si="5"/>
        <v>293018.00490081374</v>
      </c>
      <c r="S134" t="s">
        <v>239</v>
      </c>
      <c r="T134">
        <v>1069000</v>
      </c>
      <c r="U134">
        <v>99800</v>
      </c>
      <c r="V134" t="s">
        <v>77</v>
      </c>
      <c r="W134" t="s">
        <v>77</v>
      </c>
      <c r="X134" t="s">
        <v>77</v>
      </c>
    </row>
    <row r="135" spans="1:24" x14ac:dyDescent="0.35">
      <c r="A135" s="9">
        <v>33969</v>
      </c>
      <c r="B135">
        <v>1155363</v>
      </c>
      <c r="C135">
        <v>2</v>
      </c>
      <c r="D135">
        <v>4988</v>
      </c>
      <c r="E135">
        <v>36991</v>
      </c>
      <c r="F135">
        <v>125950</v>
      </c>
      <c r="G135">
        <v>96097</v>
      </c>
      <c r="H135">
        <v>526</v>
      </c>
      <c r="I135">
        <v>4955</v>
      </c>
      <c r="J135">
        <v>13433</v>
      </c>
      <c r="K135">
        <v>8291</v>
      </c>
      <c r="L135">
        <v>95038</v>
      </c>
      <c r="M135">
        <v>58002</v>
      </c>
      <c r="N135">
        <v>17468</v>
      </c>
      <c r="O135">
        <f t="shared" si="4"/>
        <v>693622</v>
      </c>
      <c r="Q135" s="13">
        <f t="shared" si="5"/>
        <v>305761.58038889064</v>
      </c>
      <c r="S135" t="s">
        <v>240</v>
      </c>
      <c r="T135">
        <v>1103100</v>
      </c>
      <c r="U135">
        <v>104000</v>
      </c>
      <c r="V135" t="s">
        <v>77</v>
      </c>
      <c r="W135" t="s">
        <v>77</v>
      </c>
      <c r="X135" t="s">
        <v>77</v>
      </c>
    </row>
    <row r="136" spans="1:24" x14ac:dyDescent="0.35">
      <c r="A136" s="9">
        <v>34059</v>
      </c>
      <c r="B136">
        <v>1177203</v>
      </c>
      <c r="C136">
        <v>7</v>
      </c>
      <c r="D136">
        <v>3117</v>
      </c>
      <c r="E136">
        <v>35071</v>
      </c>
      <c r="F136">
        <v>125682</v>
      </c>
      <c r="G136">
        <v>96191</v>
      </c>
      <c r="H136">
        <v>740</v>
      </c>
      <c r="I136">
        <v>4901</v>
      </c>
      <c r="J136">
        <v>13240</v>
      </c>
      <c r="K136">
        <v>8335</v>
      </c>
      <c r="L136">
        <v>94964</v>
      </c>
      <c r="M136">
        <v>63229</v>
      </c>
      <c r="N136">
        <v>19929</v>
      </c>
      <c r="O136">
        <f t="shared" si="4"/>
        <v>711797</v>
      </c>
      <c r="Q136" s="13">
        <f t="shared" si="5"/>
        <v>308124.26058583951</v>
      </c>
      <c r="S136" t="s">
        <v>241</v>
      </c>
    </row>
    <row r="137" spans="1:24" x14ac:dyDescent="0.35">
      <c r="A137" s="9">
        <v>34150</v>
      </c>
      <c r="B137">
        <v>1201444</v>
      </c>
      <c r="C137">
        <v>1</v>
      </c>
      <c r="D137">
        <v>4944</v>
      </c>
      <c r="E137">
        <v>32835</v>
      </c>
      <c r="F137">
        <v>121286</v>
      </c>
      <c r="G137">
        <v>96285</v>
      </c>
      <c r="H137">
        <v>792</v>
      </c>
      <c r="I137">
        <v>4894</v>
      </c>
      <c r="J137">
        <v>13082</v>
      </c>
      <c r="K137">
        <v>8537</v>
      </c>
      <c r="L137">
        <v>96002</v>
      </c>
      <c r="M137">
        <v>68549</v>
      </c>
      <c r="N137">
        <v>19089</v>
      </c>
      <c r="O137">
        <f t="shared" si="4"/>
        <v>735148</v>
      </c>
      <c r="Q137" s="13">
        <f t="shared" si="5"/>
        <v>310459.55771260452</v>
      </c>
      <c r="S137" t="s">
        <v>242</v>
      </c>
    </row>
    <row r="138" spans="1:24" x14ac:dyDescent="0.35">
      <c r="A138" s="9">
        <v>34242</v>
      </c>
      <c r="B138">
        <v>1243027</v>
      </c>
      <c r="C138">
        <v>1</v>
      </c>
      <c r="D138">
        <v>5345</v>
      </c>
      <c r="E138">
        <v>32330</v>
      </c>
      <c r="F138">
        <v>118422</v>
      </c>
      <c r="G138">
        <v>96533</v>
      </c>
      <c r="H138">
        <v>818</v>
      </c>
      <c r="I138">
        <v>4875</v>
      </c>
      <c r="J138">
        <v>13072</v>
      </c>
      <c r="K138">
        <v>8264</v>
      </c>
      <c r="L138">
        <v>98257</v>
      </c>
      <c r="M138">
        <v>66618</v>
      </c>
      <c r="N138">
        <v>19707</v>
      </c>
      <c r="O138">
        <f t="shared" si="4"/>
        <v>778785</v>
      </c>
      <c r="Q138" s="13">
        <f t="shared" si="5"/>
        <v>308602.29282975767</v>
      </c>
    </row>
    <row r="139" spans="1:24" x14ac:dyDescent="0.35">
      <c r="A139" s="9">
        <v>34334</v>
      </c>
      <c r="B139">
        <v>1333462</v>
      </c>
      <c r="C139">
        <v>1</v>
      </c>
      <c r="D139">
        <v>6345</v>
      </c>
      <c r="E139">
        <v>31019</v>
      </c>
      <c r="F139">
        <v>116930</v>
      </c>
      <c r="G139">
        <v>96781</v>
      </c>
      <c r="H139">
        <v>843</v>
      </c>
      <c r="I139">
        <v>4888</v>
      </c>
      <c r="J139">
        <v>13363</v>
      </c>
      <c r="K139">
        <v>8865</v>
      </c>
      <c r="L139">
        <v>95319</v>
      </c>
      <c r="M139">
        <v>76395</v>
      </c>
      <c r="N139">
        <v>19128</v>
      </c>
      <c r="O139">
        <f t="shared" si="4"/>
        <v>863585</v>
      </c>
      <c r="Q139" s="13">
        <f t="shared" si="5"/>
        <v>323979.18997975858</v>
      </c>
    </row>
    <row r="140" spans="1:24" x14ac:dyDescent="0.35">
      <c r="A140" s="9">
        <v>34424</v>
      </c>
      <c r="B140">
        <v>1288676</v>
      </c>
      <c r="C140">
        <v>4</v>
      </c>
      <c r="D140">
        <v>3210</v>
      </c>
      <c r="E140">
        <v>30441</v>
      </c>
      <c r="F140">
        <v>117062</v>
      </c>
      <c r="G140">
        <v>97980</v>
      </c>
      <c r="H140">
        <v>1159</v>
      </c>
      <c r="I140">
        <v>4888</v>
      </c>
      <c r="J140">
        <v>13194</v>
      </c>
      <c r="K140">
        <v>8177</v>
      </c>
      <c r="L140">
        <v>94412</v>
      </c>
      <c r="M140">
        <v>76143</v>
      </c>
      <c r="N140">
        <v>20886</v>
      </c>
      <c r="O140">
        <f t="shared" si="4"/>
        <v>821120</v>
      </c>
      <c r="Q140" s="13">
        <f t="shared" si="5"/>
        <v>316038.26070529176</v>
      </c>
    </row>
    <row r="141" spans="1:24" x14ac:dyDescent="0.35">
      <c r="A141" s="9">
        <v>34515</v>
      </c>
      <c r="B141">
        <v>1243848</v>
      </c>
      <c r="C141">
        <v>1</v>
      </c>
      <c r="D141">
        <v>1313</v>
      </c>
      <c r="E141">
        <v>28925</v>
      </c>
      <c r="F141">
        <v>114578</v>
      </c>
      <c r="G141">
        <v>97851</v>
      </c>
      <c r="H141">
        <v>1178</v>
      </c>
      <c r="I141">
        <v>4888</v>
      </c>
      <c r="J141">
        <v>13100</v>
      </c>
      <c r="K141">
        <v>8331</v>
      </c>
      <c r="L141">
        <v>93987</v>
      </c>
      <c r="M141">
        <v>74576</v>
      </c>
      <c r="N141">
        <v>21314</v>
      </c>
      <c r="O141">
        <f t="shared" si="4"/>
        <v>783806</v>
      </c>
      <c r="Q141" s="13">
        <f t="shared" si="5"/>
        <v>305772.03270700003</v>
      </c>
    </row>
    <row r="142" spans="1:24" x14ac:dyDescent="0.35">
      <c r="A142" s="9">
        <v>34607</v>
      </c>
      <c r="B142">
        <v>1267259</v>
      </c>
      <c r="C142">
        <v>0</v>
      </c>
      <c r="D142">
        <v>1171</v>
      </c>
      <c r="E142">
        <v>28288</v>
      </c>
      <c r="F142">
        <v>113269</v>
      </c>
      <c r="G142">
        <v>98090</v>
      </c>
      <c r="H142">
        <v>1154</v>
      </c>
      <c r="I142">
        <v>4900</v>
      </c>
      <c r="J142">
        <v>13122</v>
      </c>
      <c r="K142">
        <v>8449</v>
      </c>
      <c r="L142">
        <v>93671</v>
      </c>
      <c r="M142">
        <v>74626</v>
      </c>
      <c r="N142">
        <v>20559</v>
      </c>
      <c r="O142">
        <f t="shared" si="4"/>
        <v>809960</v>
      </c>
      <c r="Q142" s="13">
        <f t="shared" si="5"/>
        <v>305889.11291998503</v>
      </c>
    </row>
    <row r="143" spans="1:24" x14ac:dyDescent="0.35">
      <c r="A143" s="9">
        <v>34699</v>
      </c>
      <c r="B143">
        <v>1285396</v>
      </c>
      <c r="C143">
        <v>1</v>
      </c>
      <c r="D143">
        <v>2528</v>
      </c>
      <c r="E143">
        <v>28745</v>
      </c>
      <c r="F143">
        <v>112966</v>
      </c>
      <c r="G143">
        <v>98320</v>
      </c>
      <c r="H143">
        <v>1200</v>
      </c>
      <c r="I143">
        <v>4909</v>
      </c>
      <c r="J143">
        <v>13183</v>
      </c>
      <c r="K143">
        <v>8642</v>
      </c>
      <c r="L143">
        <v>89778</v>
      </c>
      <c r="M143">
        <v>78072</v>
      </c>
      <c r="N143">
        <v>19952</v>
      </c>
      <c r="O143">
        <f t="shared" si="4"/>
        <v>827100</v>
      </c>
      <c r="Q143" s="13">
        <f t="shared" si="5"/>
        <v>312423.48505619983</v>
      </c>
    </row>
    <row r="144" spans="1:24" x14ac:dyDescent="0.35">
      <c r="A144" s="9">
        <v>34789</v>
      </c>
      <c r="B144">
        <v>1304070</v>
      </c>
      <c r="C144">
        <v>1</v>
      </c>
      <c r="D144">
        <v>1041</v>
      </c>
      <c r="E144">
        <v>30746</v>
      </c>
      <c r="F144">
        <v>120149</v>
      </c>
      <c r="G144">
        <v>98309</v>
      </c>
      <c r="H144">
        <v>1317</v>
      </c>
      <c r="I144">
        <v>4885</v>
      </c>
      <c r="J144">
        <v>13143</v>
      </c>
      <c r="K144">
        <v>7483</v>
      </c>
      <c r="L144">
        <v>90679</v>
      </c>
      <c r="M144">
        <v>75956</v>
      </c>
      <c r="N144">
        <v>22263</v>
      </c>
      <c r="O144">
        <f t="shared" si="4"/>
        <v>838098</v>
      </c>
      <c r="Q144" s="13">
        <f t="shared" si="5"/>
        <v>317624.21940591338</v>
      </c>
    </row>
    <row r="145" spans="1:17" x14ac:dyDescent="0.35">
      <c r="A145" s="9">
        <v>34880</v>
      </c>
      <c r="B145">
        <v>1348194</v>
      </c>
      <c r="C145">
        <v>2</v>
      </c>
      <c r="D145">
        <v>616</v>
      </c>
      <c r="E145">
        <v>28090</v>
      </c>
      <c r="F145">
        <v>119973</v>
      </c>
      <c r="G145">
        <v>98383</v>
      </c>
      <c r="H145">
        <v>1414</v>
      </c>
      <c r="I145">
        <v>4885</v>
      </c>
      <c r="J145">
        <v>13162</v>
      </c>
      <c r="K145">
        <v>8412</v>
      </c>
      <c r="L145">
        <v>90069</v>
      </c>
      <c r="M145">
        <v>81232</v>
      </c>
      <c r="N145">
        <v>22876</v>
      </c>
      <c r="O145">
        <f t="shared" si="4"/>
        <v>879080</v>
      </c>
      <c r="Q145" s="13">
        <f t="shared" si="5"/>
        <v>323732.51210640086</v>
      </c>
    </row>
    <row r="146" spans="1:17" x14ac:dyDescent="0.35">
      <c r="A146" s="9">
        <v>34972</v>
      </c>
      <c r="B146">
        <v>1407853</v>
      </c>
      <c r="C146">
        <v>0</v>
      </c>
      <c r="D146">
        <v>949</v>
      </c>
      <c r="E146">
        <v>28663</v>
      </c>
      <c r="F146">
        <v>122404</v>
      </c>
      <c r="G146">
        <v>98460</v>
      </c>
      <c r="H146">
        <v>1338</v>
      </c>
      <c r="I146">
        <v>4878</v>
      </c>
      <c r="J146">
        <v>13876</v>
      </c>
      <c r="K146">
        <v>8152</v>
      </c>
      <c r="L146">
        <v>90778</v>
      </c>
      <c r="M146">
        <v>83367</v>
      </c>
      <c r="N146">
        <v>22414</v>
      </c>
      <c r="O146">
        <f t="shared" si="4"/>
        <v>932574</v>
      </c>
      <c r="Q146" s="13">
        <f t="shared" si="5"/>
        <v>333748.55114109599</v>
      </c>
    </row>
    <row r="147" spans="1:17" x14ac:dyDescent="0.35">
      <c r="A147" s="9">
        <v>35064</v>
      </c>
      <c r="B147">
        <v>1453966</v>
      </c>
      <c r="C147">
        <v>3</v>
      </c>
      <c r="D147">
        <v>1486</v>
      </c>
      <c r="E147">
        <v>30151</v>
      </c>
      <c r="F147">
        <v>125002</v>
      </c>
      <c r="G147">
        <v>98571</v>
      </c>
      <c r="H147">
        <v>1457</v>
      </c>
      <c r="I147">
        <v>4879</v>
      </c>
      <c r="J147">
        <v>14159</v>
      </c>
      <c r="K147">
        <v>8652</v>
      </c>
      <c r="L147">
        <v>95242</v>
      </c>
      <c r="M147">
        <v>89423</v>
      </c>
      <c r="N147">
        <v>20699</v>
      </c>
      <c r="O147">
        <f t="shared" si="4"/>
        <v>964242</v>
      </c>
      <c r="Q147" s="13">
        <f t="shared" si="5"/>
        <v>347641.14792112226</v>
      </c>
    </row>
    <row r="148" spans="1:17" x14ac:dyDescent="0.35">
      <c r="A148" s="9">
        <v>35155</v>
      </c>
      <c r="B148">
        <v>1493178</v>
      </c>
      <c r="C148">
        <v>1</v>
      </c>
      <c r="D148">
        <v>719</v>
      </c>
      <c r="E148">
        <v>29554</v>
      </c>
      <c r="F148">
        <v>131677</v>
      </c>
      <c r="G148">
        <v>98792</v>
      </c>
      <c r="H148">
        <v>1455</v>
      </c>
      <c r="I148">
        <v>4888</v>
      </c>
      <c r="J148">
        <v>14504</v>
      </c>
      <c r="K148">
        <v>8889</v>
      </c>
      <c r="L148">
        <v>93730</v>
      </c>
      <c r="M148">
        <v>91111</v>
      </c>
      <c r="N148">
        <v>23884</v>
      </c>
      <c r="O148">
        <f t="shared" si="4"/>
        <v>993974</v>
      </c>
      <c r="Q148" s="13">
        <f t="shared" si="5"/>
        <v>357507.39648319571</v>
      </c>
    </row>
    <row r="149" spans="1:17" x14ac:dyDescent="0.35">
      <c r="A149" s="9">
        <v>35246</v>
      </c>
      <c r="B149">
        <v>1524860</v>
      </c>
      <c r="C149">
        <v>0</v>
      </c>
      <c r="D149">
        <v>1280</v>
      </c>
      <c r="E149">
        <v>28392</v>
      </c>
      <c r="F149">
        <v>131650</v>
      </c>
      <c r="G149">
        <v>98890</v>
      </c>
      <c r="H149">
        <v>1475</v>
      </c>
      <c r="I149">
        <v>4883</v>
      </c>
      <c r="J149">
        <v>14684</v>
      </c>
      <c r="K149">
        <v>9367</v>
      </c>
      <c r="L149">
        <v>95369</v>
      </c>
      <c r="M149">
        <v>96289</v>
      </c>
      <c r="N149">
        <v>22100</v>
      </c>
      <c r="O149">
        <f t="shared" si="4"/>
        <v>1020481</v>
      </c>
      <c r="Q149" s="13">
        <f t="shared" si="5"/>
        <v>364740.52572559041</v>
      </c>
    </row>
    <row r="150" spans="1:17" x14ac:dyDescent="0.35">
      <c r="A150" s="9">
        <v>35338</v>
      </c>
      <c r="B150">
        <v>1549798</v>
      </c>
      <c r="C150">
        <v>3</v>
      </c>
      <c r="D150">
        <v>535</v>
      </c>
      <c r="E150">
        <v>29169</v>
      </c>
      <c r="F150">
        <v>134049</v>
      </c>
      <c r="G150">
        <v>98987</v>
      </c>
      <c r="H150">
        <v>1475</v>
      </c>
      <c r="I150">
        <v>4881</v>
      </c>
      <c r="J150">
        <v>15105</v>
      </c>
      <c r="K150">
        <v>9180</v>
      </c>
      <c r="L150">
        <v>96722</v>
      </c>
      <c r="M150">
        <v>92810</v>
      </c>
      <c r="N150">
        <v>22934</v>
      </c>
      <c r="O150">
        <f t="shared" si="4"/>
        <v>1043948</v>
      </c>
      <c r="Q150" s="13">
        <f t="shared" si="5"/>
        <v>365725.71148524928</v>
      </c>
    </row>
    <row r="151" spans="1:17" x14ac:dyDescent="0.35">
      <c r="A151" s="9">
        <v>35430</v>
      </c>
      <c r="B151">
        <v>1572778</v>
      </c>
      <c r="C151">
        <v>0</v>
      </c>
      <c r="D151">
        <v>797</v>
      </c>
      <c r="E151">
        <v>28209</v>
      </c>
      <c r="F151">
        <v>138833</v>
      </c>
      <c r="G151">
        <v>99084</v>
      </c>
      <c r="H151">
        <v>1475</v>
      </c>
      <c r="I151">
        <v>4866</v>
      </c>
      <c r="J151">
        <v>15442</v>
      </c>
      <c r="K151">
        <v>9508</v>
      </c>
      <c r="L151">
        <v>95008</v>
      </c>
      <c r="M151">
        <v>92629</v>
      </c>
      <c r="N151">
        <v>20153</v>
      </c>
      <c r="O151">
        <f t="shared" si="4"/>
        <v>1066774</v>
      </c>
      <c r="Q151" s="13">
        <f t="shared" si="5"/>
        <v>372026.77988555492</v>
      </c>
    </row>
    <row r="152" spans="1:17" x14ac:dyDescent="0.35">
      <c r="A152" s="9">
        <v>35520</v>
      </c>
      <c r="B152">
        <v>1639890</v>
      </c>
      <c r="C152">
        <v>0</v>
      </c>
      <c r="D152">
        <v>448</v>
      </c>
      <c r="E152">
        <v>29036</v>
      </c>
      <c r="F152">
        <v>139403</v>
      </c>
      <c r="G152">
        <v>99291</v>
      </c>
      <c r="H152">
        <v>1475</v>
      </c>
      <c r="I152">
        <v>4879</v>
      </c>
      <c r="J152">
        <v>15894</v>
      </c>
      <c r="K152">
        <v>8504</v>
      </c>
      <c r="L152">
        <v>102605</v>
      </c>
      <c r="M152">
        <v>95839</v>
      </c>
      <c r="N152">
        <v>23948</v>
      </c>
      <c r="O152">
        <f t="shared" si="4"/>
        <v>1118568</v>
      </c>
      <c r="Q152" s="13">
        <f t="shared" si="5"/>
        <v>379714.55447266751</v>
      </c>
    </row>
    <row r="153" spans="1:17" x14ac:dyDescent="0.35">
      <c r="A153" s="9">
        <v>35611</v>
      </c>
      <c r="B153">
        <v>1684735</v>
      </c>
      <c r="C153">
        <v>25</v>
      </c>
      <c r="D153">
        <v>771</v>
      </c>
      <c r="E153">
        <v>26478</v>
      </c>
      <c r="F153">
        <v>142655</v>
      </c>
      <c r="G153">
        <v>99473</v>
      </c>
      <c r="H153">
        <v>1475</v>
      </c>
      <c r="I153">
        <v>4905</v>
      </c>
      <c r="J153">
        <v>16283</v>
      </c>
      <c r="K153">
        <v>8924</v>
      </c>
      <c r="L153">
        <v>106704</v>
      </c>
      <c r="M153">
        <v>104030</v>
      </c>
      <c r="N153">
        <v>23817</v>
      </c>
      <c r="O153">
        <f t="shared" si="4"/>
        <v>1149195</v>
      </c>
      <c r="Q153" s="13">
        <f t="shared" si="5"/>
        <v>392129.38343508588</v>
      </c>
    </row>
    <row r="154" spans="1:17" x14ac:dyDescent="0.35">
      <c r="A154" s="9">
        <v>35703</v>
      </c>
      <c r="B154">
        <v>1817955</v>
      </c>
      <c r="C154">
        <v>1</v>
      </c>
      <c r="D154">
        <v>290</v>
      </c>
      <c r="E154">
        <v>28455</v>
      </c>
      <c r="F154">
        <v>146495</v>
      </c>
      <c r="G154">
        <v>99629</v>
      </c>
      <c r="H154">
        <v>1475</v>
      </c>
      <c r="I154">
        <v>4977</v>
      </c>
      <c r="J154">
        <v>16463</v>
      </c>
      <c r="K154">
        <v>7634</v>
      </c>
      <c r="L154">
        <v>109136</v>
      </c>
      <c r="M154">
        <v>110489</v>
      </c>
      <c r="N154">
        <v>21871</v>
      </c>
      <c r="O154">
        <f t="shared" si="4"/>
        <v>1271040</v>
      </c>
      <c r="Q154" s="13">
        <f t="shared" si="5"/>
        <v>412198.89615020214</v>
      </c>
    </row>
    <row r="155" spans="1:17" x14ac:dyDescent="0.35">
      <c r="A155" s="9">
        <v>35795</v>
      </c>
      <c r="B155">
        <v>1818396</v>
      </c>
      <c r="C155">
        <v>0</v>
      </c>
      <c r="D155">
        <v>637</v>
      </c>
      <c r="E155">
        <v>28092</v>
      </c>
      <c r="F155">
        <v>145990</v>
      </c>
      <c r="G155">
        <v>99780</v>
      </c>
      <c r="H155">
        <v>1475</v>
      </c>
      <c r="I155">
        <v>5422</v>
      </c>
      <c r="J155">
        <v>16897</v>
      </c>
      <c r="K155">
        <v>8874</v>
      </c>
      <c r="L155">
        <v>113582</v>
      </c>
      <c r="M155">
        <v>111008</v>
      </c>
      <c r="N155">
        <v>21072</v>
      </c>
      <c r="O155">
        <f t="shared" si="4"/>
        <v>1265567</v>
      </c>
      <c r="Q155" s="13">
        <f t="shared" si="5"/>
        <v>413895.52125513193</v>
      </c>
    </row>
    <row r="156" spans="1:17" x14ac:dyDescent="0.35">
      <c r="A156" s="9">
        <v>35885</v>
      </c>
      <c r="B156">
        <v>1973015</v>
      </c>
      <c r="C156">
        <v>0</v>
      </c>
      <c r="D156">
        <v>639</v>
      </c>
      <c r="E156">
        <v>29203</v>
      </c>
      <c r="F156">
        <v>146584</v>
      </c>
      <c r="G156">
        <v>99961</v>
      </c>
      <c r="H156">
        <v>1701</v>
      </c>
      <c r="I156">
        <v>4739</v>
      </c>
      <c r="J156">
        <v>16771</v>
      </c>
      <c r="K156">
        <v>9555</v>
      </c>
      <c r="L156">
        <v>119905</v>
      </c>
      <c r="M156">
        <v>103178</v>
      </c>
      <c r="N156">
        <v>25242</v>
      </c>
      <c r="O156">
        <f t="shared" si="4"/>
        <v>1415537</v>
      </c>
      <c r="Q156" s="13">
        <f t="shared" si="5"/>
        <v>419136.14431628329</v>
      </c>
    </row>
    <row r="157" spans="1:17" x14ac:dyDescent="0.35">
      <c r="A157" s="9">
        <v>35976</v>
      </c>
      <c r="C157">
        <v>0</v>
      </c>
    </row>
    <row r="158" spans="1:17" x14ac:dyDescent="0.35">
      <c r="A158" s="9">
        <v>36068</v>
      </c>
      <c r="C158">
        <v>0</v>
      </c>
    </row>
    <row r="159" spans="1:17" x14ac:dyDescent="0.35">
      <c r="A159" s="9">
        <v>36160</v>
      </c>
      <c r="C159">
        <v>0</v>
      </c>
    </row>
    <row r="160" spans="1:17" x14ac:dyDescent="0.35">
      <c r="A160" s="9">
        <v>36250</v>
      </c>
      <c r="C160">
        <v>0</v>
      </c>
    </row>
    <row r="161" spans="1:3" x14ac:dyDescent="0.35">
      <c r="A161" s="9">
        <v>36341</v>
      </c>
      <c r="C161">
        <v>0</v>
      </c>
    </row>
    <row r="162" spans="1:3" x14ac:dyDescent="0.35">
      <c r="A162" s="9">
        <v>36433</v>
      </c>
      <c r="C162">
        <v>0</v>
      </c>
    </row>
    <row r="163" spans="1:3" x14ac:dyDescent="0.35">
      <c r="A163" s="9">
        <v>36525</v>
      </c>
      <c r="C163">
        <v>0</v>
      </c>
    </row>
    <row r="164" spans="1:3" x14ac:dyDescent="0.35">
      <c r="A164" s="9">
        <v>36616</v>
      </c>
      <c r="C164">
        <v>0</v>
      </c>
    </row>
    <row r="165" spans="1:3" x14ac:dyDescent="0.35">
      <c r="A165" s="9">
        <v>36707</v>
      </c>
      <c r="C165">
        <v>0</v>
      </c>
    </row>
    <row r="166" spans="1:3" x14ac:dyDescent="0.35">
      <c r="A166" s="9">
        <v>36799</v>
      </c>
      <c r="C166">
        <v>0</v>
      </c>
    </row>
    <row r="167" spans="1:3" x14ac:dyDescent="0.35">
      <c r="A167" s="9">
        <v>36891</v>
      </c>
      <c r="C167">
        <v>0</v>
      </c>
    </row>
    <row r="168" spans="1:3" x14ac:dyDescent="0.35">
      <c r="A168" s="9">
        <v>36981</v>
      </c>
      <c r="C168">
        <v>0</v>
      </c>
    </row>
    <row r="169" spans="1:3" x14ac:dyDescent="0.35">
      <c r="A169" s="9">
        <v>37072</v>
      </c>
      <c r="C169">
        <v>0</v>
      </c>
    </row>
    <row r="170" spans="1:3" x14ac:dyDescent="0.35">
      <c r="A170" s="9">
        <v>37164</v>
      </c>
      <c r="C170">
        <v>0</v>
      </c>
    </row>
    <row r="171" spans="1:3" x14ac:dyDescent="0.35">
      <c r="A171" s="9">
        <v>37256</v>
      </c>
      <c r="C171">
        <v>0</v>
      </c>
    </row>
    <row r="172" spans="1:3" x14ac:dyDescent="0.35">
      <c r="A172" s="9">
        <v>37346</v>
      </c>
      <c r="C172">
        <v>0</v>
      </c>
    </row>
    <row r="173" spans="1:3" x14ac:dyDescent="0.35">
      <c r="A173" s="9">
        <v>37437</v>
      </c>
      <c r="C173">
        <v>0</v>
      </c>
    </row>
    <row r="174" spans="1:3" x14ac:dyDescent="0.35">
      <c r="A174" s="9">
        <v>37529</v>
      </c>
      <c r="C174">
        <v>0</v>
      </c>
    </row>
    <row r="175" spans="1:3" x14ac:dyDescent="0.35">
      <c r="A175" s="9">
        <v>37621</v>
      </c>
      <c r="C175">
        <v>0</v>
      </c>
    </row>
    <row r="176" spans="1:3" x14ac:dyDescent="0.35">
      <c r="A176" s="9">
        <v>37711</v>
      </c>
      <c r="C176">
        <v>0</v>
      </c>
    </row>
    <row r="177" spans="1:3" x14ac:dyDescent="0.35">
      <c r="A177" s="9">
        <v>37802</v>
      </c>
      <c r="C177">
        <v>0</v>
      </c>
    </row>
    <row r="178" spans="1:3" x14ac:dyDescent="0.35">
      <c r="A178" s="9">
        <v>37894</v>
      </c>
      <c r="C178">
        <v>0</v>
      </c>
    </row>
    <row r="179" spans="1:3" x14ac:dyDescent="0.35">
      <c r="A179" s="9">
        <v>37986</v>
      </c>
      <c r="C179">
        <v>0</v>
      </c>
    </row>
    <row r="180" spans="1:3" x14ac:dyDescent="0.35">
      <c r="A180" s="9">
        <v>38077</v>
      </c>
      <c r="C180">
        <v>0</v>
      </c>
    </row>
    <row r="181" spans="1:3" x14ac:dyDescent="0.35">
      <c r="A181" s="9">
        <v>38168</v>
      </c>
      <c r="C181">
        <v>0</v>
      </c>
    </row>
    <row r="182" spans="1:3" x14ac:dyDescent="0.35">
      <c r="A182" s="9">
        <v>38260</v>
      </c>
      <c r="C182">
        <v>0</v>
      </c>
    </row>
    <row r="183" spans="1:3" x14ac:dyDescent="0.35">
      <c r="A183" s="9">
        <v>38352</v>
      </c>
      <c r="C183">
        <v>0</v>
      </c>
    </row>
    <row r="184" spans="1:3" x14ac:dyDescent="0.35">
      <c r="A184" s="9">
        <v>38442</v>
      </c>
      <c r="C184">
        <v>0</v>
      </c>
    </row>
    <row r="185" spans="1:3" x14ac:dyDescent="0.35">
      <c r="A185" s="9">
        <v>38533</v>
      </c>
      <c r="C185">
        <v>0</v>
      </c>
    </row>
    <row r="186" spans="1:3" x14ac:dyDescent="0.35">
      <c r="A186" s="9">
        <v>38625</v>
      </c>
      <c r="C186">
        <v>0</v>
      </c>
    </row>
    <row r="187" spans="1:3" x14ac:dyDescent="0.35">
      <c r="A187" s="9">
        <v>38717</v>
      </c>
      <c r="C187">
        <v>0</v>
      </c>
    </row>
    <row r="188" spans="1:3" x14ac:dyDescent="0.35">
      <c r="A188" s="9">
        <v>38807</v>
      </c>
      <c r="C188">
        <v>0</v>
      </c>
    </row>
    <row r="189" spans="1:3" x14ac:dyDescent="0.35">
      <c r="A189" s="9">
        <v>38898</v>
      </c>
      <c r="C189">
        <v>0</v>
      </c>
    </row>
    <row r="190" spans="1:3" x14ac:dyDescent="0.35">
      <c r="A190" s="9">
        <v>38990</v>
      </c>
      <c r="C190">
        <v>0</v>
      </c>
    </row>
    <row r="191" spans="1:3" x14ac:dyDescent="0.35">
      <c r="A191" s="9">
        <v>39082</v>
      </c>
      <c r="C191">
        <v>0</v>
      </c>
    </row>
    <row r="192" spans="1:3" x14ac:dyDescent="0.35">
      <c r="A192" s="9">
        <v>39172</v>
      </c>
      <c r="C192">
        <v>0</v>
      </c>
    </row>
    <row r="193" spans="1:3" x14ac:dyDescent="0.35">
      <c r="A193" s="9">
        <v>39263</v>
      </c>
      <c r="C193">
        <v>0</v>
      </c>
    </row>
    <row r="194" spans="1:3" x14ac:dyDescent="0.35">
      <c r="A194" s="9">
        <v>39355</v>
      </c>
      <c r="C194">
        <v>0</v>
      </c>
    </row>
    <row r="195" spans="1:3" x14ac:dyDescent="0.35">
      <c r="A195" s="9">
        <v>39447</v>
      </c>
      <c r="C195">
        <v>0</v>
      </c>
    </row>
    <row r="196" spans="1:3" x14ac:dyDescent="0.35">
      <c r="A196" s="9">
        <v>39538</v>
      </c>
      <c r="C196">
        <v>0</v>
      </c>
    </row>
    <row r="197" spans="1:3" x14ac:dyDescent="0.35">
      <c r="A197" s="9">
        <v>39629</v>
      </c>
      <c r="C197">
        <v>0</v>
      </c>
    </row>
    <row r="198" spans="1:3" x14ac:dyDescent="0.35">
      <c r="A198" s="9">
        <v>39721</v>
      </c>
      <c r="C198">
        <v>0</v>
      </c>
    </row>
    <row r="199" spans="1:3" x14ac:dyDescent="0.35">
      <c r="A199" s="9">
        <v>39813</v>
      </c>
      <c r="C199">
        <v>0</v>
      </c>
    </row>
    <row r="200" spans="1:3" x14ac:dyDescent="0.35">
      <c r="A200" s="9">
        <v>39903</v>
      </c>
      <c r="C200">
        <v>0</v>
      </c>
    </row>
    <row r="201" spans="1:3" x14ac:dyDescent="0.35">
      <c r="A201" s="9">
        <v>39994</v>
      </c>
      <c r="C201">
        <v>0</v>
      </c>
    </row>
    <row r="202" spans="1:3" x14ac:dyDescent="0.35">
      <c r="A202" s="9">
        <v>40086</v>
      </c>
      <c r="C202">
        <v>0</v>
      </c>
    </row>
    <row r="203" spans="1:3" x14ac:dyDescent="0.35">
      <c r="A203" s="9">
        <v>40178</v>
      </c>
      <c r="C203">
        <v>0</v>
      </c>
    </row>
    <row r="204" spans="1:3" x14ac:dyDescent="0.35">
      <c r="A204" s="9">
        <v>40268</v>
      </c>
      <c r="C204">
        <v>0</v>
      </c>
    </row>
    <row r="205" spans="1:3" x14ac:dyDescent="0.35">
      <c r="A205" s="9">
        <v>40359</v>
      </c>
      <c r="C205">
        <v>0</v>
      </c>
    </row>
    <row r="206" spans="1:3" x14ac:dyDescent="0.35">
      <c r="A206" s="9">
        <v>40451</v>
      </c>
      <c r="C206">
        <v>0</v>
      </c>
    </row>
    <row r="207" spans="1:3" x14ac:dyDescent="0.35">
      <c r="A207" s="9">
        <v>40543</v>
      </c>
      <c r="C207">
        <v>0</v>
      </c>
    </row>
    <row r="208" spans="1:3" x14ac:dyDescent="0.35">
      <c r="A208" s="9">
        <v>40633</v>
      </c>
      <c r="C208">
        <v>0</v>
      </c>
    </row>
    <row r="209" spans="1:1" x14ac:dyDescent="0.35">
      <c r="A209" s="9">
        <v>40724</v>
      </c>
    </row>
    <row r="210" spans="1:1" x14ac:dyDescent="0.35">
      <c r="A210" s="9">
        <v>40816</v>
      </c>
    </row>
    <row r="211" spans="1:1" x14ac:dyDescent="0.35">
      <c r="A211" s="9">
        <v>40908</v>
      </c>
    </row>
    <row r="212" spans="1:1" x14ac:dyDescent="0.35">
      <c r="A212" s="9">
        <v>40999</v>
      </c>
    </row>
    <row r="213" spans="1:1" x14ac:dyDescent="0.35">
      <c r="A213" s="9">
        <v>41090</v>
      </c>
    </row>
    <row r="214" spans="1:1" x14ac:dyDescent="0.35">
      <c r="A214" s="9">
        <v>41182</v>
      </c>
    </row>
    <row r="215" spans="1:1" x14ac:dyDescent="0.35">
      <c r="A215" s="9">
        <v>41274</v>
      </c>
    </row>
    <row r="216" spans="1:1" x14ac:dyDescent="0.35">
      <c r="A216" s="9">
        <v>41364</v>
      </c>
    </row>
    <row r="217" spans="1:1" x14ac:dyDescent="0.35">
      <c r="A217" s="9">
        <v>41455</v>
      </c>
    </row>
    <row r="218" spans="1:1" x14ac:dyDescent="0.35">
      <c r="A218" s="9">
        <v>41547</v>
      </c>
    </row>
    <row r="219" spans="1:1" x14ac:dyDescent="0.35">
      <c r="A219" s="9">
        <v>41639</v>
      </c>
    </row>
    <row r="220" spans="1:1" x14ac:dyDescent="0.35">
      <c r="A220" s="9">
        <v>41729</v>
      </c>
    </row>
    <row r="221" spans="1:1" x14ac:dyDescent="0.35">
      <c r="A221" s="9">
        <v>41820</v>
      </c>
    </row>
    <row r="222" spans="1:1" x14ac:dyDescent="0.35">
      <c r="A222" s="9">
        <v>41912</v>
      </c>
    </row>
    <row r="223" spans="1:1" x14ac:dyDescent="0.35">
      <c r="A223" s="9">
        <v>42004</v>
      </c>
    </row>
    <row r="224" spans="1:1" x14ac:dyDescent="0.35">
      <c r="A224" s="9">
        <v>42094</v>
      </c>
    </row>
    <row r="225" spans="1:1" x14ac:dyDescent="0.35">
      <c r="A225" s="9">
        <v>42185</v>
      </c>
    </row>
    <row r="226" spans="1:1" x14ac:dyDescent="0.35">
      <c r="A226" s="9">
        <v>42277</v>
      </c>
    </row>
  </sheetData>
  <mergeCells count="1">
    <mergeCell ref="B1:O1"/>
  </mergeCells>
  <hyperlinks>
    <hyperlink ref="V1" r:id="rId1" display="http://intranet/Banknav/IML.asp?svr=IMSERVER&amp;db=Analytical&amp;id=6984912&amp;v=0&amp;c=@bankofengland.co.uk" xr:uid="{00000000-0004-0000-0400-000000000000}"/>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7" tint="0.39997558519241921"/>
  </sheetPr>
  <dimension ref="A1:F157"/>
  <sheetViews>
    <sheetView workbookViewId="0">
      <selection activeCell="C61" sqref="C61"/>
    </sheetView>
  </sheetViews>
  <sheetFormatPr defaultRowHeight="14.5" x14ac:dyDescent="0.35"/>
  <cols>
    <col min="1" max="1" width="9.54296875" customWidth="1"/>
    <col min="2" max="2" width="14.54296875" bestFit="1" customWidth="1"/>
    <col min="3" max="3" width="10.1796875" customWidth="1"/>
    <col min="5" max="5" width="9.1796875" style="10"/>
  </cols>
  <sheetData>
    <row r="1" spans="1:6" x14ac:dyDescent="0.35">
      <c r="A1" t="s">
        <v>262</v>
      </c>
      <c r="E1" s="67">
        <v>6983285</v>
      </c>
      <c r="F1" t="s">
        <v>365</v>
      </c>
    </row>
    <row r="2" spans="1:6" x14ac:dyDescent="0.35">
      <c r="B2" s="6" t="s">
        <v>290</v>
      </c>
    </row>
    <row r="3" spans="1:6" x14ac:dyDescent="0.35">
      <c r="B3" s="6" t="s">
        <v>291</v>
      </c>
    </row>
    <row r="4" spans="1:6" x14ac:dyDescent="0.35">
      <c r="B4" s="17" t="s">
        <v>292</v>
      </c>
      <c r="C4" t="s">
        <v>293</v>
      </c>
    </row>
    <row r="5" spans="1:6" x14ac:dyDescent="0.35">
      <c r="A5" t="s">
        <v>109</v>
      </c>
    </row>
    <row r="6" spans="1:6" x14ac:dyDescent="0.35">
      <c r="A6" t="s">
        <v>110</v>
      </c>
    </row>
    <row r="7" spans="1:6" x14ac:dyDescent="0.35">
      <c r="A7" t="s">
        <v>111</v>
      </c>
    </row>
    <row r="8" spans="1:6" x14ac:dyDescent="0.35">
      <c r="A8" t="s">
        <v>112</v>
      </c>
    </row>
    <row r="9" spans="1:6" x14ac:dyDescent="0.35">
      <c r="A9" t="s">
        <v>113</v>
      </c>
    </row>
    <row r="10" spans="1:6" x14ac:dyDescent="0.35">
      <c r="A10" t="s">
        <v>114</v>
      </c>
    </row>
    <row r="11" spans="1:6" x14ac:dyDescent="0.35">
      <c r="A11" t="s">
        <v>115</v>
      </c>
    </row>
    <row r="12" spans="1:6" x14ac:dyDescent="0.35">
      <c r="A12" t="s">
        <v>116</v>
      </c>
    </row>
    <row r="13" spans="1:6" x14ac:dyDescent="0.35">
      <c r="A13" t="s">
        <v>117</v>
      </c>
      <c r="B13" s="68">
        <v>14</v>
      </c>
    </row>
    <row r="14" spans="1:6" x14ac:dyDescent="0.35">
      <c r="A14" t="s">
        <v>118</v>
      </c>
      <c r="B14" s="10">
        <v>76</v>
      </c>
    </row>
    <row r="15" spans="1:6" x14ac:dyDescent="0.35">
      <c r="A15" t="s">
        <v>119</v>
      </c>
      <c r="B15" s="10">
        <v>106</v>
      </c>
    </row>
    <row r="16" spans="1:6" x14ac:dyDescent="0.35">
      <c r="A16" t="s">
        <v>120</v>
      </c>
      <c r="B16" s="10">
        <v>110</v>
      </c>
    </row>
    <row r="17" spans="1:3" x14ac:dyDescent="0.35">
      <c r="A17" t="s">
        <v>121</v>
      </c>
      <c r="B17" s="10">
        <v>160</v>
      </c>
    </row>
    <row r="18" spans="1:3" x14ac:dyDescent="0.35">
      <c r="A18" t="s">
        <v>122</v>
      </c>
      <c r="B18" s="10">
        <v>214</v>
      </c>
    </row>
    <row r="19" spans="1:3" x14ac:dyDescent="0.35">
      <c r="A19" t="s">
        <v>123</v>
      </c>
      <c r="B19" s="10">
        <v>157</v>
      </c>
    </row>
    <row r="20" spans="1:3" x14ac:dyDescent="0.35">
      <c r="A20" t="s">
        <v>124</v>
      </c>
      <c r="B20" s="10">
        <v>175</v>
      </c>
      <c r="C20">
        <f>SUM(B17:B20)</f>
        <v>706</v>
      </c>
    </row>
    <row r="21" spans="1:3" x14ac:dyDescent="0.35">
      <c r="A21" t="s">
        <v>125</v>
      </c>
      <c r="B21" s="10"/>
    </row>
    <row r="22" spans="1:3" x14ac:dyDescent="0.35">
      <c r="A22" t="s">
        <v>126</v>
      </c>
      <c r="B22" s="10"/>
    </row>
    <row r="23" spans="1:3" x14ac:dyDescent="0.35">
      <c r="A23" t="s">
        <v>127</v>
      </c>
      <c r="B23" s="10"/>
    </row>
    <row r="24" spans="1:3" x14ac:dyDescent="0.35">
      <c r="A24" t="s">
        <v>128</v>
      </c>
      <c r="B24" s="10"/>
    </row>
    <row r="25" spans="1:3" x14ac:dyDescent="0.35">
      <c r="A25" t="s">
        <v>129</v>
      </c>
      <c r="B25" s="10"/>
    </row>
    <row r="26" spans="1:3" x14ac:dyDescent="0.35">
      <c r="A26" t="s">
        <v>130</v>
      </c>
      <c r="B26" s="10"/>
    </row>
    <row r="27" spans="1:3" x14ac:dyDescent="0.35">
      <c r="A27" t="s">
        <v>131</v>
      </c>
      <c r="B27" s="10"/>
    </row>
    <row r="28" spans="1:3" x14ac:dyDescent="0.35">
      <c r="A28" t="s">
        <v>132</v>
      </c>
      <c r="B28" s="10"/>
    </row>
    <row r="29" spans="1:3" x14ac:dyDescent="0.35">
      <c r="A29" t="s">
        <v>133</v>
      </c>
      <c r="B29" s="10">
        <v>174</v>
      </c>
    </row>
    <row r="30" spans="1:3" x14ac:dyDescent="0.35">
      <c r="A30" t="s">
        <v>134</v>
      </c>
      <c r="B30" s="10">
        <v>246</v>
      </c>
    </row>
    <row r="31" spans="1:3" x14ac:dyDescent="0.35">
      <c r="A31" t="s">
        <v>135</v>
      </c>
      <c r="B31" s="10">
        <v>96</v>
      </c>
    </row>
    <row r="32" spans="1:3" x14ac:dyDescent="0.35">
      <c r="A32" t="s">
        <v>136</v>
      </c>
      <c r="B32" s="10">
        <v>128</v>
      </c>
      <c r="C32" s="4">
        <f t="shared" ref="C32:C63" si="0">SUM(B29:B32)</f>
        <v>644</v>
      </c>
    </row>
    <row r="33" spans="1:3" x14ac:dyDescent="0.35">
      <c r="A33" t="s">
        <v>137</v>
      </c>
      <c r="B33" s="10">
        <v>113</v>
      </c>
      <c r="C33" s="4">
        <f t="shared" si="0"/>
        <v>583</v>
      </c>
    </row>
    <row r="34" spans="1:3" x14ac:dyDescent="0.35">
      <c r="A34" t="s">
        <v>138</v>
      </c>
      <c r="B34" s="10">
        <v>279</v>
      </c>
      <c r="C34" s="4">
        <f t="shared" si="0"/>
        <v>616</v>
      </c>
    </row>
    <row r="35" spans="1:3" x14ac:dyDescent="0.35">
      <c r="A35" t="s">
        <v>139</v>
      </c>
      <c r="B35" s="10">
        <v>365</v>
      </c>
      <c r="C35" s="4">
        <f t="shared" si="0"/>
        <v>885</v>
      </c>
    </row>
    <row r="36" spans="1:3" x14ac:dyDescent="0.35">
      <c r="A36" t="s">
        <v>140</v>
      </c>
      <c r="B36" s="10">
        <v>397</v>
      </c>
      <c r="C36" s="4">
        <f t="shared" si="0"/>
        <v>1154</v>
      </c>
    </row>
    <row r="37" spans="1:3" x14ac:dyDescent="0.35">
      <c r="A37" t="s">
        <v>141</v>
      </c>
      <c r="B37" s="10">
        <v>315</v>
      </c>
      <c r="C37" s="4">
        <f t="shared" si="0"/>
        <v>1356</v>
      </c>
    </row>
    <row r="38" spans="1:3" x14ac:dyDescent="0.35">
      <c r="A38" t="s">
        <v>142</v>
      </c>
      <c r="B38" s="10">
        <v>308</v>
      </c>
      <c r="C38" s="4">
        <f t="shared" si="0"/>
        <v>1385</v>
      </c>
    </row>
    <row r="39" spans="1:3" x14ac:dyDescent="0.35">
      <c r="A39" t="s">
        <v>143</v>
      </c>
      <c r="B39" s="10">
        <v>307</v>
      </c>
      <c r="C39" s="4">
        <f t="shared" si="0"/>
        <v>1327</v>
      </c>
    </row>
    <row r="40" spans="1:3" x14ac:dyDescent="0.35">
      <c r="A40" t="s">
        <v>144</v>
      </c>
      <c r="B40" s="10">
        <v>161</v>
      </c>
      <c r="C40" s="4">
        <f t="shared" si="0"/>
        <v>1091</v>
      </c>
    </row>
    <row r="41" spans="1:3" x14ac:dyDescent="0.35">
      <c r="A41" t="s">
        <v>145</v>
      </c>
      <c r="B41" s="10">
        <f>-60-18-46-2+4-5+192+24+46</f>
        <v>135</v>
      </c>
      <c r="C41" s="4">
        <f t="shared" si="0"/>
        <v>911</v>
      </c>
    </row>
    <row r="42" spans="1:3" x14ac:dyDescent="0.35">
      <c r="A42" t="s">
        <v>146</v>
      </c>
      <c r="B42" s="10">
        <f>-8+12-8-6+4+190+23-11</f>
        <v>196</v>
      </c>
      <c r="C42" s="4">
        <f t="shared" si="0"/>
        <v>799</v>
      </c>
    </row>
    <row r="43" spans="1:3" x14ac:dyDescent="0.35">
      <c r="A43" t="s">
        <v>147</v>
      </c>
      <c r="B43" s="10">
        <f>-78-7-17-6+4+5+210+23-25</f>
        <v>109</v>
      </c>
      <c r="C43" s="4">
        <f t="shared" si="0"/>
        <v>601</v>
      </c>
    </row>
    <row r="44" spans="1:3" x14ac:dyDescent="0.35">
      <c r="A44" t="s">
        <v>148</v>
      </c>
      <c r="B44" s="10">
        <f>31+51+41-6+4-5+190+13+122</f>
        <v>441</v>
      </c>
      <c r="C44" s="4">
        <f t="shared" si="0"/>
        <v>881</v>
      </c>
    </row>
    <row r="45" spans="1:3" x14ac:dyDescent="0.35">
      <c r="A45" t="s">
        <v>149</v>
      </c>
      <c r="B45" s="10">
        <f>3-39-35+4+2+5+201+11+16</f>
        <v>168</v>
      </c>
      <c r="C45" s="4">
        <f t="shared" si="0"/>
        <v>914</v>
      </c>
    </row>
    <row r="46" spans="1:3" x14ac:dyDescent="0.35">
      <c r="A46" t="s">
        <v>150</v>
      </c>
      <c r="B46" s="10">
        <f>119+2+5+11+4+5+269+7-69</f>
        <v>353</v>
      </c>
      <c r="C46" s="4">
        <f t="shared" si="0"/>
        <v>1071</v>
      </c>
    </row>
    <row r="47" spans="1:3" x14ac:dyDescent="0.35">
      <c r="A47" t="s">
        <v>151</v>
      </c>
      <c r="B47" s="10">
        <f>5-8+15+24+2+20+310+9+15</f>
        <v>392</v>
      </c>
      <c r="C47" s="4">
        <f t="shared" si="0"/>
        <v>1354</v>
      </c>
    </row>
    <row r="48" spans="1:3" x14ac:dyDescent="0.35">
      <c r="A48" t="s">
        <v>152</v>
      </c>
      <c r="B48" s="10">
        <f>-51+28+58+33+2+10+308+9+101</f>
        <v>498</v>
      </c>
      <c r="C48" s="4">
        <f t="shared" si="0"/>
        <v>1411</v>
      </c>
    </row>
    <row r="49" spans="1:3" x14ac:dyDescent="0.35">
      <c r="A49" t="s">
        <v>153</v>
      </c>
      <c r="B49" s="10">
        <f>-32+63-38+20+2+10+289+6+117</f>
        <v>437</v>
      </c>
      <c r="C49" s="4">
        <f t="shared" si="0"/>
        <v>1680</v>
      </c>
    </row>
    <row r="50" spans="1:3" x14ac:dyDescent="0.35">
      <c r="A50" t="s">
        <v>154</v>
      </c>
      <c r="B50" s="10">
        <f>140-14+19+23+4+15+393+3-151</f>
        <v>432</v>
      </c>
      <c r="C50" s="4">
        <f t="shared" si="0"/>
        <v>1759</v>
      </c>
    </row>
    <row r="51" spans="1:3" x14ac:dyDescent="0.35">
      <c r="A51" t="s">
        <v>155</v>
      </c>
      <c r="B51" s="10">
        <f>136+69+89+36+3+25+468+3-53</f>
        <v>776</v>
      </c>
      <c r="C51" s="4">
        <f t="shared" si="0"/>
        <v>2143</v>
      </c>
    </row>
    <row r="52" spans="1:3" x14ac:dyDescent="0.35">
      <c r="A52" t="s">
        <v>156</v>
      </c>
      <c r="B52" s="10">
        <f>209+5+121+41+3+40+450+1+169</f>
        <v>1039</v>
      </c>
      <c r="C52" s="4">
        <f t="shared" si="0"/>
        <v>2684</v>
      </c>
    </row>
    <row r="53" spans="1:3" x14ac:dyDescent="0.35">
      <c r="A53" t="s">
        <v>157</v>
      </c>
      <c r="B53" s="10">
        <f>423-6+36+36+3+55+465+1-14</f>
        <v>999</v>
      </c>
      <c r="C53" s="4">
        <f t="shared" si="0"/>
        <v>3246</v>
      </c>
    </row>
    <row r="54" spans="1:3" x14ac:dyDescent="0.35">
      <c r="A54" t="s">
        <v>158</v>
      </c>
      <c r="B54" s="10">
        <f>691-48+46+47+5+90+571+-6-83</f>
        <v>1313</v>
      </c>
      <c r="C54" s="4">
        <f t="shared" si="0"/>
        <v>4127</v>
      </c>
    </row>
    <row r="55" spans="1:3" x14ac:dyDescent="0.35">
      <c r="A55" t="s">
        <v>159</v>
      </c>
      <c r="B55" s="10">
        <f>209-11+61+41+7+100+632-3-25</f>
        <v>1011</v>
      </c>
      <c r="C55" s="4">
        <f t="shared" si="0"/>
        <v>4362</v>
      </c>
    </row>
    <row r="56" spans="1:3" x14ac:dyDescent="0.35">
      <c r="A56" t="s">
        <v>160</v>
      </c>
      <c r="B56" s="10">
        <f>640+29+110+57+7+100+547+10+247</f>
        <v>1747</v>
      </c>
      <c r="C56" s="4">
        <f t="shared" si="0"/>
        <v>5070</v>
      </c>
    </row>
    <row r="57" spans="1:3" x14ac:dyDescent="0.35">
      <c r="A57" t="s">
        <v>161</v>
      </c>
      <c r="B57" s="10">
        <f>310+92+41+64+12+70+644+17+68</f>
        <v>1318</v>
      </c>
      <c r="C57" s="4">
        <f t="shared" si="0"/>
        <v>5389</v>
      </c>
    </row>
    <row r="58" spans="1:3" x14ac:dyDescent="0.35">
      <c r="A58" t="s">
        <v>162</v>
      </c>
      <c r="B58" s="10">
        <f>400+-11+12+74+9+95+500+32-86</f>
        <v>1025</v>
      </c>
      <c r="C58" s="4">
        <f t="shared" si="0"/>
        <v>5101</v>
      </c>
    </row>
    <row r="59" spans="1:3" x14ac:dyDescent="0.35">
      <c r="A59" t="s">
        <v>163</v>
      </c>
      <c r="B59" s="10">
        <f>209+31+28+103+12+90+503+39-20</f>
        <v>995</v>
      </c>
      <c r="C59" s="4">
        <f t="shared" si="0"/>
        <v>5085</v>
      </c>
    </row>
    <row r="60" spans="1:3" x14ac:dyDescent="0.35">
      <c r="A60" t="s">
        <v>164</v>
      </c>
      <c r="B60" s="10">
        <f>72-76+102+88+13+55+352+33+271</f>
        <v>910</v>
      </c>
      <c r="C60" s="4">
        <f t="shared" si="0"/>
        <v>4248</v>
      </c>
    </row>
    <row r="61" spans="1:3" x14ac:dyDescent="0.35">
      <c r="A61" t="s">
        <v>165</v>
      </c>
      <c r="B61" s="10">
        <f>-63+19-55+79+18+30+318+29+35</f>
        <v>410</v>
      </c>
      <c r="C61" s="4">
        <f t="shared" si="0"/>
        <v>3340</v>
      </c>
    </row>
    <row r="62" spans="1:3" x14ac:dyDescent="0.35">
      <c r="A62" t="s">
        <v>166</v>
      </c>
      <c r="B62" s="10">
        <f>266-43-24+106+24+35+242+33-88</f>
        <v>551</v>
      </c>
      <c r="C62" s="4">
        <f t="shared" si="0"/>
        <v>2866</v>
      </c>
    </row>
    <row r="63" spans="1:3" x14ac:dyDescent="0.35">
      <c r="A63" t="s">
        <v>167</v>
      </c>
      <c r="B63" s="10">
        <f>-160-19-15+137+34+25+415+31-11</f>
        <v>437</v>
      </c>
      <c r="C63" s="4">
        <f t="shared" si="0"/>
        <v>2308</v>
      </c>
    </row>
    <row r="64" spans="1:3" x14ac:dyDescent="0.35">
      <c r="A64" t="s">
        <v>168</v>
      </c>
      <c r="B64" s="10">
        <f>32-8+90+180+37+515+27+230</f>
        <v>1103</v>
      </c>
      <c r="C64" s="4">
        <f t="shared" ref="C64:C95" si="1">SUM(B61:B64)</f>
        <v>2501</v>
      </c>
    </row>
    <row r="65" spans="1:3" x14ac:dyDescent="0.35">
      <c r="A65" t="s">
        <v>169</v>
      </c>
      <c r="B65" s="10">
        <f>-310+25-51+229+38-10+534+19-121</f>
        <v>353</v>
      </c>
      <c r="C65" s="4">
        <f t="shared" si="1"/>
        <v>2444</v>
      </c>
    </row>
    <row r="66" spans="1:3" x14ac:dyDescent="0.35">
      <c r="A66" t="s">
        <v>170</v>
      </c>
      <c r="B66" s="10">
        <f>108-82+1+147+47+40+653+19-79</f>
        <v>854</v>
      </c>
      <c r="C66" s="4">
        <f t="shared" si="1"/>
        <v>2747</v>
      </c>
    </row>
    <row r="67" spans="1:3" x14ac:dyDescent="0.35">
      <c r="A67" t="s">
        <v>171</v>
      </c>
      <c r="B67" s="10">
        <f>-266-34-11+139+24+20+768+17+11</f>
        <v>668</v>
      </c>
      <c r="C67" s="4">
        <f t="shared" si="1"/>
        <v>2978</v>
      </c>
    </row>
    <row r="68" spans="1:3" x14ac:dyDescent="0.35">
      <c r="A68" t="s">
        <v>172</v>
      </c>
      <c r="B68" s="10">
        <f>28+59+103+104+24+10+813+13+360</f>
        <v>1514</v>
      </c>
      <c r="C68" s="4">
        <f t="shared" si="1"/>
        <v>3389</v>
      </c>
    </row>
    <row r="69" spans="1:3" x14ac:dyDescent="0.35">
      <c r="A69" t="s">
        <v>173</v>
      </c>
      <c r="B69" s="10">
        <f>136-78-28+27+16+10+802+13+62</f>
        <v>960</v>
      </c>
      <c r="C69" s="4">
        <f t="shared" si="1"/>
        <v>3996</v>
      </c>
    </row>
    <row r="70" spans="1:3" x14ac:dyDescent="0.35">
      <c r="A70" t="s">
        <v>174</v>
      </c>
      <c r="B70" s="10">
        <f>228-24+2+18+43+20+974+1-131</f>
        <v>1131</v>
      </c>
      <c r="C70" s="4">
        <f t="shared" si="1"/>
        <v>4273</v>
      </c>
    </row>
    <row r="71" spans="1:3" x14ac:dyDescent="0.35">
      <c r="A71" t="s">
        <v>175</v>
      </c>
      <c r="B71" s="10">
        <f>3+4+19+13+21+30+1008-3-5</f>
        <v>1090</v>
      </c>
      <c r="C71" s="4">
        <f t="shared" si="1"/>
        <v>4695</v>
      </c>
    </row>
    <row r="72" spans="1:3" x14ac:dyDescent="0.35">
      <c r="A72" t="s">
        <v>176</v>
      </c>
      <c r="B72" s="10">
        <f>196+54+148+9+23+10+834+3+507</f>
        <v>1784</v>
      </c>
      <c r="C72" s="4">
        <f t="shared" si="1"/>
        <v>4965</v>
      </c>
    </row>
    <row r="73" spans="1:3" x14ac:dyDescent="0.35">
      <c r="A73" t="s">
        <v>177</v>
      </c>
      <c r="B73" s="10">
        <v>1142</v>
      </c>
      <c r="C73" s="4">
        <f t="shared" si="1"/>
        <v>5147</v>
      </c>
    </row>
    <row r="74" spans="1:3" x14ac:dyDescent="0.35">
      <c r="A74" t="s">
        <v>178</v>
      </c>
      <c r="B74" s="10">
        <v>1344</v>
      </c>
      <c r="C74" s="4">
        <f t="shared" si="1"/>
        <v>5360</v>
      </c>
    </row>
    <row r="75" spans="1:3" x14ac:dyDescent="0.35">
      <c r="A75" t="s">
        <v>179</v>
      </c>
      <c r="B75" s="10">
        <v>1380</v>
      </c>
      <c r="C75" s="4">
        <f t="shared" si="1"/>
        <v>5650</v>
      </c>
    </row>
    <row r="76" spans="1:3" x14ac:dyDescent="0.35">
      <c r="A76" t="s">
        <v>180</v>
      </c>
      <c r="B76" s="10">
        <v>2176</v>
      </c>
      <c r="C76" s="4">
        <f t="shared" si="1"/>
        <v>6042</v>
      </c>
    </row>
    <row r="77" spans="1:3" x14ac:dyDescent="0.35">
      <c r="A77" t="s">
        <v>181</v>
      </c>
      <c r="B77" s="10">
        <v>1766</v>
      </c>
      <c r="C77" s="4">
        <f t="shared" si="1"/>
        <v>6666</v>
      </c>
    </row>
    <row r="78" spans="1:3" x14ac:dyDescent="0.35">
      <c r="A78" t="s">
        <v>182</v>
      </c>
      <c r="B78" s="10">
        <v>1985</v>
      </c>
      <c r="C78" s="4">
        <f t="shared" si="1"/>
        <v>7307</v>
      </c>
    </row>
    <row r="79" spans="1:3" x14ac:dyDescent="0.35">
      <c r="A79" t="s">
        <v>183</v>
      </c>
      <c r="B79" s="10">
        <v>1716</v>
      </c>
      <c r="C79" s="4">
        <f t="shared" si="1"/>
        <v>7643</v>
      </c>
    </row>
    <row r="80" spans="1:3" x14ac:dyDescent="0.35">
      <c r="A80" t="s">
        <v>184</v>
      </c>
      <c r="B80" s="10">
        <v>2499</v>
      </c>
      <c r="C80" s="4">
        <f t="shared" si="1"/>
        <v>7966</v>
      </c>
    </row>
    <row r="81" spans="1:3" x14ac:dyDescent="0.35">
      <c r="A81" t="s">
        <v>185</v>
      </c>
      <c r="B81" s="10">
        <v>2160</v>
      </c>
      <c r="C81" s="4">
        <f t="shared" si="1"/>
        <v>8360</v>
      </c>
    </row>
    <row r="82" spans="1:3" x14ac:dyDescent="0.35">
      <c r="A82" t="s">
        <v>186</v>
      </c>
      <c r="B82" s="10">
        <v>2890</v>
      </c>
      <c r="C82" s="4">
        <f t="shared" si="1"/>
        <v>9265</v>
      </c>
    </row>
    <row r="83" spans="1:3" x14ac:dyDescent="0.35">
      <c r="A83" t="s">
        <v>187</v>
      </c>
      <c r="B83" s="10">
        <v>2946</v>
      </c>
      <c r="C83" s="4">
        <f t="shared" si="1"/>
        <v>10495</v>
      </c>
    </row>
    <row r="84" spans="1:3" x14ac:dyDescent="0.35">
      <c r="A84" t="s">
        <v>188</v>
      </c>
      <c r="B84" s="10">
        <v>2869</v>
      </c>
      <c r="C84" s="4">
        <f t="shared" si="1"/>
        <v>10865</v>
      </c>
    </row>
    <row r="85" spans="1:3" x14ac:dyDescent="0.35">
      <c r="A85" t="s">
        <v>189</v>
      </c>
      <c r="B85" s="10">
        <v>2112</v>
      </c>
      <c r="C85" s="4">
        <f t="shared" si="1"/>
        <v>10817</v>
      </c>
    </row>
    <row r="86" spans="1:3" x14ac:dyDescent="0.35">
      <c r="A86" t="s">
        <v>190</v>
      </c>
      <c r="B86" s="10">
        <v>2855</v>
      </c>
      <c r="C86" s="4">
        <f t="shared" si="1"/>
        <v>10782</v>
      </c>
    </row>
    <row r="87" spans="1:3" x14ac:dyDescent="0.35">
      <c r="A87" t="s">
        <v>191</v>
      </c>
      <c r="B87" s="10">
        <v>2579</v>
      </c>
      <c r="C87" s="4">
        <f t="shared" si="1"/>
        <v>10415</v>
      </c>
    </row>
    <row r="88" spans="1:3" x14ac:dyDescent="0.35">
      <c r="A88" t="s">
        <v>192</v>
      </c>
      <c r="B88" s="10">
        <v>3232</v>
      </c>
      <c r="C88" s="4">
        <f t="shared" si="1"/>
        <v>10778</v>
      </c>
    </row>
    <row r="89" spans="1:3" x14ac:dyDescent="0.35">
      <c r="A89" t="s">
        <v>193</v>
      </c>
      <c r="B89" s="10">
        <v>2859</v>
      </c>
      <c r="C89" s="4">
        <f t="shared" si="1"/>
        <v>11525</v>
      </c>
    </row>
    <row r="90" spans="1:3" x14ac:dyDescent="0.35">
      <c r="A90" t="s">
        <v>194</v>
      </c>
      <c r="B90" s="10">
        <v>3864</v>
      </c>
      <c r="C90" s="4">
        <f t="shared" si="1"/>
        <v>12534</v>
      </c>
    </row>
    <row r="91" spans="1:3" x14ac:dyDescent="0.35">
      <c r="A91" t="s">
        <v>195</v>
      </c>
      <c r="B91" s="10">
        <v>3389</v>
      </c>
      <c r="C91" s="4">
        <f t="shared" si="1"/>
        <v>13344</v>
      </c>
    </row>
    <row r="92" spans="1:3" x14ac:dyDescent="0.35">
      <c r="A92" t="s">
        <v>196</v>
      </c>
      <c r="B92" s="10">
        <v>4374</v>
      </c>
      <c r="C92" s="4">
        <f t="shared" si="1"/>
        <v>14486</v>
      </c>
    </row>
    <row r="93" spans="1:3" x14ac:dyDescent="0.35">
      <c r="A93" t="s">
        <v>197</v>
      </c>
      <c r="B93" s="10">
        <v>3685</v>
      </c>
      <c r="C93" s="4">
        <f t="shared" si="1"/>
        <v>15312</v>
      </c>
    </row>
    <row r="94" spans="1:3" x14ac:dyDescent="0.35">
      <c r="A94" t="s">
        <v>198</v>
      </c>
      <c r="B94" s="10">
        <v>4638</v>
      </c>
      <c r="C94" s="4">
        <f t="shared" si="1"/>
        <v>16086</v>
      </c>
    </row>
    <row r="95" spans="1:3" x14ac:dyDescent="0.35">
      <c r="A95" t="s">
        <v>199</v>
      </c>
      <c r="B95" s="10">
        <v>5362</v>
      </c>
      <c r="C95" s="4">
        <f t="shared" si="1"/>
        <v>18059</v>
      </c>
    </row>
    <row r="96" spans="1:3" x14ac:dyDescent="0.35">
      <c r="A96" t="s">
        <v>200</v>
      </c>
      <c r="B96" s="10">
        <v>5847</v>
      </c>
      <c r="C96" s="4">
        <f t="shared" ref="C96:C127" si="2">SUM(B93:B96)</f>
        <v>19532</v>
      </c>
    </row>
    <row r="97" spans="1:3" x14ac:dyDescent="0.35">
      <c r="A97" t="s">
        <v>201</v>
      </c>
      <c r="B97" s="10">
        <v>4867</v>
      </c>
      <c r="C97" s="4">
        <f t="shared" si="2"/>
        <v>20714</v>
      </c>
    </row>
    <row r="98" spans="1:3" x14ac:dyDescent="0.35">
      <c r="A98" t="s">
        <v>202</v>
      </c>
      <c r="B98" s="10">
        <v>5028</v>
      </c>
      <c r="C98" s="4">
        <f t="shared" si="2"/>
        <v>21104</v>
      </c>
    </row>
    <row r="99" spans="1:3" x14ac:dyDescent="0.35">
      <c r="A99" t="s">
        <v>203</v>
      </c>
      <c r="B99" s="10">
        <v>5054</v>
      </c>
      <c r="C99" s="4">
        <f t="shared" si="2"/>
        <v>20796</v>
      </c>
    </row>
    <row r="100" spans="1:3" x14ac:dyDescent="0.35">
      <c r="A100" t="s">
        <v>204</v>
      </c>
      <c r="B100" s="10">
        <v>5385</v>
      </c>
      <c r="C100" s="4">
        <f t="shared" si="2"/>
        <v>20334</v>
      </c>
    </row>
    <row r="101" spans="1:3" x14ac:dyDescent="0.35">
      <c r="A101" t="s">
        <v>205</v>
      </c>
      <c r="B101" s="10">
        <v>4478</v>
      </c>
      <c r="C101" s="4">
        <f t="shared" si="2"/>
        <v>19945</v>
      </c>
    </row>
    <row r="102" spans="1:3" x14ac:dyDescent="0.35">
      <c r="A102" t="s">
        <v>206</v>
      </c>
      <c r="B102" s="10">
        <v>6032</v>
      </c>
      <c r="C102" s="4">
        <f t="shared" si="2"/>
        <v>20949</v>
      </c>
    </row>
    <row r="103" spans="1:3" x14ac:dyDescent="0.35">
      <c r="A103" t="s">
        <v>207</v>
      </c>
      <c r="B103" s="10">
        <v>5819</v>
      </c>
      <c r="C103" s="4">
        <f t="shared" si="2"/>
        <v>21714</v>
      </c>
    </row>
    <row r="104" spans="1:3" x14ac:dyDescent="0.35">
      <c r="A104" t="s">
        <v>208</v>
      </c>
      <c r="B104" s="10">
        <v>5661</v>
      </c>
      <c r="C104" s="4">
        <f t="shared" si="2"/>
        <v>21990</v>
      </c>
    </row>
    <row r="105" spans="1:3" x14ac:dyDescent="0.35">
      <c r="A105" t="s">
        <v>209</v>
      </c>
      <c r="B105" s="10">
        <v>5576</v>
      </c>
      <c r="C105" s="4">
        <f t="shared" si="2"/>
        <v>23088</v>
      </c>
    </row>
    <row r="106" spans="1:3" x14ac:dyDescent="0.35">
      <c r="A106" t="s">
        <v>210</v>
      </c>
      <c r="B106" s="10">
        <v>6023</v>
      </c>
      <c r="C106" s="4">
        <f t="shared" si="2"/>
        <v>23079</v>
      </c>
    </row>
    <row r="107" spans="1:3" x14ac:dyDescent="0.35">
      <c r="A107" t="s">
        <v>211</v>
      </c>
      <c r="B107" s="10">
        <v>6969</v>
      </c>
      <c r="C107" s="4">
        <f t="shared" si="2"/>
        <v>24229</v>
      </c>
    </row>
    <row r="108" spans="1:3" x14ac:dyDescent="0.35">
      <c r="A108" t="s">
        <v>212</v>
      </c>
      <c r="B108" s="10">
        <v>8239</v>
      </c>
      <c r="C108" s="4">
        <f t="shared" si="2"/>
        <v>26807</v>
      </c>
    </row>
    <row r="109" spans="1:3" x14ac:dyDescent="0.35">
      <c r="A109" t="s">
        <v>213</v>
      </c>
      <c r="B109" s="10">
        <v>6246</v>
      </c>
      <c r="C109" s="4">
        <f t="shared" si="2"/>
        <v>27477</v>
      </c>
    </row>
    <row r="110" spans="1:3" x14ac:dyDescent="0.35">
      <c r="A110" t="s">
        <v>214</v>
      </c>
      <c r="B110" s="10">
        <v>8430</v>
      </c>
      <c r="C110" s="4">
        <f t="shared" si="2"/>
        <v>29884</v>
      </c>
    </row>
    <row r="111" spans="1:3" x14ac:dyDescent="0.35">
      <c r="A111" t="s">
        <v>215</v>
      </c>
      <c r="B111" s="10">
        <v>8790</v>
      </c>
      <c r="C111" s="4">
        <f t="shared" si="2"/>
        <v>31705</v>
      </c>
    </row>
    <row r="112" spans="1:3" x14ac:dyDescent="0.35">
      <c r="A112" t="s">
        <v>216</v>
      </c>
      <c r="B112" s="10">
        <v>9075</v>
      </c>
      <c r="C112" s="4">
        <f t="shared" si="2"/>
        <v>32541</v>
      </c>
    </row>
    <row r="113" spans="1:3" x14ac:dyDescent="0.35">
      <c r="A113" t="s">
        <v>217</v>
      </c>
      <c r="B113" s="10">
        <v>8114</v>
      </c>
      <c r="C113" s="4">
        <f t="shared" si="2"/>
        <v>34409</v>
      </c>
    </row>
    <row r="114" spans="1:3" x14ac:dyDescent="0.35">
      <c r="A114" t="s">
        <v>218</v>
      </c>
      <c r="B114" s="10">
        <v>9457</v>
      </c>
      <c r="C114" s="4">
        <f t="shared" si="2"/>
        <v>35436</v>
      </c>
    </row>
    <row r="115" spans="1:3" x14ac:dyDescent="0.35">
      <c r="A115" t="s">
        <v>219</v>
      </c>
      <c r="B115" s="10">
        <v>10695</v>
      </c>
      <c r="C115" s="4">
        <f t="shared" si="2"/>
        <v>37341</v>
      </c>
    </row>
    <row r="116" spans="1:3" x14ac:dyDescent="0.35">
      <c r="A116" t="s">
        <v>220</v>
      </c>
      <c r="B116" s="10">
        <v>11425</v>
      </c>
      <c r="C116" s="4">
        <f t="shared" si="2"/>
        <v>39691</v>
      </c>
    </row>
    <row r="117" spans="1:3" x14ac:dyDescent="0.35">
      <c r="A117" t="s">
        <v>221</v>
      </c>
      <c r="B117" s="10">
        <v>10187</v>
      </c>
      <c r="C117" s="4">
        <f t="shared" si="2"/>
        <v>41764</v>
      </c>
    </row>
    <row r="118" spans="1:3" x14ac:dyDescent="0.35">
      <c r="A118" t="s">
        <v>222</v>
      </c>
      <c r="B118" s="10">
        <v>14717</v>
      </c>
      <c r="C118" s="4">
        <f t="shared" si="2"/>
        <v>47024</v>
      </c>
    </row>
    <row r="119" spans="1:3" x14ac:dyDescent="0.35">
      <c r="A119" t="s">
        <v>223</v>
      </c>
      <c r="B119" s="10">
        <v>16774</v>
      </c>
      <c r="C119" s="4">
        <f t="shared" si="2"/>
        <v>53103</v>
      </c>
    </row>
    <row r="120" spans="1:3" x14ac:dyDescent="0.35">
      <c r="A120" t="s">
        <v>224</v>
      </c>
      <c r="B120" s="10">
        <v>13255</v>
      </c>
      <c r="C120" s="4">
        <f t="shared" si="2"/>
        <v>54933</v>
      </c>
    </row>
    <row r="121" spans="1:3" x14ac:dyDescent="0.35">
      <c r="A121" t="s">
        <v>225</v>
      </c>
      <c r="B121" s="10">
        <v>10769</v>
      </c>
      <c r="C121" s="4">
        <f t="shared" si="2"/>
        <v>55515</v>
      </c>
    </row>
    <row r="122" spans="1:3" x14ac:dyDescent="0.35">
      <c r="A122" t="s">
        <v>226</v>
      </c>
      <c r="B122" s="10">
        <v>13249</v>
      </c>
      <c r="C122" s="4">
        <f t="shared" si="2"/>
        <v>54047</v>
      </c>
    </row>
    <row r="123" spans="1:3" x14ac:dyDescent="0.35">
      <c r="A123" t="s">
        <v>227</v>
      </c>
      <c r="B123" s="10">
        <v>12907</v>
      </c>
      <c r="C123" s="4">
        <f t="shared" si="2"/>
        <v>50180</v>
      </c>
    </row>
    <row r="124" spans="1:3" x14ac:dyDescent="0.35">
      <c r="A124" t="s">
        <v>228</v>
      </c>
      <c r="B124" s="10">
        <v>11593</v>
      </c>
      <c r="C124" s="4">
        <f t="shared" si="2"/>
        <v>48518</v>
      </c>
    </row>
    <row r="125" spans="1:3" x14ac:dyDescent="0.35">
      <c r="A125" t="s">
        <v>229</v>
      </c>
      <c r="B125" s="10">
        <v>10494</v>
      </c>
      <c r="C125" s="4">
        <f t="shared" si="2"/>
        <v>48243</v>
      </c>
    </row>
    <row r="126" spans="1:3" x14ac:dyDescent="0.35">
      <c r="A126" t="s">
        <v>230</v>
      </c>
      <c r="B126" s="10">
        <v>10494</v>
      </c>
      <c r="C126" s="4">
        <f t="shared" si="2"/>
        <v>45488</v>
      </c>
    </row>
    <row r="127" spans="1:3" x14ac:dyDescent="0.35">
      <c r="A127" t="s">
        <v>231</v>
      </c>
      <c r="B127" s="10">
        <v>12154</v>
      </c>
      <c r="C127" s="4">
        <f t="shared" si="2"/>
        <v>44735</v>
      </c>
    </row>
    <row r="128" spans="1:3" x14ac:dyDescent="0.35">
      <c r="A128" t="s">
        <v>232</v>
      </c>
      <c r="B128" s="10">
        <v>9633</v>
      </c>
      <c r="C128" s="4">
        <f t="shared" ref="C128:C157" si="3">SUM(B125:B128)</f>
        <v>42775</v>
      </c>
    </row>
    <row r="129" spans="1:3" x14ac:dyDescent="0.35">
      <c r="A129" t="s">
        <v>233</v>
      </c>
      <c r="B129" s="10">
        <v>7211</v>
      </c>
      <c r="C129" s="4">
        <f t="shared" si="3"/>
        <v>39492</v>
      </c>
    </row>
    <row r="130" spans="1:3" x14ac:dyDescent="0.35">
      <c r="A130" t="s">
        <v>234</v>
      </c>
      <c r="B130" s="10">
        <v>8200</v>
      </c>
      <c r="C130" s="4">
        <f t="shared" si="3"/>
        <v>37198</v>
      </c>
    </row>
    <row r="131" spans="1:3" x14ac:dyDescent="0.35">
      <c r="A131" t="s">
        <v>235</v>
      </c>
      <c r="B131" s="10">
        <v>8102</v>
      </c>
      <c r="C131" s="4">
        <f t="shared" si="3"/>
        <v>33146</v>
      </c>
    </row>
    <row r="132" spans="1:3" x14ac:dyDescent="0.35">
      <c r="A132" t="s">
        <v>236</v>
      </c>
      <c r="B132" s="10">
        <v>6037</v>
      </c>
      <c r="C132" s="4">
        <f t="shared" si="3"/>
        <v>29550</v>
      </c>
    </row>
    <row r="133" spans="1:3" x14ac:dyDescent="0.35">
      <c r="A133" t="s">
        <v>237</v>
      </c>
      <c r="B133" s="10">
        <v>4165</v>
      </c>
      <c r="C133" s="4">
        <f t="shared" si="3"/>
        <v>26504</v>
      </c>
    </row>
    <row r="134" spans="1:3" x14ac:dyDescent="0.35">
      <c r="A134" t="s">
        <v>238</v>
      </c>
      <c r="B134" s="10">
        <v>5951</v>
      </c>
      <c r="C134" s="4">
        <f t="shared" si="3"/>
        <v>24255</v>
      </c>
    </row>
    <row r="135" spans="1:3" x14ac:dyDescent="0.35">
      <c r="A135" t="s">
        <v>239</v>
      </c>
      <c r="B135" s="10">
        <v>5843</v>
      </c>
      <c r="C135" s="4">
        <f t="shared" si="3"/>
        <v>21996</v>
      </c>
    </row>
    <row r="136" spans="1:3" x14ac:dyDescent="0.35">
      <c r="A136" t="s">
        <v>240</v>
      </c>
      <c r="B136" s="10">
        <v>2556</v>
      </c>
      <c r="C136" s="4">
        <f t="shared" si="3"/>
        <v>18515</v>
      </c>
    </row>
    <row r="137" spans="1:3" x14ac:dyDescent="0.35">
      <c r="A137" t="s">
        <v>241</v>
      </c>
      <c r="B137" s="10">
        <v>981</v>
      </c>
      <c r="C137" s="4">
        <f t="shared" si="3"/>
        <v>15331</v>
      </c>
    </row>
    <row r="138" spans="1:3" x14ac:dyDescent="0.35">
      <c r="A138" t="s">
        <v>242</v>
      </c>
      <c r="B138" s="10">
        <v>5373</v>
      </c>
      <c r="C138" s="4">
        <f t="shared" si="3"/>
        <v>14753</v>
      </c>
    </row>
    <row r="139" spans="1:3" x14ac:dyDescent="0.35">
      <c r="A139" t="s">
        <v>243</v>
      </c>
      <c r="B139" s="10">
        <v>6058</v>
      </c>
      <c r="C139" s="4">
        <f t="shared" si="3"/>
        <v>14968</v>
      </c>
    </row>
    <row r="140" spans="1:3" x14ac:dyDescent="0.35">
      <c r="A140" t="s">
        <v>244</v>
      </c>
      <c r="B140" s="10">
        <v>4837</v>
      </c>
      <c r="C140" s="4">
        <f t="shared" si="3"/>
        <v>17249</v>
      </c>
    </row>
    <row r="141" spans="1:3" x14ac:dyDescent="0.35">
      <c r="A141" t="s">
        <v>245</v>
      </c>
      <c r="B141" s="10">
        <v>3828</v>
      </c>
      <c r="C141" s="4">
        <f t="shared" si="3"/>
        <v>20096</v>
      </c>
    </row>
    <row r="142" spans="1:3" x14ac:dyDescent="0.35">
      <c r="A142" t="s">
        <v>246</v>
      </c>
      <c r="B142" s="10">
        <v>7342</v>
      </c>
      <c r="C142" s="4">
        <f t="shared" si="3"/>
        <v>22065</v>
      </c>
    </row>
    <row r="143" spans="1:3" x14ac:dyDescent="0.35">
      <c r="A143" t="s">
        <v>247</v>
      </c>
      <c r="B143" s="10">
        <v>7951</v>
      </c>
      <c r="C143" s="4">
        <f t="shared" si="3"/>
        <v>23958</v>
      </c>
    </row>
    <row r="144" spans="1:3" x14ac:dyDescent="0.35">
      <c r="A144" t="s">
        <v>248</v>
      </c>
      <c r="B144" s="10">
        <v>7119</v>
      </c>
      <c r="C144" s="4">
        <f t="shared" si="3"/>
        <v>26240</v>
      </c>
    </row>
    <row r="145" spans="1:3" x14ac:dyDescent="0.35">
      <c r="A145" t="s">
        <v>249</v>
      </c>
      <c r="B145" s="10">
        <v>5259</v>
      </c>
      <c r="C145" s="4">
        <f t="shared" si="3"/>
        <v>27671</v>
      </c>
    </row>
    <row r="146" spans="1:3" x14ac:dyDescent="0.35">
      <c r="A146" t="s">
        <v>250</v>
      </c>
      <c r="B146" s="10">
        <v>6395</v>
      </c>
      <c r="C146" s="4">
        <f t="shared" si="3"/>
        <v>26724</v>
      </c>
    </row>
    <row r="147" spans="1:3" x14ac:dyDescent="0.35">
      <c r="A147" t="s">
        <v>251</v>
      </c>
      <c r="B147" s="10">
        <v>6791</v>
      </c>
      <c r="C147" s="4">
        <f t="shared" si="3"/>
        <v>25564</v>
      </c>
    </row>
    <row r="148" spans="1:3" x14ac:dyDescent="0.35">
      <c r="A148" t="s">
        <v>252</v>
      </c>
      <c r="B148" s="10">
        <v>6724</v>
      </c>
      <c r="C148" s="4">
        <f t="shared" si="3"/>
        <v>25169</v>
      </c>
    </row>
    <row r="149" spans="1:3" x14ac:dyDescent="0.35">
      <c r="A149" t="s">
        <v>253</v>
      </c>
      <c r="B149" s="10">
        <v>3701</v>
      </c>
      <c r="C149" s="4">
        <f t="shared" si="3"/>
        <v>23611</v>
      </c>
    </row>
    <row r="150" spans="1:3" x14ac:dyDescent="0.35">
      <c r="A150" t="s">
        <v>254</v>
      </c>
      <c r="B150" s="10">
        <v>9156</v>
      </c>
      <c r="C150" s="4">
        <f t="shared" si="3"/>
        <v>26372</v>
      </c>
    </row>
    <row r="151" spans="1:3" x14ac:dyDescent="0.35">
      <c r="A151" t="s">
        <v>255</v>
      </c>
      <c r="B151" s="10">
        <v>12980</v>
      </c>
      <c r="C151" s="4">
        <f t="shared" si="3"/>
        <v>32561</v>
      </c>
    </row>
    <row r="152" spans="1:3" x14ac:dyDescent="0.35">
      <c r="A152" t="s">
        <v>256</v>
      </c>
      <c r="B152" s="10">
        <v>7737</v>
      </c>
      <c r="C152" s="4">
        <f t="shared" si="3"/>
        <v>33574</v>
      </c>
    </row>
    <row r="153" spans="1:3" x14ac:dyDescent="0.35">
      <c r="A153" t="s">
        <v>257</v>
      </c>
      <c r="B153" s="10">
        <v>7836</v>
      </c>
      <c r="C153" s="4">
        <f t="shared" si="3"/>
        <v>37709</v>
      </c>
    </row>
    <row r="154" spans="1:3" x14ac:dyDescent="0.35">
      <c r="A154" t="s">
        <v>274</v>
      </c>
      <c r="B154" s="10">
        <v>9854</v>
      </c>
      <c r="C154" s="4">
        <f t="shared" si="3"/>
        <v>38407</v>
      </c>
    </row>
    <row r="155" spans="1:3" x14ac:dyDescent="0.35">
      <c r="A155" t="s">
        <v>275</v>
      </c>
      <c r="B155" s="10">
        <v>8358</v>
      </c>
      <c r="C155" s="4">
        <f t="shared" si="3"/>
        <v>33785</v>
      </c>
    </row>
    <row r="156" spans="1:3" x14ac:dyDescent="0.35">
      <c r="A156" t="s">
        <v>276</v>
      </c>
      <c r="B156" s="10">
        <v>9570</v>
      </c>
      <c r="C156" s="4">
        <f t="shared" si="3"/>
        <v>35618</v>
      </c>
    </row>
    <row r="157" spans="1:3" x14ac:dyDescent="0.35">
      <c r="A157" t="s">
        <v>277</v>
      </c>
      <c r="B157" s="10">
        <v>9254</v>
      </c>
      <c r="C157" s="4">
        <f t="shared" si="3"/>
        <v>37036</v>
      </c>
    </row>
  </sheetData>
  <hyperlinks>
    <hyperlink ref="E1" r:id="rId1" display="http://intranet/Banknav/IML.asp?svr=IMSERVER&amp;db=Analytical&amp;id=6983285&amp;v=0&amp;c=@bankofengland.co.uk" xr:uid="{00000000-0004-0000-0500-000000000000}"/>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7" tint="0.39997558519241921"/>
  </sheetPr>
  <dimension ref="A1:P220"/>
  <sheetViews>
    <sheetView topLeftCell="A6" workbookViewId="0">
      <selection activeCell="R34" sqref="R34"/>
    </sheetView>
  </sheetViews>
  <sheetFormatPr defaultRowHeight="14.5" x14ac:dyDescent="0.35"/>
  <cols>
    <col min="9" max="9" width="9.1796875" style="10"/>
    <col min="16" max="16" width="9.1796875" style="4"/>
  </cols>
  <sheetData>
    <row r="1" spans="1:16" x14ac:dyDescent="0.35">
      <c r="A1" t="s">
        <v>262</v>
      </c>
      <c r="H1" s="32">
        <v>6983283</v>
      </c>
      <c r="I1" s="10" t="s">
        <v>365</v>
      </c>
    </row>
    <row r="2" spans="1:16" x14ac:dyDescent="0.35">
      <c r="B2" s="100" t="s">
        <v>263</v>
      </c>
      <c r="C2" s="100"/>
      <c r="D2" s="100"/>
      <c r="E2" s="100"/>
      <c r="F2" s="100"/>
    </row>
    <row r="3" spans="1:16" x14ac:dyDescent="0.35">
      <c r="B3" s="6" t="s">
        <v>264</v>
      </c>
      <c r="C3" s="6" t="s">
        <v>265</v>
      </c>
      <c r="D3" s="6" t="s">
        <v>266</v>
      </c>
      <c r="E3" s="6" t="s">
        <v>267</v>
      </c>
      <c r="F3" s="6" t="s">
        <v>268</v>
      </c>
    </row>
    <row r="4" spans="1:16" ht="116" x14ac:dyDescent="0.45">
      <c r="B4" s="17" t="s">
        <v>269</v>
      </c>
      <c r="C4" s="17" t="s">
        <v>270</v>
      </c>
      <c r="D4" s="17" t="s">
        <v>271</v>
      </c>
      <c r="E4" s="17" t="s">
        <v>272</v>
      </c>
      <c r="F4" s="17" t="s">
        <v>273</v>
      </c>
      <c r="H4" s="42" t="s">
        <v>361</v>
      </c>
      <c r="I4" s="41" t="s">
        <v>289</v>
      </c>
      <c r="M4" s="33" t="s">
        <v>286</v>
      </c>
      <c r="N4" s="33" t="s">
        <v>78</v>
      </c>
      <c r="O4" s="33"/>
      <c r="P4" s="43" t="s">
        <v>79</v>
      </c>
    </row>
    <row r="5" spans="1:16" x14ac:dyDescent="0.35">
      <c r="A5" t="s">
        <v>109</v>
      </c>
      <c r="L5" t="s">
        <v>109</v>
      </c>
    </row>
    <row r="6" spans="1:16" x14ac:dyDescent="0.35">
      <c r="A6" t="s">
        <v>110</v>
      </c>
      <c r="L6" t="s">
        <v>110</v>
      </c>
    </row>
    <row r="7" spans="1:16" x14ac:dyDescent="0.35">
      <c r="A7" t="s">
        <v>111</v>
      </c>
      <c r="L7" t="s">
        <v>111</v>
      </c>
    </row>
    <row r="8" spans="1:16" x14ac:dyDescent="0.35">
      <c r="A8" t="s">
        <v>112</v>
      </c>
      <c r="L8" t="s">
        <v>112</v>
      </c>
    </row>
    <row r="9" spans="1:16" x14ac:dyDescent="0.35">
      <c r="A9" t="s">
        <v>113</v>
      </c>
      <c r="L9" t="s">
        <v>113</v>
      </c>
    </row>
    <row r="10" spans="1:16" x14ac:dyDescent="0.35">
      <c r="A10" t="s">
        <v>114</v>
      </c>
      <c r="L10" t="s">
        <v>114</v>
      </c>
    </row>
    <row r="11" spans="1:16" x14ac:dyDescent="0.35">
      <c r="A11" t="s">
        <v>115</v>
      </c>
      <c r="L11" t="s">
        <v>115</v>
      </c>
    </row>
    <row r="12" spans="1:16" x14ac:dyDescent="0.35">
      <c r="A12" t="s">
        <v>116</v>
      </c>
      <c r="L12" t="s">
        <v>116</v>
      </c>
    </row>
    <row r="13" spans="1:16" x14ac:dyDescent="0.35">
      <c r="A13" t="s">
        <v>117</v>
      </c>
      <c r="B13" s="4"/>
      <c r="C13" s="4"/>
      <c r="D13" s="4"/>
      <c r="E13" s="4"/>
      <c r="F13" s="4"/>
      <c r="L13" t="s">
        <v>117</v>
      </c>
    </row>
    <row r="14" spans="1:16" x14ac:dyDescent="0.35">
      <c r="A14" t="s">
        <v>118</v>
      </c>
      <c r="B14" s="4"/>
      <c r="C14" s="4"/>
      <c r="D14" s="4"/>
      <c r="E14" s="4"/>
      <c r="F14" s="4"/>
      <c r="L14" t="s">
        <v>118</v>
      </c>
    </row>
    <row r="15" spans="1:16" x14ac:dyDescent="0.35">
      <c r="A15" t="s">
        <v>119</v>
      </c>
      <c r="B15" s="4"/>
      <c r="C15" s="4"/>
      <c r="D15" s="4"/>
      <c r="E15" s="4"/>
      <c r="F15" s="4"/>
      <c r="L15" t="s">
        <v>119</v>
      </c>
    </row>
    <row r="16" spans="1:16" x14ac:dyDescent="0.35">
      <c r="A16" t="s">
        <v>120</v>
      </c>
      <c r="B16" s="4"/>
      <c r="C16" s="4"/>
      <c r="D16" s="4"/>
      <c r="E16" s="4"/>
      <c r="F16" s="4"/>
      <c r="L16" t="s">
        <v>120</v>
      </c>
    </row>
    <row r="17" spans="1:16" x14ac:dyDescent="0.35">
      <c r="A17" t="s">
        <v>121</v>
      </c>
      <c r="B17" s="4">
        <v>410</v>
      </c>
      <c r="C17" s="4" t="s">
        <v>77</v>
      </c>
      <c r="D17" s="4"/>
      <c r="E17" s="4">
        <v>80</v>
      </c>
      <c r="F17" s="4"/>
      <c r="L17" t="s">
        <v>121</v>
      </c>
    </row>
    <row r="18" spans="1:16" x14ac:dyDescent="0.35">
      <c r="A18" t="s">
        <v>122</v>
      </c>
      <c r="B18" s="4">
        <v>225</v>
      </c>
      <c r="C18" s="4" t="s">
        <v>77</v>
      </c>
      <c r="D18" s="4"/>
      <c r="E18" s="4">
        <v>67</v>
      </c>
      <c r="F18" s="4"/>
      <c r="L18" t="s">
        <v>122</v>
      </c>
    </row>
    <row r="19" spans="1:16" x14ac:dyDescent="0.35">
      <c r="A19" t="s">
        <v>123</v>
      </c>
      <c r="B19" s="4">
        <v>25</v>
      </c>
      <c r="C19" s="4" t="s">
        <v>77</v>
      </c>
      <c r="D19" s="4"/>
      <c r="E19" s="4">
        <v>77</v>
      </c>
      <c r="F19" s="4"/>
      <c r="L19" t="s">
        <v>123</v>
      </c>
    </row>
    <row r="20" spans="1:16" x14ac:dyDescent="0.35">
      <c r="A20" t="s">
        <v>124</v>
      </c>
      <c r="B20" s="4">
        <v>231</v>
      </c>
      <c r="C20" s="4" t="s">
        <v>77</v>
      </c>
      <c r="D20" s="4"/>
      <c r="E20" s="4">
        <v>103</v>
      </c>
      <c r="F20" s="4"/>
      <c r="L20" t="s">
        <v>124</v>
      </c>
    </row>
    <row r="21" spans="1:16" x14ac:dyDescent="0.35">
      <c r="A21" t="s">
        <v>125</v>
      </c>
      <c r="B21" s="4">
        <v>460</v>
      </c>
      <c r="C21" s="4">
        <v>55</v>
      </c>
      <c r="D21" s="4">
        <v>79</v>
      </c>
      <c r="E21" s="4"/>
      <c r="F21" s="4"/>
      <c r="H21">
        <f t="shared" ref="H21:H84" si="0">B21-C21-F21</f>
        <v>405</v>
      </c>
      <c r="L21" t="s">
        <v>125</v>
      </c>
    </row>
    <row r="22" spans="1:16" x14ac:dyDescent="0.35">
      <c r="A22" t="s">
        <v>126</v>
      </c>
      <c r="B22" s="4">
        <v>331</v>
      </c>
      <c r="C22" s="4">
        <v>59</v>
      </c>
      <c r="D22" s="4">
        <v>51</v>
      </c>
      <c r="E22" s="4"/>
      <c r="F22" s="4"/>
      <c r="H22">
        <f t="shared" si="0"/>
        <v>272</v>
      </c>
      <c r="L22" t="s">
        <v>126</v>
      </c>
    </row>
    <row r="23" spans="1:16" x14ac:dyDescent="0.35">
      <c r="A23" t="s">
        <v>127</v>
      </c>
      <c r="B23" s="4">
        <v>171</v>
      </c>
      <c r="C23" s="4">
        <v>30</v>
      </c>
      <c r="D23" s="4">
        <v>74</v>
      </c>
      <c r="E23" s="4"/>
      <c r="F23" s="4"/>
      <c r="H23">
        <f t="shared" si="0"/>
        <v>141</v>
      </c>
      <c r="L23" t="s">
        <v>127</v>
      </c>
    </row>
    <row r="24" spans="1:16" x14ac:dyDescent="0.35">
      <c r="A24" t="s">
        <v>128</v>
      </c>
      <c r="B24" s="4">
        <v>317</v>
      </c>
      <c r="C24" s="4">
        <v>14</v>
      </c>
      <c r="D24" s="4">
        <v>44</v>
      </c>
      <c r="E24" s="4"/>
      <c r="F24" s="4"/>
      <c r="H24">
        <f t="shared" si="0"/>
        <v>303</v>
      </c>
      <c r="I24" s="10">
        <f t="shared" ref="I24:I48" si="1">SUM(H21:H24)</f>
        <v>1121</v>
      </c>
      <c r="L24" t="s">
        <v>128</v>
      </c>
      <c r="N24">
        <f t="shared" ref="N24:N55" si="2">I24</f>
        <v>1121</v>
      </c>
      <c r="P24" s="4">
        <f t="shared" ref="P24:P55" si="3">N24</f>
        <v>1121</v>
      </c>
    </row>
    <row r="25" spans="1:16" x14ac:dyDescent="0.35">
      <c r="A25" t="s">
        <v>129</v>
      </c>
      <c r="B25" s="4">
        <v>400</v>
      </c>
      <c r="C25" s="4">
        <v>13</v>
      </c>
      <c r="D25" s="4">
        <v>71</v>
      </c>
      <c r="E25" s="4"/>
      <c r="F25" s="4"/>
      <c r="H25">
        <f t="shared" si="0"/>
        <v>387</v>
      </c>
      <c r="I25" s="10">
        <f t="shared" si="1"/>
        <v>1103</v>
      </c>
      <c r="L25" t="s">
        <v>129</v>
      </c>
      <c r="N25">
        <f t="shared" si="2"/>
        <v>1103</v>
      </c>
      <c r="P25" s="4">
        <f t="shared" si="3"/>
        <v>1103</v>
      </c>
    </row>
    <row r="26" spans="1:16" x14ac:dyDescent="0.35">
      <c r="A26" t="s">
        <v>130</v>
      </c>
      <c r="B26" s="4">
        <v>477</v>
      </c>
      <c r="C26" s="4">
        <v>19</v>
      </c>
      <c r="D26" s="4">
        <v>37</v>
      </c>
      <c r="E26" s="4"/>
      <c r="F26" s="4"/>
      <c r="H26">
        <f t="shared" si="0"/>
        <v>458</v>
      </c>
      <c r="I26" s="10">
        <f t="shared" si="1"/>
        <v>1289</v>
      </c>
      <c r="L26" t="s">
        <v>130</v>
      </c>
      <c r="N26">
        <f t="shared" si="2"/>
        <v>1289</v>
      </c>
      <c r="P26" s="4">
        <f t="shared" si="3"/>
        <v>1289</v>
      </c>
    </row>
    <row r="27" spans="1:16" x14ac:dyDescent="0.35">
      <c r="A27" t="s">
        <v>131</v>
      </c>
      <c r="B27" s="4">
        <v>75</v>
      </c>
      <c r="C27" s="4">
        <v>16</v>
      </c>
      <c r="D27" s="4">
        <v>120</v>
      </c>
      <c r="E27" s="4"/>
      <c r="F27" s="4"/>
      <c r="H27">
        <f t="shared" si="0"/>
        <v>59</v>
      </c>
      <c r="I27" s="10">
        <f t="shared" si="1"/>
        <v>1207</v>
      </c>
      <c r="L27" t="s">
        <v>131</v>
      </c>
      <c r="N27">
        <f t="shared" si="2"/>
        <v>1207</v>
      </c>
      <c r="P27" s="4">
        <f t="shared" si="3"/>
        <v>1207</v>
      </c>
    </row>
    <row r="28" spans="1:16" x14ac:dyDescent="0.35">
      <c r="A28" t="s">
        <v>132</v>
      </c>
      <c r="B28" s="4">
        <v>156</v>
      </c>
      <c r="C28" s="4">
        <v>15</v>
      </c>
      <c r="D28" s="4">
        <v>117</v>
      </c>
      <c r="E28" s="4"/>
      <c r="F28" s="4"/>
      <c r="H28">
        <f t="shared" si="0"/>
        <v>141</v>
      </c>
      <c r="I28" s="10">
        <f t="shared" si="1"/>
        <v>1045</v>
      </c>
      <c r="L28" t="s">
        <v>132</v>
      </c>
      <c r="N28">
        <f t="shared" si="2"/>
        <v>1045</v>
      </c>
      <c r="P28" s="4">
        <f t="shared" si="3"/>
        <v>1045</v>
      </c>
    </row>
    <row r="29" spans="1:16" x14ac:dyDescent="0.35">
      <c r="A29" t="s">
        <v>133</v>
      </c>
      <c r="B29" s="4">
        <v>622</v>
      </c>
      <c r="C29" s="4">
        <v>43</v>
      </c>
      <c r="D29" s="4">
        <v>161</v>
      </c>
      <c r="E29" s="4"/>
      <c r="F29" s="4"/>
      <c r="H29">
        <f t="shared" si="0"/>
        <v>579</v>
      </c>
      <c r="I29" s="10">
        <f t="shared" si="1"/>
        <v>1237</v>
      </c>
      <c r="L29" t="s">
        <v>133</v>
      </c>
      <c r="N29">
        <f t="shared" si="2"/>
        <v>1237</v>
      </c>
      <c r="P29" s="4">
        <f t="shared" si="3"/>
        <v>1237</v>
      </c>
    </row>
    <row r="30" spans="1:16" x14ac:dyDescent="0.35">
      <c r="A30" t="s">
        <v>134</v>
      </c>
      <c r="B30" s="4">
        <v>200</v>
      </c>
      <c r="C30" s="4">
        <v>48</v>
      </c>
      <c r="D30" s="4">
        <v>80</v>
      </c>
      <c r="E30" s="4"/>
      <c r="F30" s="4"/>
      <c r="H30">
        <f t="shared" si="0"/>
        <v>152</v>
      </c>
      <c r="I30" s="10">
        <f t="shared" si="1"/>
        <v>931</v>
      </c>
      <c r="L30" t="s">
        <v>134</v>
      </c>
      <c r="N30">
        <f t="shared" si="2"/>
        <v>931</v>
      </c>
      <c r="P30" s="4">
        <f t="shared" si="3"/>
        <v>931</v>
      </c>
    </row>
    <row r="31" spans="1:16" x14ac:dyDescent="0.35">
      <c r="A31" t="s">
        <v>135</v>
      </c>
      <c r="B31" s="4">
        <v>15</v>
      </c>
      <c r="C31" s="4">
        <v>27</v>
      </c>
      <c r="D31" s="4">
        <v>92</v>
      </c>
      <c r="E31" s="4"/>
      <c r="F31" s="4"/>
      <c r="H31">
        <f t="shared" si="0"/>
        <v>-12</v>
      </c>
      <c r="I31" s="10">
        <f t="shared" si="1"/>
        <v>860</v>
      </c>
      <c r="L31" t="s">
        <v>135</v>
      </c>
      <c r="N31">
        <f t="shared" si="2"/>
        <v>860</v>
      </c>
      <c r="P31" s="4">
        <f t="shared" si="3"/>
        <v>860</v>
      </c>
    </row>
    <row r="32" spans="1:16" x14ac:dyDescent="0.35">
      <c r="A32" t="s">
        <v>136</v>
      </c>
      <c r="B32" s="4">
        <v>140</v>
      </c>
      <c r="C32" s="4">
        <v>5</v>
      </c>
      <c r="D32" s="4">
        <v>119</v>
      </c>
      <c r="E32" s="4"/>
      <c r="F32" s="4"/>
      <c r="H32">
        <f t="shared" si="0"/>
        <v>135</v>
      </c>
      <c r="I32" s="10">
        <f t="shared" si="1"/>
        <v>854</v>
      </c>
      <c r="L32" t="s">
        <v>136</v>
      </c>
      <c r="N32">
        <f t="shared" si="2"/>
        <v>854</v>
      </c>
      <c r="P32" s="4">
        <f t="shared" si="3"/>
        <v>854</v>
      </c>
    </row>
    <row r="33" spans="1:16" x14ac:dyDescent="0.35">
      <c r="A33" t="s">
        <v>137</v>
      </c>
      <c r="B33" s="4">
        <v>403</v>
      </c>
      <c r="C33" s="4">
        <v>18</v>
      </c>
      <c r="D33" s="4">
        <v>130</v>
      </c>
      <c r="E33" s="4">
        <v>15</v>
      </c>
      <c r="F33" s="4"/>
      <c r="H33">
        <f t="shared" si="0"/>
        <v>385</v>
      </c>
      <c r="I33" s="10">
        <f t="shared" si="1"/>
        <v>660</v>
      </c>
      <c r="L33" t="s">
        <v>137</v>
      </c>
      <c r="N33">
        <f t="shared" si="2"/>
        <v>660</v>
      </c>
      <c r="P33" s="4">
        <f t="shared" si="3"/>
        <v>660</v>
      </c>
    </row>
    <row r="34" spans="1:16" x14ac:dyDescent="0.35">
      <c r="A34" t="s">
        <v>138</v>
      </c>
      <c r="B34" s="4">
        <v>83</v>
      </c>
      <c r="C34" s="4">
        <v>6</v>
      </c>
      <c r="D34" s="4">
        <v>57</v>
      </c>
      <c r="E34" s="4" t="s">
        <v>77</v>
      </c>
      <c r="F34" s="4"/>
      <c r="H34">
        <f t="shared" si="0"/>
        <v>77</v>
      </c>
      <c r="I34" s="10">
        <f t="shared" si="1"/>
        <v>585</v>
      </c>
      <c r="L34" t="s">
        <v>138</v>
      </c>
      <c r="N34">
        <f t="shared" si="2"/>
        <v>585</v>
      </c>
      <c r="P34" s="4">
        <f t="shared" si="3"/>
        <v>585</v>
      </c>
    </row>
    <row r="35" spans="1:16" x14ac:dyDescent="0.35">
      <c r="A35" t="s">
        <v>139</v>
      </c>
      <c r="B35" s="4">
        <v>228</v>
      </c>
      <c r="C35" s="4">
        <v>32</v>
      </c>
      <c r="D35" s="4">
        <v>59</v>
      </c>
      <c r="E35" s="4">
        <v>4</v>
      </c>
      <c r="F35" s="4"/>
      <c r="H35">
        <f t="shared" si="0"/>
        <v>196</v>
      </c>
      <c r="I35" s="10">
        <f t="shared" si="1"/>
        <v>793</v>
      </c>
      <c r="L35" t="s">
        <v>139</v>
      </c>
      <c r="N35">
        <f t="shared" si="2"/>
        <v>793</v>
      </c>
      <c r="P35" s="4">
        <f t="shared" si="3"/>
        <v>793</v>
      </c>
    </row>
    <row r="36" spans="1:16" x14ac:dyDescent="0.35">
      <c r="A36" t="s">
        <v>140</v>
      </c>
      <c r="B36" s="4">
        <v>160</v>
      </c>
      <c r="C36" s="4">
        <v>9</v>
      </c>
      <c r="D36" s="4">
        <v>104</v>
      </c>
      <c r="E36" s="4">
        <v>6</v>
      </c>
      <c r="F36" s="4"/>
      <c r="H36">
        <f t="shared" si="0"/>
        <v>151</v>
      </c>
      <c r="I36" s="10">
        <f t="shared" si="1"/>
        <v>809</v>
      </c>
      <c r="L36" t="s">
        <v>140</v>
      </c>
      <c r="N36">
        <f t="shared" si="2"/>
        <v>809</v>
      </c>
      <c r="P36" s="4">
        <f t="shared" si="3"/>
        <v>809</v>
      </c>
    </row>
    <row r="37" spans="1:16" x14ac:dyDescent="0.35">
      <c r="A37" t="s">
        <v>141</v>
      </c>
      <c r="B37" s="4">
        <v>424</v>
      </c>
      <c r="C37" s="4">
        <v>11</v>
      </c>
      <c r="D37" s="4">
        <v>44</v>
      </c>
      <c r="E37" s="4">
        <v>7</v>
      </c>
      <c r="F37" s="4"/>
      <c r="H37">
        <f t="shared" si="0"/>
        <v>413</v>
      </c>
      <c r="I37" s="10">
        <f t="shared" si="1"/>
        <v>837</v>
      </c>
      <c r="L37" t="s">
        <v>141</v>
      </c>
      <c r="N37">
        <f t="shared" si="2"/>
        <v>837</v>
      </c>
      <c r="P37" s="4">
        <f t="shared" si="3"/>
        <v>837</v>
      </c>
    </row>
    <row r="38" spans="1:16" x14ac:dyDescent="0.35">
      <c r="A38" t="s">
        <v>142</v>
      </c>
      <c r="B38" s="4">
        <v>321</v>
      </c>
      <c r="C38" s="4">
        <v>78</v>
      </c>
      <c r="D38" s="4">
        <v>29</v>
      </c>
      <c r="E38" s="4">
        <v>6</v>
      </c>
      <c r="F38" s="4"/>
      <c r="H38">
        <f t="shared" si="0"/>
        <v>243</v>
      </c>
      <c r="I38" s="10">
        <f t="shared" si="1"/>
        <v>1003</v>
      </c>
      <c r="L38" t="s">
        <v>142</v>
      </c>
      <c r="N38">
        <f t="shared" si="2"/>
        <v>1003</v>
      </c>
      <c r="P38" s="4">
        <f t="shared" si="3"/>
        <v>1003</v>
      </c>
    </row>
    <row r="39" spans="1:16" x14ac:dyDescent="0.35">
      <c r="A39" t="s">
        <v>143</v>
      </c>
      <c r="B39" s="4">
        <v>-110</v>
      </c>
      <c r="C39" s="4">
        <v>108</v>
      </c>
      <c r="D39" s="4">
        <v>46</v>
      </c>
      <c r="E39" s="4">
        <v>1</v>
      </c>
      <c r="F39" s="4"/>
      <c r="H39">
        <f t="shared" si="0"/>
        <v>-218</v>
      </c>
      <c r="I39" s="10">
        <f t="shared" si="1"/>
        <v>589</v>
      </c>
      <c r="L39" t="s">
        <v>143</v>
      </c>
      <c r="N39">
        <f t="shared" si="2"/>
        <v>589</v>
      </c>
      <c r="P39" s="4">
        <f t="shared" si="3"/>
        <v>589</v>
      </c>
    </row>
    <row r="40" spans="1:16" x14ac:dyDescent="0.35">
      <c r="A40" t="s">
        <v>144</v>
      </c>
      <c r="B40" s="4">
        <v>577</v>
      </c>
      <c r="C40" s="4">
        <v>101</v>
      </c>
      <c r="D40" s="4">
        <v>65</v>
      </c>
      <c r="E40" s="4">
        <v>34</v>
      </c>
      <c r="F40" s="4"/>
      <c r="H40">
        <f t="shared" si="0"/>
        <v>476</v>
      </c>
      <c r="I40" s="10">
        <f t="shared" si="1"/>
        <v>914</v>
      </c>
      <c r="L40" t="s">
        <v>144</v>
      </c>
      <c r="N40">
        <f t="shared" si="2"/>
        <v>914</v>
      </c>
      <c r="P40" s="4">
        <f t="shared" si="3"/>
        <v>914</v>
      </c>
    </row>
    <row r="41" spans="1:16" x14ac:dyDescent="0.35">
      <c r="A41" t="s">
        <v>145</v>
      </c>
      <c r="B41" s="4">
        <v>674</v>
      </c>
      <c r="C41" s="4">
        <v>50</v>
      </c>
      <c r="D41" s="4">
        <v>144</v>
      </c>
      <c r="E41" s="4">
        <v>6</v>
      </c>
      <c r="F41" s="4"/>
      <c r="H41">
        <f t="shared" si="0"/>
        <v>624</v>
      </c>
      <c r="I41" s="10">
        <f t="shared" si="1"/>
        <v>1125</v>
      </c>
      <c r="L41" t="s">
        <v>145</v>
      </c>
      <c r="N41">
        <f t="shared" si="2"/>
        <v>1125</v>
      </c>
      <c r="P41" s="4">
        <f t="shared" si="3"/>
        <v>1125</v>
      </c>
    </row>
    <row r="42" spans="1:16" x14ac:dyDescent="0.35">
      <c r="A42" t="s">
        <v>146</v>
      </c>
      <c r="B42" s="4">
        <v>390</v>
      </c>
      <c r="C42" s="4">
        <v>68</v>
      </c>
      <c r="D42" s="4">
        <v>94</v>
      </c>
      <c r="E42" s="4" t="s">
        <v>77</v>
      </c>
      <c r="F42" s="4">
        <v>70</v>
      </c>
      <c r="H42">
        <f t="shared" si="0"/>
        <v>252</v>
      </c>
      <c r="I42" s="10">
        <f t="shared" si="1"/>
        <v>1134</v>
      </c>
      <c r="L42" t="s">
        <v>146</v>
      </c>
      <c r="N42">
        <f t="shared" si="2"/>
        <v>1134</v>
      </c>
      <c r="P42" s="4">
        <f t="shared" si="3"/>
        <v>1134</v>
      </c>
    </row>
    <row r="43" spans="1:16" x14ac:dyDescent="0.35">
      <c r="A43" t="s">
        <v>147</v>
      </c>
      <c r="B43" s="4">
        <v>367</v>
      </c>
      <c r="C43" s="4">
        <v>19</v>
      </c>
      <c r="D43" s="4">
        <v>53</v>
      </c>
      <c r="E43" s="4" t="s">
        <v>77</v>
      </c>
      <c r="F43" s="4">
        <v>63</v>
      </c>
      <c r="H43">
        <f t="shared" si="0"/>
        <v>285</v>
      </c>
      <c r="I43" s="10">
        <f t="shared" si="1"/>
        <v>1637</v>
      </c>
      <c r="L43" t="s">
        <v>147</v>
      </c>
      <c r="N43">
        <f t="shared" si="2"/>
        <v>1637</v>
      </c>
      <c r="P43" s="4">
        <f t="shared" si="3"/>
        <v>1637</v>
      </c>
    </row>
    <row r="44" spans="1:16" x14ac:dyDescent="0.35">
      <c r="A44" t="s">
        <v>148</v>
      </c>
      <c r="B44" s="4">
        <v>286</v>
      </c>
      <c r="C44" s="4">
        <v>40</v>
      </c>
      <c r="D44" s="4">
        <v>44</v>
      </c>
      <c r="E44" s="4">
        <v>5</v>
      </c>
      <c r="F44" s="4">
        <v>91</v>
      </c>
      <c r="H44">
        <f t="shared" si="0"/>
        <v>155</v>
      </c>
      <c r="I44" s="10">
        <f t="shared" si="1"/>
        <v>1316</v>
      </c>
      <c r="L44" t="s">
        <v>148</v>
      </c>
      <c r="N44">
        <f t="shared" si="2"/>
        <v>1316</v>
      </c>
      <c r="P44" s="4">
        <f t="shared" si="3"/>
        <v>1316</v>
      </c>
    </row>
    <row r="45" spans="1:16" x14ac:dyDescent="0.35">
      <c r="A45" t="s">
        <v>149</v>
      </c>
      <c r="B45" s="4">
        <v>811</v>
      </c>
      <c r="C45" s="4">
        <v>16</v>
      </c>
      <c r="D45" s="4">
        <v>14</v>
      </c>
      <c r="E45" s="4" t="s">
        <v>77</v>
      </c>
      <c r="F45" s="4">
        <v>197</v>
      </c>
      <c r="H45">
        <f t="shared" si="0"/>
        <v>598</v>
      </c>
      <c r="I45" s="10">
        <f t="shared" si="1"/>
        <v>1290</v>
      </c>
      <c r="L45" t="s">
        <v>149</v>
      </c>
      <c r="N45">
        <f t="shared" si="2"/>
        <v>1290</v>
      </c>
      <c r="P45" s="4">
        <f t="shared" si="3"/>
        <v>1290</v>
      </c>
    </row>
    <row r="46" spans="1:16" x14ac:dyDescent="0.35">
      <c r="A46" t="s">
        <v>150</v>
      </c>
      <c r="B46" s="4">
        <v>736</v>
      </c>
      <c r="C46" s="4">
        <v>7</v>
      </c>
      <c r="D46" s="4">
        <v>30</v>
      </c>
      <c r="E46" s="4">
        <v>6</v>
      </c>
      <c r="F46" s="4">
        <v>138</v>
      </c>
      <c r="H46">
        <f t="shared" si="0"/>
        <v>591</v>
      </c>
      <c r="I46" s="10">
        <f t="shared" si="1"/>
        <v>1629</v>
      </c>
      <c r="L46" t="s">
        <v>150</v>
      </c>
      <c r="N46">
        <f t="shared" si="2"/>
        <v>1629</v>
      </c>
      <c r="P46" s="4">
        <f t="shared" si="3"/>
        <v>1629</v>
      </c>
    </row>
    <row r="47" spans="1:16" x14ac:dyDescent="0.35">
      <c r="A47" t="s">
        <v>151</v>
      </c>
      <c r="B47" s="4">
        <v>216</v>
      </c>
      <c r="C47" s="4">
        <v>5</v>
      </c>
      <c r="D47" s="4">
        <v>33</v>
      </c>
      <c r="E47" s="4">
        <v>6</v>
      </c>
      <c r="F47" s="4">
        <v>64</v>
      </c>
      <c r="H47">
        <f t="shared" si="0"/>
        <v>147</v>
      </c>
      <c r="I47" s="10">
        <f t="shared" si="1"/>
        <v>1491</v>
      </c>
      <c r="L47" t="s">
        <v>151</v>
      </c>
      <c r="N47">
        <f t="shared" si="2"/>
        <v>1491</v>
      </c>
      <c r="P47" s="4">
        <f t="shared" si="3"/>
        <v>1491</v>
      </c>
    </row>
    <row r="48" spans="1:16" x14ac:dyDescent="0.35">
      <c r="A48" t="s">
        <v>152</v>
      </c>
      <c r="B48" s="4">
        <v>506</v>
      </c>
      <c r="C48" s="4">
        <v>11</v>
      </c>
      <c r="D48" s="4">
        <v>77</v>
      </c>
      <c r="E48" s="4">
        <v>20</v>
      </c>
      <c r="F48" s="4">
        <v>95</v>
      </c>
      <c r="H48">
        <f t="shared" si="0"/>
        <v>400</v>
      </c>
      <c r="I48" s="10">
        <f t="shared" si="1"/>
        <v>1736</v>
      </c>
      <c r="L48" t="s">
        <v>152</v>
      </c>
      <c r="N48">
        <f t="shared" si="2"/>
        <v>1736</v>
      </c>
      <c r="P48" s="4">
        <f t="shared" si="3"/>
        <v>1736</v>
      </c>
    </row>
    <row r="49" spans="1:16" x14ac:dyDescent="0.35">
      <c r="A49" t="s">
        <v>153</v>
      </c>
      <c r="B49" s="4">
        <v>949</v>
      </c>
      <c r="C49" s="4">
        <v>9</v>
      </c>
      <c r="D49" s="4">
        <v>64</v>
      </c>
      <c r="E49" s="4">
        <v>27</v>
      </c>
      <c r="F49" s="4">
        <v>222</v>
      </c>
      <c r="H49">
        <f t="shared" si="0"/>
        <v>718</v>
      </c>
      <c r="I49" s="10">
        <f t="shared" ref="I49:I112" si="4">SUM(H46:H49)</f>
        <v>1856</v>
      </c>
      <c r="L49" t="s">
        <v>153</v>
      </c>
      <c r="N49">
        <f t="shared" si="2"/>
        <v>1856</v>
      </c>
      <c r="P49" s="4">
        <f t="shared" si="3"/>
        <v>1856</v>
      </c>
    </row>
    <row r="50" spans="1:16" x14ac:dyDescent="0.35">
      <c r="A50" t="s">
        <v>154</v>
      </c>
      <c r="B50" s="4">
        <v>404</v>
      </c>
      <c r="C50" s="4">
        <v>8</v>
      </c>
      <c r="D50" s="4">
        <v>69</v>
      </c>
      <c r="E50" s="4">
        <v>6</v>
      </c>
      <c r="F50" s="4">
        <v>139</v>
      </c>
      <c r="H50">
        <f t="shared" si="0"/>
        <v>257</v>
      </c>
      <c r="I50" s="10">
        <f t="shared" si="4"/>
        <v>1522</v>
      </c>
      <c r="L50" t="s">
        <v>154</v>
      </c>
      <c r="N50">
        <f t="shared" si="2"/>
        <v>1522</v>
      </c>
      <c r="P50" s="4">
        <f t="shared" si="3"/>
        <v>1522</v>
      </c>
    </row>
    <row r="51" spans="1:16" x14ac:dyDescent="0.35">
      <c r="A51" t="s">
        <v>155</v>
      </c>
      <c r="B51" s="4">
        <v>376</v>
      </c>
      <c r="C51" s="4">
        <v>21</v>
      </c>
      <c r="D51" s="4">
        <v>70</v>
      </c>
      <c r="E51" s="4">
        <v>27</v>
      </c>
      <c r="F51" s="4">
        <v>142</v>
      </c>
      <c r="H51">
        <f t="shared" si="0"/>
        <v>213</v>
      </c>
      <c r="I51" s="10">
        <f t="shared" si="4"/>
        <v>1588</v>
      </c>
      <c r="L51" t="s">
        <v>155</v>
      </c>
      <c r="N51">
        <f t="shared" si="2"/>
        <v>1588</v>
      </c>
      <c r="P51" s="4">
        <f t="shared" si="3"/>
        <v>1588</v>
      </c>
    </row>
    <row r="52" spans="1:16" x14ac:dyDescent="0.35">
      <c r="A52" t="s">
        <v>156</v>
      </c>
      <c r="B52" s="4">
        <v>581</v>
      </c>
      <c r="C52" s="4">
        <v>114</v>
      </c>
      <c r="D52" s="4">
        <v>12</v>
      </c>
      <c r="E52" s="4">
        <v>15</v>
      </c>
      <c r="F52" s="4">
        <v>120</v>
      </c>
      <c r="H52">
        <f t="shared" si="0"/>
        <v>347</v>
      </c>
      <c r="I52" s="10">
        <f t="shared" si="4"/>
        <v>1535</v>
      </c>
      <c r="L52" t="s">
        <v>156</v>
      </c>
      <c r="N52">
        <f t="shared" si="2"/>
        <v>1535</v>
      </c>
      <c r="P52" s="4">
        <f t="shared" si="3"/>
        <v>1535</v>
      </c>
    </row>
    <row r="53" spans="1:16" x14ac:dyDescent="0.35">
      <c r="A53" t="s">
        <v>157</v>
      </c>
      <c r="B53" s="4">
        <v>1315</v>
      </c>
      <c r="C53" s="4">
        <v>43</v>
      </c>
      <c r="D53" s="4">
        <v>83</v>
      </c>
      <c r="E53" s="4">
        <v>8</v>
      </c>
      <c r="F53" s="4">
        <v>120</v>
      </c>
      <c r="H53">
        <f t="shared" si="0"/>
        <v>1152</v>
      </c>
      <c r="I53" s="10">
        <f t="shared" si="4"/>
        <v>1969</v>
      </c>
      <c r="L53" t="s">
        <v>157</v>
      </c>
      <c r="N53">
        <f t="shared" si="2"/>
        <v>1969</v>
      </c>
      <c r="P53" s="4">
        <f t="shared" si="3"/>
        <v>1969</v>
      </c>
    </row>
    <row r="54" spans="1:16" x14ac:dyDescent="0.35">
      <c r="A54" t="s">
        <v>158</v>
      </c>
      <c r="B54" s="4">
        <v>1172</v>
      </c>
      <c r="C54" s="4">
        <v>123</v>
      </c>
      <c r="D54" s="4">
        <v>63</v>
      </c>
      <c r="E54" s="4">
        <v>17</v>
      </c>
      <c r="F54" s="4">
        <v>79</v>
      </c>
      <c r="H54">
        <f t="shared" si="0"/>
        <v>970</v>
      </c>
      <c r="I54" s="10">
        <f t="shared" si="4"/>
        <v>2682</v>
      </c>
      <c r="L54" t="s">
        <v>158</v>
      </c>
      <c r="N54">
        <f t="shared" si="2"/>
        <v>2682</v>
      </c>
      <c r="P54" s="4">
        <f t="shared" si="3"/>
        <v>2682</v>
      </c>
    </row>
    <row r="55" spans="1:16" x14ac:dyDescent="0.35">
      <c r="A55" t="s">
        <v>159</v>
      </c>
      <c r="B55" s="4">
        <v>713</v>
      </c>
      <c r="C55" s="4">
        <v>99</v>
      </c>
      <c r="D55" s="4">
        <v>68</v>
      </c>
      <c r="E55" s="4">
        <v>46</v>
      </c>
      <c r="F55" s="4">
        <v>118</v>
      </c>
      <c r="H55">
        <f t="shared" si="0"/>
        <v>496</v>
      </c>
      <c r="I55" s="10">
        <f t="shared" si="4"/>
        <v>2965</v>
      </c>
      <c r="L55" t="s">
        <v>159</v>
      </c>
      <c r="N55">
        <f t="shared" si="2"/>
        <v>2965</v>
      </c>
      <c r="P55" s="4">
        <f t="shared" si="3"/>
        <v>2965</v>
      </c>
    </row>
    <row r="56" spans="1:16" x14ac:dyDescent="0.35">
      <c r="A56" t="s">
        <v>160</v>
      </c>
      <c r="B56" s="4">
        <v>1330</v>
      </c>
      <c r="C56" s="4">
        <v>57</v>
      </c>
      <c r="D56" s="4">
        <v>75</v>
      </c>
      <c r="E56" s="4">
        <v>47</v>
      </c>
      <c r="F56" s="4">
        <v>93</v>
      </c>
      <c r="H56">
        <f t="shared" si="0"/>
        <v>1180</v>
      </c>
      <c r="I56" s="10">
        <f t="shared" si="4"/>
        <v>3798</v>
      </c>
      <c r="L56" t="s">
        <v>160</v>
      </c>
      <c r="N56">
        <f t="shared" ref="N56:N87" si="5">I56</f>
        <v>3798</v>
      </c>
      <c r="P56" s="4">
        <f t="shared" ref="P56:P87" si="6">N56</f>
        <v>3798</v>
      </c>
    </row>
    <row r="57" spans="1:16" x14ac:dyDescent="0.35">
      <c r="A57" t="s">
        <v>161</v>
      </c>
      <c r="B57" s="4">
        <v>1557</v>
      </c>
      <c r="C57" s="4">
        <v>16</v>
      </c>
      <c r="D57" s="4">
        <v>17</v>
      </c>
      <c r="E57" s="4">
        <v>77</v>
      </c>
      <c r="F57" s="4">
        <v>185</v>
      </c>
      <c r="H57">
        <f t="shared" si="0"/>
        <v>1356</v>
      </c>
      <c r="I57" s="10">
        <f t="shared" si="4"/>
        <v>4002</v>
      </c>
      <c r="L57" t="s">
        <v>161</v>
      </c>
      <c r="N57">
        <f t="shared" si="5"/>
        <v>4002</v>
      </c>
      <c r="P57" s="4">
        <f t="shared" si="6"/>
        <v>4002</v>
      </c>
    </row>
    <row r="58" spans="1:16" x14ac:dyDescent="0.35">
      <c r="A58" t="s">
        <v>162</v>
      </c>
      <c r="B58" s="4">
        <v>1132</v>
      </c>
      <c r="C58" s="4">
        <v>57</v>
      </c>
      <c r="D58" s="4">
        <v>23</v>
      </c>
      <c r="E58" s="4">
        <v>21</v>
      </c>
      <c r="F58" s="4">
        <v>263</v>
      </c>
      <c r="H58">
        <f t="shared" si="0"/>
        <v>812</v>
      </c>
      <c r="I58" s="10">
        <f t="shared" si="4"/>
        <v>3844</v>
      </c>
      <c r="L58" t="s">
        <v>162</v>
      </c>
      <c r="N58">
        <f t="shared" si="5"/>
        <v>3844</v>
      </c>
      <c r="P58" s="4">
        <f t="shared" si="6"/>
        <v>3844</v>
      </c>
    </row>
    <row r="59" spans="1:16" x14ac:dyDescent="0.35">
      <c r="A59" t="s">
        <v>163</v>
      </c>
      <c r="B59" s="4">
        <v>1640</v>
      </c>
      <c r="C59" s="4">
        <v>20</v>
      </c>
      <c r="D59" s="4">
        <v>-1</v>
      </c>
      <c r="E59" s="4">
        <v>10</v>
      </c>
      <c r="F59" s="4">
        <v>216</v>
      </c>
      <c r="H59">
        <f t="shared" si="0"/>
        <v>1404</v>
      </c>
      <c r="I59" s="10">
        <f t="shared" si="4"/>
        <v>4752</v>
      </c>
      <c r="L59" t="s">
        <v>163</v>
      </c>
      <c r="N59">
        <f t="shared" si="5"/>
        <v>4752</v>
      </c>
      <c r="P59" s="4">
        <f t="shared" si="6"/>
        <v>4752</v>
      </c>
    </row>
    <row r="60" spans="1:16" x14ac:dyDescent="0.35">
      <c r="A60" t="s">
        <v>164</v>
      </c>
      <c r="B60" s="4">
        <v>2598</v>
      </c>
      <c r="C60" s="4">
        <v>14</v>
      </c>
      <c r="D60" s="4">
        <v>12</v>
      </c>
      <c r="E60" s="4">
        <v>5</v>
      </c>
      <c r="F60" s="4">
        <v>318</v>
      </c>
      <c r="H60">
        <f t="shared" si="0"/>
        <v>2266</v>
      </c>
      <c r="I60" s="10">
        <f t="shared" si="4"/>
        <v>5838</v>
      </c>
      <c r="L60" t="s">
        <v>164</v>
      </c>
      <c r="N60">
        <f t="shared" si="5"/>
        <v>5838</v>
      </c>
      <c r="P60" s="4">
        <f t="shared" si="6"/>
        <v>5838</v>
      </c>
    </row>
    <row r="61" spans="1:16" x14ac:dyDescent="0.35">
      <c r="A61" t="s">
        <v>165</v>
      </c>
      <c r="B61" s="4">
        <v>2350</v>
      </c>
      <c r="C61" s="4">
        <v>17</v>
      </c>
      <c r="D61" s="4">
        <v>-13</v>
      </c>
      <c r="E61" s="4">
        <v>2</v>
      </c>
      <c r="F61" s="4">
        <v>734</v>
      </c>
      <c r="H61">
        <f t="shared" si="0"/>
        <v>1599</v>
      </c>
      <c r="I61" s="10">
        <f t="shared" si="4"/>
        <v>6081</v>
      </c>
      <c r="L61" t="s">
        <v>165</v>
      </c>
      <c r="N61">
        <f t="shared" si="5"/>
        <v>6081</v>
      </c>
      <c r="P61" s="4">
        <f t="shared" si="6"/>
        <v>6081</v>
      </c>
    </row>
    <row r="62" spans="1:16" x14ac:dyDescent="0.35">
      <c r="A62" t="s">
        <v>166</v>
      </c>
      <c r="B62" s="4">
        <v>1743</v>
      </c>
      <c r="C62" s="4">
        <v>7</v>
      </c>
      <c r="D62" s="4">
        <v>-14</v>
      </c>
      <c r="E62" s="4">
        <v>16</v>
      </c>
      <c r="F62" s="4">
        <v>338</v>
      </c>
      <c r="H62">
        <f t="shared" si="0"/>
        <v>1398</v>
      </c>
      <c r="I62" s="10">
        <f t="shared" si="4"/>
        <v>6667</v>
      </c>
      <c r="L62" t="s">
        <v>166</v>
      </c>
      <c r="N62">
        <f t="shared" si="5"/>
        <v>6667</v>
      </c>
      <c r="P62" s="4">
        <f t="shared" si="6"/>
        <v>6667</v>
      </c>
    </row>
    <row r="63" spans="1:16" x14ac:dyDescent="0.35">
      <c r="A63" t="s">
        <v>167</v>
      </c>
      <c r="B63" s="4">
        <v>1555</v>
      </c>
      <c r="C63" s="4">
        <v>25</v>
      </c>
      <c r="D63" s="4">
        <v>-5</v>
      </c>
      <c r="E63" s="4">
        <v>3</v>
      </c>
      <c r="F63" s="4">
        <v>464</v>
      </c>
      <c r="H63">
        <f t="shared" si="0"/>
        <v>1066</v>
      </c>
      <c r="I63" s="10">
        <f t="shared" si="4"/>
        <v>6329</v>
      </c>
      <c r="L63" t="s">
        <v>167</v>
      </c>
      <c r="N63">
        <f t="shared" si="5"/>
        <v>6329</v>
      </c>
      <c r="P63" s="4">
        <f t="shared" si="6"/>
        <v>6329</v>
      </c>
    </row>
    <row r="64" spans="1:16" x14ac:dyDescent="0.35">
      <c r="A64" t="s">
        <v>168</v>
      </c>
      <c r="B64" s="4">
        <v>1225</v>
      </c>
      <c r="C64" s="4">
        <v>77</v>
      </c>
      <c r="D64" s="4">
        <v>-24</v>
      </c>
      <c r="E64" s="4">
        <v>-1</v>
      </c>
      <c r="F64" s="4">
        <v>71</v>
      </c>
      <c r="H64">
        <f t="shared" si="0"/>
        <v>1077</v>
      </c>
      <c r="I64" s="10">
        <f t="shared" si="4"/>
        <v>5140</v>
      </c>
      <c r="L64" t="s">
        <v>168</v>
      </c>
      <c r="N64">
        <f t="shared" si="5"/>
        <v>5140</v>
      </c>
      <c r="P64" s="4">
        <f t="shared" si="6"/>
        <v>5140</v>
      </c>
    </row>
    <row r="65" spans="1:16" x14ac:dyDescent="0.35">
      <c r="A65" t="s">
        <v>169</v>
      </c>
      <c r="B65" s="4">
        <v>1060</v>
      </c>
      <c r="C65" s="4">
        <v>41</v>
      </c>
      <c r="D65" s="4">
        <v>10</v>
      </c>
      <c r="E65" s="4">
        <v>-1</v>
      </c>
      <c r="F65" s="4">
        <v>191</v>
      </c>
      <c r="H65">
        <f t="shared" si="0"/>
        <v>828</v>
      </c>
      <c r="I65" s="10">
        <f t="shared" si="4"/>
        <v>4369</v>
      </c>
      <c r="L65" t="s">
        <v>169</v>
      </c>
      <c r="N65">
        <f t="shared" si="5"/>
        <v>4369</v>
      </c>
      <c r="P65" s="4">
        <f t="shared" si="6"/>
        <v>4369</v>
      </c>
    </row>
    <row r="66" spans="1:16" x14ac:dyDescent="0.35">
      <c r="A66" t="s">
        <v>170</v>
      </c>
      <c r="B66" s="4">
        <v>645</v>
      </c>
      <c r="C66" s="4">
        <v>323</v>
      </c>
      <c r="D66" s="4">
        <v>28</v>
      </c>
      <c r="E66" s="4">
        <v>9</v>
      </c>
      <c r="F66" s="4">
        <v>138</v>
      </c>
      <c r="H66">
        <f t="shared" si="0"/>
        <v>184</v>
      </c>
      <c r="I66" s="10">
        <f t="shared" si="4"/>
        <v>3155</v>
      </c>
      <c r="L66" t="s">
        <v>170</v>
      </c>
      <c r="N66">
        <f t="shared" si="5"/>
        <v>3155</v>
      </c>
      <c r="P66" s="4">
        <f t="shared" si="6"/>
        <v>3155</v>
      </c>
    </row>
    <row r="67" spans="1:16" x14ac:dyDescent="0.35">
      <c r="A67" t="s">
        <v>171</v>
      </c>
      <c r="B67" s="4">
        <v>576</v>
      </c>
      <c r="C67" s="4">
        <v>319</v>
      </c>
      <c r="D67" s="4">
        <v>101</v>
      </c>
      <c r="E67" s="4">
        <v>-3</v>
      </c>
      <c r="F67" s="4">
        <v>469</v>
      </c>
      <c r="H67">
        <f t="shared" si="0"/>
        <v>-212</v>
      </c>
      <c r="I67" s="10">
        <f t="shared" si="4"/>
        <v>1877</v>
      </c>
      <c r="L67" t="s">
        <v>171</v>
      </c>
      <c r="N67">
        <f t="shared" si="5"/>
        <v>1877</v>
      </c>
      <c r="P67" s="4">
        <f t="shared" si="6"/>
        <v>1877</v>
      </c>
    </row>
    <row r="68" spans="1:16" x14ac:dyDescent="0.35">
      <c r="A68" t="s">
        <v>172</v>
      </c>
      <c r="B68" s="4">
        <v>1090</v>
      </c>
      <c r="C68" s="4">
        <v>367</v>
      </c>
      <c r="D68" s="4">
        <v>63</v>
      </c>
      <c r="E68" s="4">
        <v>-14</v>
      </c>
      <c r="F68" s="4">
        <v>371</v>
      </c>
      <c r="H68">
        <f t="shared" si="0"/>
        <v>352</v>
      </c>
      <c r="I68" s="10">
        <f t="shared" si="4"/>
        <v>1152</v>
      </c>
      <c r="L68" t="s">
        <v>172</v>
      </c>
      <c r="N68">
        <f t="shared" si="5"/>
        <v>1152</v>
      </c>
      <c r="P68" s="4">
        <f t="shared" si="6"/>
        <v>1152</v>
      </c>
    </row>
    <row r="69" spans="1:16" x14ac:dyDescent="0.35">
      <c r="A69" t="s">
        <v>173</v>
      </c>
      <c r="B69" s="4">
        <v>614</v>
      </c>
      <c r="C69" s="4">
        <v>206</v>
      </c>
      <c r="D69" s="4">
        <v>22</v>
      </c>
      <c r="E69" s="4">
        <v>-6</v>
      </c>
      <c r="F69" s="4">
        <v>512</v>
      </c>
      <c r="H69">
        <f t="shared" si="0"/>
        <v>-104</v>
      </c>
      <c r="I69" s="10">
        <f t="shared" si="4"/>
        <v>220</v>
      </c>
      <c r="L69" t="s">
        <v>173</v>
      </c>
      <c r="N69">
        <f t="shared" si="5"/>
        <v>220</v>
      </c>
      <c r="P69" s="4">
        <f t="shared" si="6"/>
        <v>220</v>
      </c>
    </row>
    <row r="70" spans="1:16" x14ac:dyDescent="0.35">
      <c r="A70" t="s">
        <v>174</v>
      </c>
      <c r="B70" s="4">
        <v>1610</v>
      </c>
      <c r="C70" s="4">
        <v>429</v>
      </c>
      <c r="D70" s="4">
        <v>7</v>
      </c>
      <c r="E70" s="4">
        <v>27</v>
      </c>
      <c r="F70" s="4">
        <v>180</v>
      </c>
      <c r="H70">
        <f t="shared" si="0"/>
        <v>1001</v>
      </c>
      <c r="I70" s="10">
        <f t="shared" si="4"/>
        <v>1037</v>
      </c>
      <c r="L70" t="s">
        <v>174</v>
      </c>
      <c r="N70">
        <f t="shared" si="5"/>
        <v>1037</v>
      </c>
      <c r="P70" s="4">
        <f t="shared" si="6"/>
        <v>1037</v>
      </c>
    </row>
    <row r="71" spans="1:16" x14ac:dyDescent="0.35">
      <c r="A71" t="s">
        <v>175</v>
      </c>
      <c r="B71" s="4">
        <v>1249</v>
      </c>
      <c r="C71" s="4">
        <v>103</v>
      </c>
      <c r="D71" s="4">
        <v>36</v>
      </c>
      <c r="E71" s="4">
        <v>-4</v>
      </c>
      <c r="F71" s="4">
        <v>318</v>
      </c>
      <c r="H71">
        <f t="shared" si="0"/>
        <v>828</v>
      </c>
      <c r="I71" s="10">
        <f t="shared" si="4"/>
        <v>2077</v>
      </c>
      <c r="L71" t="s">
        <v>175</v>
      </c>
      <c r="N71">
        <f t="shared" si="5"/>
        <v>2077</v>
      </c>
      <c r="P71" s="4">
        <f t="shared" si="6"/>
        <v>2077</v>
      </c>
    </row>
    <row r="72" spans="1:16" x14ac:dyDescent="0.35">
      <c r="A72" t="s">
        <v>176</v>
      </c>
      <c r="B72" s="4">
        <v>1580</v>
      </c>
      <c r="C72" s="4">
        <v>47</v>
      </c>
      <c r="D72" s="4">
        <v>-23</v>
      </c>
      <c r="E72" s="4">
        <v>-11</v>
      </c>
      <c r="F72" s="4">
        <v>230</v>
      </c>
      <c r="H72">
        <f t="shared" si="0"/>
        <v>1303</v>
      </c>
      <c r="I72" s="10">
        <f t="shared" si="4"/>
        <v>3028</v>
      </c>
      <c r="L72" t="s">
        <v>176</v>
      </c>
      <c r="N72">
        <f t="shared" si="5"/>
        <v>3028</v>
      </c>
      <c r="P72" s="4">
        <f t="shared" si="6"/>
        <v>3028</v>
      </c>
    </row>
    <row r="73" spans="1:16" x14ac:dyDescent="0.35">
      <c r="A73" t="s">
        <v>177</v>
      </c>
      <c r="B73" s="4">
        <v>1314</v>
      </c>
      <c r="C73" s="4">
        <v>49</v>
      </c>
      <c r="D73" s="4">
        <v>-15</v>
      </c>
      <c r="E73" s="4">
        <v>-6</v>
      </c>
      <c r="F73" s="4">
        <v>525</v>
      </c>
      <c r="H73">
        <f t="shared" si="0"/>
        <v>740</v>
      </c>
      <c r="I73" s="10">
        <f t="shared" si="4"/>
        <v>3872</v>
      </c>
      <c r="L73" t="s">
        <v>177</v>
      </c>
      <c r="N73">
        <f t="shared" si="5"/>
        <v>3872</v>
      </c>
      <c r="P73" s="4">
        <f t="shared" si="6"/>
        <v>3872</v>
      </c>
    </row>
    <row r="74" spans="1:16" x14ac:dyDescent="0.35">
      <c r="A74" t="s">
        <v>178</v>
      </c>
      <c r="B74" s="4">
        <v>1571</v>
      </c>
      <c r="C74" s="4">
        <v>344</v>
      </c>
      <c r="D74" s="4">
        <v>2</v>
      </c>
      <c r="E74" s="4">
        <v>64</v>
      </c>
      <c r="F74" s="4">
        <v>233</v>
      </c>
      <c r="H74">
        <f t="shared" si="0"/>
        <v>994</v>
      </c>
      <c r="I74" s="10">
        <f t="shared" si="4"/>
        <v>3865</v>
      </c>
      <c r="L74" t="s">
        <v>178</v>
      </c>
      <c r="N74">
        <f t="shared" si="5"/>
        <v>3865</v>
      </c>
      <c r="P74" s="4">
        <f t="shared" si="6"/>
        <v>3865</v>
      </c>
    </row>
    <row r="75" spans="1:16" x14ac:dyDescent="0.35">
      <c r="A75" t="s">
        <v>179</v>
      </c>
      <c r="B75" s="4">
        <v>791</v>
      </c>
      <c r="C75" s="4">
        <v>202</v>
      </c>
      <c r="D75" s="4">
        <v>-21</v>
      </c>
      <c r="E75" s="4">
        <v>27</v>
      </c>
      <c r="F75" s="4">
        <v>194</v>
      </c>
      <c r="H75">
        <f t="shared" si="0"/>
        <v>395</v>
      </c>
      <c r="I75" s="10">
        <f t="shared" si="4"/>
        <v>3432</v>
      </c>
      <c r="L75" t="s">
        <v>179</v>
      </c>
      <c r="N75">
        <f t="shared" si="5"/>
        <v>3432</v>
      </c>
      <c r="P75" s="4">
        <f t="shared" si="6"/>
        <v>3432</v>
      </c>
    </row>
    <row r="76" spans="1:16" x14ac:dyDescent="0.35">
      <c r="A76" t="s">
        <v>180</v>
      </c>
      <c r="B76" s="4">
        <v>1327</v>
      </c>
      <c r="C76" s="4">
        <v>135</v>
      </c>
      <c r="D76" s="4">
        <v>-33</v>
      </c>
      <c r="E76" s="4">
        <v>-3</v>
      </c>
      <c r="F76" s="4">
        <v>122</v>
      </c>
      <c r="H76">
        <f t="shared" si="0"/>
        <v>1070</v>
      </c>
      <c r="I76" s="10">
        <f t="shared" si="4"/>
        <v>3199</v>
      </c>
      <c r="L76" t="s">
        <v>180</v>
      </c>
      <c r="N76">
        <f t="shared" si="5"/>
        <v>3199</v>
      </c>
      <c r="P76" s="4">
        <f t="shared" si="6"/>
        <v>3199</v>
      </c>
    </row>
    <row r="77" spans="1:16" x14ac:dyDescent="0.35">
      <c r="A77" t="s">
        <v>181</v>
      </c>
      <c r="B77" s="4">
        <v>1396</v>
      </c>
      <c r="C77" s="4">
        <v>35</v>
      </c>
      <c r="D77" s="4">
        <v>-13</v>
      </c>
      <c r="E77" s="4" t="s">
        <v>77</v>
      </c>
      <c r="F77" s="4">
        <v>483</v>
      </c>
      <c r="H77">
        <f t="shared" si="0"/>
        <v>878</v>
      </c>
      <c r="I77" s="10">
        <f t="shared" si="4"/>
        <v>3337</v>
      </c>
      <c r="L77" t="s">
        <v>181</v>
      </c>
      <c r="N77">
        <f t="shared" si="5"/>
        <v>3337</v>
      </c>
      <c r="P77" s="4">
        <f t="shared" si="6"/>
        <v>3337</v>
      </c>
    </row>
    <row r="78" spans="1:16" x14ac:dyDescent="0.35">
      <c r="A78" t="s">
        <v>182</v>
      </c>
      <c r="B78" s="4">
        <v>1388</v>
      </c>
      <c r="C78" s="4">
        <v>367</v>
      </c>
      <c r="D78" s="4">
        <v>-17</v>
      </c>
      <c r="E78" s="4">
        <v>-23</v>
      </c>
      <c r="F78" s="4">
        <v>-65</v>
      </c>
      <c r="H78">
        <f t="shared" si="0"/>
        <v>1086</v>
      </c>
      <c r="I78" s="10">
        <f t="shared" si="4"/>
        <v>3429</v>
      </c>
      <c r="L78" t="s">
        <v>182</v>
      </c>
      <c r="N78">
        <f t="shared" si="5"/>
        <v>3429</v>
      </c>
      <c r="P78" s="4">
        <f t="shared" si="6"/>
        <v>3429</v>
      </c>
    </row>
    <row r="79" spans="1:16" x14ac:dyDescent="0.35">
      <c r="A79" t="s">
        <v>183</v>
      </c>
      <c r="B79" s="4">
        <v>636</v>
      </c>
      <c r="C79" s="4">
        <v>295</v>
      </c>
      <c r="D79" s="4">
        <v>-25</v>
      </c>
      <c r="E79" s="4" t="s">
        <v>77</v>
      </c>
      <c r="F79" s="4">
        <v>-25</v>
      </c>
      <c r="H79">
        <f t="shared" si="0"/>
        <v>366</v>
      </c>
      <c r="I79" s="10">
        <f t="shared" si="4"/>
        <v>3400</v>
      </c>
      <c r="L79" t="s">
        <v>183</v>
      </c>
      <c r="N79">
        <f t="shared" si="5"/>
        <v>3400</v>
      </c>
      <c r="P79" s="4">
        <f t="shared" si="6"/>
        <v>3400</v>
      </c>
    </row>
    <row r="80" spans="1:16" x14ac:dyDescent="0.35">
      <c r="A80" t="s">
        <v>184</v>
      </c>
      <c r="B80" s="4">
        <v>1220</v>
      </c>
      <c r="C80" s="4">
        <v>132</v>
      </c>
      <c r="D80" s="4">
        <v>-18</v>
      </c>
      <c r="E80" s="4">
        <v>-20</v>
      </c>
      <c r="F80" s="4">
        <v>232</v>
      </c>
      <c r="H80">
        <f t="shared" si="0"/>
        <v>856</v>
      </c>
      <c r="I80" s="10">
        <f t="shared" si="4"/>
        <v>3186</v>
      </c>
      <c r="L80" t="s">
        <v>184</v>
      </c>
      <c r="N80">
        <f t="shared" si="5"/>
        <v>3186</v>
      </c>
      <c r="P80" s="4">
        <f t="shared" si="6"/>
        <v>3186</v>
      </c>
    </row>
    <row r="81" spans="1:16" x14ac:dyDescent="0.35">
      <c r="A81" t="s">
        <v>185</v>
      </c>
      <c r="B81" s="4">
        <v>1883</v>
      </c>
      <c r="C81" s="4">
        <v>218</v>
      </c>
      <c r="D81" s="4">
        <v>-6</v>
      </c>
      <c r="E81" s="4">
        <v>39</v>
      </c>
      <c r="F81" s="4">
        <v>-39</v>
      </c>
      <c r="H81">
        <f t="shared" si="0"/>
        <v>1704</v>
      </c>
      <c r="I81" s="10">
        <f t="shared" si="4"/>
        <v>4012</v>
      </c>
      <c r="L81" t="s">
        <v>185</v>
      </c>
      <c r="N81">
        <f t="shared" si="5"/>
        <v>4012</v>
      </c>
      <c r="P81" s="4">
        <f t="shared" si="6"/>
        <v>4012</v>
      </c>
    </row>
    <row r="82" spans="1:16" x14ac:dyDescent="0.35">
      <c r="A82" t="s">
        <v>186</v>
      </c>
      <c r="B82" s="4">
        <v>1999</v>
      </c>
      <c r="C82" s="4">
        <v>375</v>
      </c>
      <c r="D82" s="4">
        <v>14</v>
      </c>
      <c r="E82" s="4">
        <v>-24</v>
      </c>
      <c r="F82" s="4">
        <v>497</v>
      </c>
      <c r="H82">
        <f t="shared" si="0"/>
        <v>1127</v>
      </c>
      <c r="I82" s="10">
        <f t="shared" si="4"/>
        <v>4053</v>
      </c>
      <c r="L82" t="s">
        <v>186</v>
      </c>
      <c r="N82">
        <f t="shared" si="5"/>
        <v>4053</v>
      </c>
      <c r="P82" s="4">
        <f t="shared" si="6"/>
        <v>4053</v>
      </c>
    </row>
    <row r="83" spans="1:16" x14ac:dyDescent="0.35">
      <c r="A83" t="s">
        <v>187</v>
      </c>
      <c r="B83" s="4">
        <v>657</v>
      </c>
      <c r="C83" s="4">
        <v>99</v>
      </c>
      <c r="D83" s="4">
        <v>-46</v>
      </c>
      <c r="E83" s="4">
        <v>-73</v>
      </c>
      <c r="F83" s="4">
        <v>-161</v>
      </c>
      <c r="H83">
        <f t="shared" si="0"/>
        <v>719</v>
      </c>
      <c r="I83" s="10">
        <f t="shared" si="4"/>
        <v>4406</v>
      </c>
      <c r="L83" t="s">
        <v>187</v>
      </c>
      <c r="N83">
        <f t="shared" si="5"/>
        <v>4406</v>
      </c>
      <c r="P83" s="4">
        <f t="shared" si="6"/>
        <v>4406</v>
      </c>
    </row>
    <row r="84" spans="1:16" x14ac:dyDescent="0.35">
      <c r="A84" t="s">
        <v>188</v>
      </c>
      <c r="B84" s="4">
        <v>1491</v>
      </c>
      <c r="C84" s="4">
        <v>201</v>
      </c>
      <c r="D84" s="4">
        <v>15</v>
      </c>
      <c r="E84" s="4">
        <v>-1</v>
      </c>
      <c r="F84" s="4">
        <v>165</v>
      </c>
      <c r="H84">
        <f t="shared" si="0"/>
        <v>1125</v>
      </c>
      <c r="I84" s="10">
        <f t="shared" si="4"/>
        <v>4675</v>
      </c>
      <c r="L84" t="s">
        <v>188</v>
      </c>
      <c r="N84">
        <f t="shared" si="5"/>
        <v>4675</v>
      </c>
      <c r="P84" s="4">
        <f t="shared" si="6"/>
        <v>4675</v>
      </c>
    </row>
    <row r="85" spans="1:16" x14ac:dyDescent="0.35">
      <c r="A85" t="s">
        <v>189</v>
      </c>
      <c r="B85" s="4">
        <v>3021</v>
      </c>
      <c r="C85" s="4">
        <v>55</v>
      </c>
      <c r="D85" s="4">
        <v>120</v>
      </c>
      <c r="E85" s="4">
        <v>-10</v>
      </c>
      <c r="F85" s="4">
        <v>150</v>
      </c>
      <c r="H85">
        <f t="shared" ref="H85:H148" si="7">B85-C85-F85</f>
        <v>2816</v>
      </c>
      <c r="I85" s="10">
        <f t="shared" si="4"/>
        <v>5787</v>
      </c>
      <c r="L85" t="s">
        <v>189</v>
      </c>
      <c r="N85">
        <f t="shared" si="5"/>
        <v>5787</v>
      </c>
      <c r="P85" s="4">
        <f t="shared" si="6"/>
        <v>5787</v>
      </c>
    </row>
    <row r="86" spans="1:16" x14ac:dyDescent="0.35">
      <c r="A86" t="s">
        <v>190</v>
      </c>
      <c r="B86" s="4">
        <v>2825</v>
      </c>
      <c r="C86" s="4">
        <v>105</v>
      </c>
      <c r="D86" s="4">
        <v>211</v>
      </c>
      <c r="E86" s="4">
        <v>-15</v>
      </c>
      <c r="F86" s="4">
        <v>176</v>
      </c>
      <c r="H86">
        <f t="shared" si="7"/>
        <v>2544</v>
      </c>
      <c r="I86" s="10">
        <f t="shared" si="4"/>
        <v>7204</v>
      </c>
      <c r="L86" t="s">
        <v>190</v>
      </c>
      <c r="N86">
        <f t="shared" si="5"/>
        <v>7204</v>
      </c>
      <c r="P86" s="4">
        <f t="shared" si="6"/>
        <v>7204</v>
      </c>
    </row>
    <row r="87" spans="1:16" x14ac:dyDescent="0.35">
      <c r="A87" t="s">
        <v>191</v>
      </c>
      <c r="B87" s="4">
        <v>1957</v>
      </c>
      <c r="C87" s="4">
        <v>400</v>
      </c>
      <c r="D87" s="4">
        <v>71</v>
      </c>
      <c r="E87" s="4">
        <v>-3</v>
      </c>
      <c r="F87" s="4">
        <v>117</v>
      </c>
      <c r="H87">
        <f t="shared" si="7"/>
        <v>1440</v>
      </c>
      <c r="I87" s="10">
        <f t="shared" si="4"/>
        <v>7925</v>
      </c>
      <c r="L87" t="s">
        <v>191</v>
      </c>
      <c r="N87">
        <f t="shared" si="5"/>
        <v>7925</v>
      </c>
      <c r="P87" s="4">
        <f t="shared" si="6"/>
        <v>7925</v>
      </c>
    </row>
    <row r="88" spans="1:16" x14ac:dyDescent="0.35">
      <c r="A88" t="s">
        <v>192</v>
      </c>
      <c r="B88" s="4">
        <v>1980</v>
      </c>
      <c r="C88" s="4">
        <v>340</v>
      </c>
      <c r="D88" s="4">
        <v>115</v>
      </c>
      <c r="E88" s="4">
        <v>-10</v>
      </c>
      <c r="F88" s="4">
        <v>791</v>
      </c>
      <c r="H88">
        <f t="shared" si="7"/>
        <v>849</v>
      </c>
      <c r="I88" s="10">
        <f t="shared" si="4"/>
        <v>7649</v>
      </c>
      <c r="L88" t="s">
        <v>192</v>
      </c>
      <c r="N88">
        <f t="shared" ref="N88:N119" si="8">I88</f>
        <v>7649</v>
      </c>
      <c r="P88" s="4">
        <f t="shared" ref="P88:P119" si="9">N88</f>
        <v>7649</v>
      </c>
    </row>
    <row r="89" spans="1:16" x14ac:dyDescent="0.35">
      <c r="A89" t="s">
        <v>193</v>
      </c>
      <c r="B89" s="4">
        <v>1247</v>
      </c>
      <c r="C89" s="4">
        <v>225</v>
      </c>
      <c r="D89" s="4">
        <v>-7</v>
      </c>
      <c r="E89" s="4">
        <v>-9</v>
      </c>
      <c r="F89" s="4">
        <v>-167</v>
      </c>
      <c r="H89">
        <f t="shared" si="7"/>
        <v>1189</v>
      </c>
      <c r="I89" s="10">
        <f t="shared" si="4"/>
        <v>6022</v>
      </c>
      <c r="L89" t="s">
        <v>193</v>
      </c>
      <c r="N89">
        <f t="shared" si="8"/>
        <v>6022</v>
      </c>
      <c r="P89" s="4">
        <f t="shared" si="9"/>
        <v>6022</v>
      </c>
    </row>
    <row r="90" spans="1:16" x14ac:dyDescent="0.35">
      <c r="A90" t="s">
        <v>194</v>
      </c>
      <c r="B90" s="4">
        <v>625</v>
      </c>
      <c r="C90" s="4">
        <v>269</v>
      </c>
      <c r="D90" s="4">
        <v>487</v>
      </c>
      <c r="E90" s="4">
        <v>-15</v>
      </c>
      <c r="F90" s="4">
        <v>630</v>
      </c>
      <c r="H90">
        <f t="shared" si="7"/>
        <v>-274</v>
      </c>
      <c r="I90" s="10">
        <f t="shared" si="4"/>
        <v>3204</v>
      </c>
      <c r="L90" t="s">
        <v>194</v>
      </c>
      <c r="N90">
        <f t="shared" si="8"/>
        <v>3204</v>
      </c>
      <c r="P90" s="4">
        <f t="shared" si="9"/>
        <v>3204</v>
      </c>
    </row>
    <row r="91" spans="1:16" x14ac:dyDescent="0.35">
      <c r="A91" t="s">
        <v>195</v>
      </c>
      <c r="B91" s="4">
        <v>2749</v>
      </c>
      <c r="C91" s="4">
        <v>563</v>
      </c>
      <c r="D91" s="4">
        <v>143</v>
      </c>
      <c r="E91" s="4">
        <v>-5</v>
      </c>
      <c r="F91" s="4">
        <v>-13</v>
      </c>
      <c r="H91">
        <f t="shared" si="7"/>
        <v>2199</v>
      </c>
      <c r="I91" s="10">
        <f t="shared" si="4"/>
        <v>3963</v>
      </c>
      <c r="L91" t="s">
        <v>195</v>
      </c>
      <c r="N91">
        <f t="shared" si="8"/>
        <v>3963</v>
      </c>
      <c r="P91" s="4">
        <f t="shared" si="9"/>
        <v>3963</v>
      </c>
    </row>
    <row r="92" spans="1:16" x14ac:dyDescent="0.35">
      <c r="A92" t="s">
        <v>196</v>
      </c>
      <c r="B92" s="4">
        <v>5404</v>
      </c>
      <c r="C92" s="4">
        <v>603</v>
      </c>
      <c r="D92" s="4">
        <v>115</v>
      </c>
      <c r="E92" s="4">
        <v>-5</v>
      </c>
      <c r="F92" s="4">
        <v>6</v>
      </c>
      <c r="H92">
        <f t="shared" si="7"/>
        <v>4795</v>
      </c>
      <c r="I92" s="10">
        <f t="shared" si="4"/>
        <v>7909</v>
      </c>
      <c r="L92" t="s">
        <v>196</v>
      </c>
      <c r="N92">
        <f t="shared" si="8"/>
        <v>7909</v>
      </c>
      <c r="P92" s="4">
        <f t="shared" si="9"/>
        <v>7909</v>
      </c>
    </row>
    <row r="93" spans="1:16" x14ac:dyDescent="0.35">
      <c r="A93" t="s">
        <v>197</v>
      </c>
      <c r="B93" s="4">
        <v>4597</v>
      </c>
      <c r="C93" s="4">
        <v>217</v>
      </c>
      <c r="D93" s="4">
        <v>-15</v>
      </c>
      <c r="E93" s="4">
        <v>-10</v>
      </c>
      <c r="F93" s="4">
        <v>715</v>
      </c>
      <c r="H93">
        <f t="shared" si="7"/>
        <v>3665</v>
      </c>
      <c r="I93" s="10">
        <f t="shared" si="4"/>
        <v>10385</v>
      </c>
      <c r="L93" t="s">
        <v>197</v>
      </c>
      <c r="N93">
        <f t="shared" si="8"/>
        <v>10385</v>
      </c>
      <c r="P93" s="4">
        <f t="shared" si="9"/>
        <v>10385</v>
      </c>
    </row>
    <row r="94" spans="1:16" x14ac:dyDescent="0.35">
      <c r="A94" t="s">
        <v>198</v>
      </c>
      <c r="B94" s="4">
        <v>1749</v>
      </c>
      <c r="C94" s="4">
        <v>419</v>
      </c>
      <c r="D94" s="4">
        <v>-2</v>
      </c>
      <c r="E94" s="4">
        <v>-19</v>
      </c>
      <c r="F94" s="4">
        <v>9</v>
      </c>
      <c r="H94">
        <f t="shared" si="7"/>
        <v>1321</v>
      </c>
      <c r="I94" s="10">
        <f t="shared" si="4"/>
        <v>11980</v>
      </c>
      <c r="L94" t="s">
        <v>198</v>
      </c>
      <c r="N94">
        <f t="shared" si="8"/>
        <v>11980</v>
      </c>
      <c r="P94" s="4">
        <f t="shared" si="9"/>
        <v>11980</v>
      </c>
    </row>
    <row r="95" spans="1:16" x14ac:dyDescent="0.35">
      <c r="A95" t="s">
        <v>199</v>
      </c>
      <c r="B95" s="4">
        <v>2373</v>
      </c>
      <c r="C95" s="4">
        <v>85</v>
      </c>
      <c r="D95" s="4">
        <v>45</v>
      </c>
      <c r="E95" s="4">
        <v>-7</v>
      </c>
      <c r="F95" s="4">
        <v>-28</v>
      </c>
      <c r="H95">
        <f t="shared" si="7"/>
        <v>2316</v>
      </c>
      <c r="I95" s="10">
        <f t="shared" si="4"/>
        <v>12097</v>
      </c>
      <c r="L95" t="s">
        <v>199</v>
      </c>
      <c r="N95">
        <f t="shared" si="8"/>
        <v>12097</v>
      </c>
      <c r="P95" s="4">
        <f t="shared" si="9"/>
        <v>12097</v>
      </c>
    </row>
    <row r="96" spans="1:16" x14ac:dyDescent="0.35">
      <c r="A96" t="s">
        <v>200</v>
      </c>
      <c r="B96" s="4">
        <v>1125</v>
      </c>
      <c r="C96" s="4">
        <v>312</v>
      </c>
      <c r="D96" s="4">
        <v>217</v>
      </c>
      <c r="E96" s="4">
        <v>-7</v>
      </c>
      <c r="F96" s="4">
        <v>484</v>
      </c>
      <c r="H96">
        <f t="shared" si="7"/>
        <v>329</v>
      </c>
      <c r="I96" s="10">
        <f t="shared" si="4"/>
        <v>7631</v>
      </c>
      <c r="L96" t="s">
        <v>200</v>
      </c>
      <c r="N96">
        <f t="shared" si="8"/>
        <v>7631</v>
      </c>
      <c r="P96" s="4">
        <f t="shared" si="9"/>
        <v>7631</v>
      </c>
    </row>
    <row r="97" spans="1:16" x14ac:dyDescent="0.35">
      <c r="A97" t="s">
        <v>201</v>
      </c>
      <c r="B97" s="4">
        <v>688</v>
      </c>
      <c r="C97" s="4">
        <v>360</v>
      </c>
      <c r="D97" s="4">
        <v>255</v>
      </c>
      <c r="E97" s="4">
        <v>-9</v>
      </c>
      <c r="F97" s="4">
        <v>-47</v>
      </c>
      <c r="H97">
        <f t="shared" si="7"/>
        <v>375</v>
      </c>
      <c r="I97" s="10">
        <f t="shared" si="4"/>
        <v>4341</v>
      </c>
      <c r="L97" t="s">
        <v>201</v>
      </c>
      <c r="N97">
        <f t="shared" si="8"/>
        <v>4341</v>
      </c>
      <c r="P97" s="4">
        <f t="shared" si="9"/>
        <v>4341</v>
      </c>
    </row>
    <row r="98" spans="1:16" x14ac:dyDescent="0.35">
      <c r="A98" t="s">
        <v>202</v>
      </c>
      <c r="B98" s="4">
        <v>1178</v>
      </c>
      <c r="C98" s="4">
        <v>552</v>
      </c>
      <c r="D98" s="4">
        <v>77</v>
      </c>
      <c r="E98" s="4">
        <v>-14</v>
      </c>
      <c r="F98" s="4">
        <v>354</v>
      </c>
      <c r="H98">
        <f t="shared" si="7"/>
        <v>272</v>
      </c>
      <c r="I98" s="10">
        <f t="shared" si="4"/>
        <v>3292</v>
      </c>
      <c r="L98" t="s">
        <v>202</v>
      </c>
      <c r="N98">
        <f t="shared" si="8"/>
        <v>3292</v>
      </c>
      <c r="P98" s="4">
        <f t="shared" si="9"/>
        <v>3292</v>
      </c>
    </row>
    <row r="99" spans="1:16" x14ac:dyDescent="0.35">
      <c r="A99" t="s">
        <v>203</v>
      </c>
      <c r="B99" s="4">
        <v>2339</v>
      </c>
      <c r="C99" s="4">
        <v>717</v>
      </c>
      <c r="D99" s="4">
        <v>87</v>
      </c>
      <c r="E99" s="4">
        <v>-16</v>
      </c>
      <c r="F99" s="4">
        <v>205</v>
      </c>
      <c r="H99">
        <f t="shared" si="7"/>
        <v>1417</v>
      </c>
      <c r="I99" s="10">
        <f t="shared" si="4"/>
        <v>2393</v>
      </c>
      <c r="L99" t="s">
        <v>203</v>
      </c>
      <c r="N99">
        <f t="shared" si="8"/>
        <v>2393</v>
      </c>
      <c r="P99" s="4">
        <f t="shared" si="9"/>
        <v>2393</v>
      </c>
    </row>
    <row r="100" spans="1:16" x14ac:dyDescent="0.35">
      <c r="A100" t="s">
        <v>204</v>
      </c>
      <c r="B100" s="4">
        <v>2274</v>
      </c>
      <c r="C100" s="4">
        <v>243</v>
      </c>
      <c r="D100" s="4">
        <v>189</v>
      </c>
      <c r="E100" s="4">
        <v>-7</v>
      </c>
      <c r="F100" s="4">
        <v>895</v>
      </c>
      <c r="H100">
        <f t="shared" si="7"/>
        <v>1136</v>
      </c>
      <c r="I100" s="10">
        <f t="shared" si="4"/>
        <v>3200</v>
      </c>
      <c r="L100" t="s">
        <v>204</v>
      </c>
      <c r="N100">
        <f t="shared" si="8"/>
        <v>3200</v>
      </c>
      <c r="P100" s="4">
        <f t="shared" si="9"/>
        <v>3200</v>
      </c>
    </row>
    <row r="101" spans="1:16" x14ac:dyDescent="0.35">
      <c r="A101" t="s">
        <v>205</v>
      </c>
      <c r="B101" s="4">
        <v>2123</v>
      </c>
      <c r="C101" s="4">
        <v>163</v>
      </c>
      <c r="D101" s="4">
        <v>44</v>
      </c>
      <c r="E101" s="4">
        <v>-47</v>
      </c>
      <c r="F101" s="4">
        <v>-331</v>
      </c>
      <c r="H101">
        <f t="shared" si="7"/>
        <v>2291</v>
      </c>
      <c r="I101" s="10">
        <f t="shared" si="4"/>
        <v>5116</v>
      </c>
      <c r="L101" t="s">
        <v>205</v>
      </c>
      <c r="N101">
        <f t="shared" si="8"/>
        <v>5116</v>
      </c>
      <c r="P101" s="4">
        <f t="shared" si="9"/>
        <v>5116</v>
      </c>
    </row>
    <row r="102" spans="1:16" x14ac:dyDescent="0.35">
      <c r="A102" t="s">
        <v>206</v>
      </c>
      <c r="B102" s="4">
        <v>-3060</v>
      </c>
      <c r="C102" s="4">
        <v>429</v>
      </c>
      <c r="D102" s="4">
        <v>72</v>
      </c>
      <c r="E102" s="4">
        <v>-11</v>
      </c>
      <c r="F102" s="4">
        <v>-4124</v>
      </c>
      <c r="H102">
        <f t="shared" si="7"/>
        <v>635</v>
      </c>
      <c r="I102" s="10">
        <f t="shared" si="4"/>
        <v>5479</v>
      </c>
      <c r="L102" t="s">
        <v>206</v>
      </c>
      <c r="N102">
        <f t="shared" si="8"/>
        <v>5479</v>
      </c>
      <c r="P102" s="4">
        <f t="shared" si="9"/>
        <v>5479</v>
      </c>
    </row>
    <row r="103" spans="1:16" x14ac:dyDescent="0.35">
      <c r="A103" t="s">
        <v>207</v>
      </c>
      <c r="B103" s="4">
        <v>1620</v>
      </c>
      <c r="C103" s="4">
        <v>288</v>
      </c>
      <c r="D103" s="4">
        <v>59</v>
      </c>
      <c r="E103" s="4">
        <v>26</v>
      </c>
      <c r="F103" s="4">
        <v>129</v>
      </c>
      <c r="H103">
        <f t="shared" si="7"/>
        <v>1203</v>
      </c>
      <c r="I103" s="10">
        <f t="shared" si="4"/>
        <v>5265</v>
      </c>
      <c r="L103" t="s">
        <v>207</v>
      </c>
      <c r="N103">
        <f t="shared" si="8"/>
        <v>5265</v>
      </c>
      <c r="P103" s="4">
        <f t="shared" si="9"/>
        <v>5265</v>
      </c>
    </row>
    <row r="104" spans="1:16" x14ac:dyDescent="0.35">
      <c r="A104" t="s">
        <v>208</v>
      </c>
      <c r="B104" s="4">
        <v>5627</v>
      </c>
      <c r="C104" s="4">
        <v>247</v>
      </c>
      <c r="D104" s="4">
        <v>73</v>
      </c>
      <c r="E104" s="4">
        <v>330</v>
      </c>
      <c r="F104" s="4">
        <v>1215</v>
      </c>
      <c r="H104">
        <f t="shared" si="7"/>
        <v>4165</v>
      </c>
      <c r="I104" s="10">
        <f t="shared" si="4"/>
        <v>8294</v>
      </c>
      <c r="L104" t="s">
        <v>208</v>
      </c>
      <c r="N104">
        <f t="shared" si="8"/>
        <v>8294</v>
      </c>
      <c r="P104" s="4">
        <f t="shared" si="9"/>
        <v>8294</v>
      </c>
    </row>
    <row r="105" spans="1:16" x14ac:dyDescent="0.35">
      <c r="A105" t="s">
        <v>209</v>
      </c>
      <c r="B105" s="4">
        <v>4905</v>
      </c>
      <c r="C105" s="4">
        <v>950</v>
      </c>
      <c r="D105" s="4">
        <v>125</v>
      </c>
      <c r="E105" s="4">
        <v>141</v>
      </c>
      <c r="F105" s="4">
        <v>-101</v>
      </c>
      <c r="H105">
        <f t="shared" si="7"/>
        <v>4056</v>
      </c>
      <c r="I105" s="10">
        <f t="shared" si="4"/>
        <v>10059</v>
      </c>
      <c r="L105" t="s">
        <v>209</v>
      </c>
      <c r="N105">
        <f t="shared" si="8"/>
        <v>10059</v>
      </c>
      <c r="P105" s="4">
        <f t="shared" si="9"/>
        <v>10059</v>
      </c>
    </row>
    <row r="106" spans="1:16" x14ac:dyDescent="0.35">
      <c r="A106" t="s">
        <v>210</v>
      </c>
      <c r="B106" s="4">
        <v>1749</v>
      </c>
      <c r="C106" s="4">
        <v>1121</v>
      </c>
      <c r="D106" s="4">
        <v>328</v>
      </c>
      <c r="E106" s="4">
        <v>313</v>
      </c>
      <c r="F106" s="4">
        <v>-1178</v>
      </c>
      <c r="H106">
        <f t="shared" si="7"/>
        <v>1806</v>
      </c>
      <c r="I106" s="10">
        <f t="shared" si="4"/>
        <v>11230</v>
      </c>
      <c r="L106" t="s">
        <v>210</v>
      </c>
      <c r="N106">
        <f t="shared" si="8"/>
        <v>11230</v>
      </c>
      <c r="P106" s="4">
        <f t="shared" si="9"/>
        <v>11230</v>
      </c>
    </row>
    <row r="107" spans="1:16" x14ac:dyDescent="0.35">
      <c r="A107" t="s">
        <v>211</v>
      </c>
      <c r="B107" s="4">
        <v>2337</v>
      </c>
      <c r="C107" s="4">
        <v>870</v>
      </c>
      <c r="D107" s="4">
        <v>392</v>
      </c>
      <c r="E107" s="4">
        <v>129</v>
      </c>
      <c r="F107" s="4">
        <v>-334</v>
      </c>
      <c r="H107">
        <f t="shared" si="7"/>
        <v>1801</v>
      </c>
      <c r="I107" s="10">
        <f t="shared" si="4"/>
        <v>11828</v>
      </c>
      <c r="L107" t="s">
        <v>211</v>
      </c>
      <c r="N107">
        <f t="shared" si="8"/>
        <v>11828</v>
      </c>
      <c r="P107" s="4">
        <f t="shared" si="9"/>
        <v>11828</v>
      </c>
    </row>
    <row r="108" spans="1:16" x14ac:dyDescent="0.35">
      <c r="A108" t="s">
        <v>212</v>
      </c>
      <c r="B108" s="4">
        <v>4370</v>
      </c>
      <c r="C108" s="4">
        <v>523</v>
      </c>
      <c r="D108" s="4">
        <v>287</v>
      </c>
      <c r="E108" s="4">
        <v>402</v>
      </c>
      <c r="F108" s="4">
        <v>870</v>
      </c>
      <c r="H108">
        <f t="shared" si="7"/>
        <v>2977</v>
      </c>
      <c r="I108" s="10">
        <f t="shared" si="4"/>
        <v>10640</v>
      </c>
      <c r="L108" t="s">
        <v>212</v>
      </c>
      <c r="N108">
        <f t="shared" si="8"/>
        <v>10640</v>
      </c>
      <c r="P108" s="4">
        <f t="shared" si="9"/>
        <v>10640</v>
      </c>
    </row>
    <row r="109" spans="1:16" x14ac:dyDescent="0.35">
      <c r="A109" t="s">
        <v>213</v>
      </c>
      <c r="B109" s="4">
        <v>4583</v>
      </c>
      <c r="C109" s="4">
        <v>468</v>
      </c>
      <c r="D109" s="4">
        <v>434</v>
      </c>
      <c r="E109" s="4">
        <v>306</v>
      </c>
      <c r="F109" s="4">
        <v>-381</v>
      </c>
      <c r="H109">
        <f t="shared" si="7"/>
        <v>4496</v>
      </c>
      <c r="I109" s="10">
        <f t="shared" si="4"/>
        <v>11080</v>
      </c>
      <c r="L109" t="s">
        <v>213</v>
      </c>
      <c r="N109">
        <f t="shared" si="8"/>
        <v>11080</v>
      </c>
      <c r="P109" s="4">
        <f t="shared" si="9"/>
        <v>11080</v>
      </c>
    </row>
    <row r="110" spans="1:16" x14ac:dyDescent="0.35">
      <c r="A110" t="s">
        <v>214</v>
      </c>
      <c r="B110" s="4">
        <v>3446</v>
      </c>
      <c r="C110" s="4">
        <v>1352</v>
      </c>
      <c r="D110" s="4">
        <v>1672</v>
      </c>
      <c r="E110" s="4">
        <v>413</v>
      </c>
      <c r="F110" s="4">
        <v>-71</v>
      </c>
      <c r="H110">
        <f t="shared" si="7"/>
        <v>2165</v>
      </c>
      <c r="I110" s="10">
        <f t="shared" si="4"/>
        <v>11439</v>
      </c>
      <c r="L110" t="s">
        <v>214</v>
      </c>
      <c r="N110">
        <f t="shared" si="8"/>
        <v>11439</v>
      </c>
      <c r="P110" s="4">
        <f t="shared" si="9"/>
        <v>11439</v>
      </c>
    </row>
    <row r="111" spans="1:16" x14ac:dyDescent="0.35">
      <c r="A111" t="s">
        <v>215</v>
      </c>
      <c r="B111" s="4">
        <v>3164</v>
      </c>
      <c r="C111" s="4">
        <v>1423</v>
      </c>
      <c r="D111" s="4">
        <v>514</v>
      </c>
      <c r="E111" s="4">
        <v>323</v>
      </c>
      <c r="F111" s="4">
        <v>351</v>
      </c>
      <c r="H111">
        <f t="shared" si="7"/>
        <v>1390</v>
      </c>
      <c r="I111" s="10">
        <f t="shared" si="4"/>
        <v>11028</v>
      </c>
      <c r="L111" t="s">
        <v>215</v>
      </c>
      <c r="N111">
        <f t="shared" si="8"/>
        <v>11028</v>
      </c>
      <c r="P111" s="4">
        <f t="shared" si="9"/>
        <v>11028</v>
      </c>
    </row>
    <row r="112" spans="1:16" x14ac:dyDescent="0.35">
      <c r="A112" t="s">
        <v>216</v>
      </c>
      <c r="B112" s="4">
        <v>9205</v>
      </c>
      <c r="C112" s="4">
        <v>2240</v>
      </c>
      <c r="D112" s="4">
        <v>-120</v>
      </c>
      <c r="E112" s="4">
        <v>47</v>
      </c>
      <c r="F112" s="4">
        <v>1266</v>
      </c>
      <c r="H112">
        <f t="shared" si="7"/>
        <v>5699</v>
      </c>
      <c r="I112" s="10">
        <f t="shared" si="4"/>
        <v>13750</v>
      </c>
      <c r="L112" t="s">
        <v>216</v>
      </c>
      <c r="N112">
        <f t="shared" si="8"/>
        <v>13750</v>
      </c>
      <c r="P112" s="4">
        <f t="shared" si="9"/>
        <v>13750</v>
      </c>
    </row>
    <row r="113" spans="1:16" x14ac:dyDescent="0.35">
      <c r="A113" t="s">
        <v>217</v>
      </c>
      <c r="B113" s="4">
        <v>5755</v>
      </c>
      <c r="C113" s="4">
        <v>1465</v>
      </c>
      <c r="D113" s="4">
        <v>63</v>
      </c>
      <c r="E113" s="4">
        <v>378</v>
      </c>
      <c r="F113" s="4">
        <v>129</v>
      </c>
      <c r="H113">
        <f t="shared" si="7"/>
        <v>4161</v>
      </c>
      <c r="I113" s="10">
        <f t="shared" ref="I113:I115" si="10">SUM(H110:H113)</f>
        <v>13415</v>
      </c>
      <c r="L113" t="s">
        <v>217</v>
      </c>
      <c r="N113">
        <f t="shared" si="8"/>
        <v>13415</v>
      </c>
      <c r="P113" s="4">
        <f t="shared" si="9"/>
        <v>13415</v>
      </c>
    </row>
    <row r="114" spans="1:16" x14ac:dyDescent="0.35">
      <c r="A114" t="s">
        <v>218</v>
      </c>
      <c r="B114" s="4">
        <v>5893</v>
      </c>
      <c r="C114" s="4">
        <v>2204</v>
      </c>
      <c r="D114" s="4">
        <v>1564</v>
      </c>
      <c r="E114" s="4">
        <v>592</v>
      </c>
      <c r="F114" s="4">
        <v>-597</v>
      </c>
      <c r="H114">
        <f t="shared" si="7"/>
        <v>4286</v>
      </c>
      <c r="I114" s="10">
        <f t="shared" si="10"/>
        <v>15536</v>
      </c>
      <c r="L114" t="s">
        <v>218</v>
      </c>
      <c r="N114">
        <f t="shared" si="8"/>
        <v>15536</v>
      </c>
      <c r="P114" s="4">
        <f t="shared" si="9"/>
        <v>15536</v>
      </c>
    </row>
    <row r="115" spans="1:16" x14ac:dyDescent="0.35">
      <c r="A115" t="s">
        <v>219</v>
      </c>
      <c r="B115" s="4">
        <v>14233</v>
      </c>
      <c r="C115" s="4">
        <v>5654</v>
      </c>
      <c r="D115" s="4">
        <v>1774</v>
      </c>
      <c r="E115" s="4">
        <v>750</v>
      </c>
      <c r="F115" s="4">
        <v>1618</v>
      </c>
      <c r="H115">
        <f t="shared" si="7"/>
        <v>6961</v>
      </c>
      <c r="I115" s="10">
        <f t="shared" si="10"/>
        <v>21107</v>
      </c>
      <c r="L115" t="s">
        <v>219</v>
      </c>
      <c r="N115">
        <f t="shared" si="8"/>
        <v>21107</v>
      </c>
      <c r="P115" s="4">
        <f t="shared" si="9"/>
        <v>21107</v>
      </c>
    </row>
    <row r="116" spans="1:16" x14ac:dyDescent="0.35">
      <c r="A116" t="s">
        <v>220</v>
      </c>
      <c r="B116" s="4">
        <v>12377</v>
      </c>
      <c r="C116" s="4">
        <v>3886</v>
      </c>
      <c r="D116" s="4">
        <v>644</v>
      </c>
      <c r="E116" s="4">
        <v>472</v>
      </c>
      <c r="F116" s="4">
        <v>1336</v>
      </c>
      <c r="H116">
        <f t="shared" si="7"/>
        <v>7155</v>
      </c>
      <c r="I116" s="10">
        <f>SUM(H113:H116)</f>
        <v>22563</v>
      </c>
      <c r="L116" t="s">
        <v>220</v>
      </c>
      <c r="N116">
        <f t="shared" si="8"/>
        <v>22563</v>
      </c>
      <c r="P116" s="4">
        <f t="shared" si="9"/>
        <v>22563</v>
      </c>
    </row>
    <row r="117" spans="1:16" x14ac:dyDescent="0.35">
      <c r="A117" t="s">
        <v>221</v>
      </c>
      <c r="B117" s="4">
        <v>16908</v>
      </c>
      <c r="C117" s="4">
        <v>370</v>
      </c>
      <c r="D117" s="4">
        <v>992</v>
      </c>
      <c r="E117" s="4">
        <v>539</v>
      </c>
      <c r="F117" s="4">
        <v>3297</v>
      </c>
      <c r="H117">
        <f t="shared" si="7"/>
        <v>13241</v>
      </c>
      <c r="I117" s="10">
        <f t="shared" ref="I117:I157" si="11">SUM(H114:H117)</f>
        <v>31643</v>
      </c>
      <c r="L117" t="s">
        <v>221</v>
      </c>
      <c r="N117">
        <f t="shared" si="8"/>
        <v>31643</v>
      </c>
      <c r="P117" s="4">
        <f t="shared" si="9"/>
        <v>31643</v>
      </c>
    </row>
    <row r="118" spans="1:16" x14ac:dyDescent="0.35">
      <c r="A118" t="s">
        <v>222</v>
      </c>
      <c r="B118" s="4">
        <v>13484</v>
      </c>
      <c r="C118" s="4">
        <v>1010</v>
      </c>
      <c r="D118" s="4">
        <v>635</v>
      </c>
      <c r="E118" s="4">
        <v>574</v>
      </c>
      <c r="F118" s="4">
        <v>2399</v>
      </c>
      <c r="H118">
        <f t="shared" si="7"/>
        <v>10075</v>
      </c>
      <c r="I118" s="10">
        <f t="shared" si="11"/>
        <v>37432</v>
      </c>
      <c r="L118" t="s">
        <v>222</v>
      </c>
      <c r="N118">
        <f t="shared" si="8"/>
        <v>37432</v>
      </c>
      <c r="P118" s="4">
        <f t="shared" si="9"/>
        <v>37432</v>
      </c>
    </row>
    <row r="119" spans="1:16" x14ac:dyDescent="0.35">
      <c r="A119" t="s">
        <v>223</v>
      </c>
      <c r="B119" s="4">
        <v>11526</v>
      </c>
      <c r="C119" s="4">
        <v>1061</v>
      </c>
      <c r="D119" s="4">
        <v>1179</v>
      </c>
      <c r="E119" s="4">
        <v>925</v>
      </c>
      <c r="F119" s="4">
        <v>-342</v>
      </c>
      <c r="H119">
        <f t="shared" si="7"/>
        <v>10807</v>
      </c>
      <c r="I119" s="10">
        <f t="shared" si="11"/>
        <v>41278</v>
      </c>
      <c r="L119" t="s">
        <v>223</v>
      </c>
      <c r="N119">
        <f t="shared" si="8"/>
        <v>41278</v>
      </c>
      <c r="P119" s="4">
        <f t="shared" si="9"/>
        <v>41278</v>
      </c>
    </row>
    <row r="120" spans="1:16" x14ac:dyDescent="0.35">
      <c r="A120" t="s">
        <v>224</v>
      </c>
      <c r="B120" s="4">
        <v>15293</v>
      </c>
      <c r="C120" s="4">
        <v>1908</v>
      </c>
      <c r="D120" s="4">
        <v>1614</v>
      </c>
      <c r="E120" s="4">
        <v>590</v>
      </c>
      <c r="F120" s="4">
        <v>2531</v>
      </c>
      <c r="H120">
        <f t="shared" si="7"/>
        <v>10854</v>
      </c>
      <c r="I120" s="10">
        <f t="shared" si="11"/>
        <v>44977</v>
      </c>
      <c r="L120" t="s">
        <v>224</v>
      </c>
      <c r="N120">
        <f t="shared" ref="N120:N128" si="12">I120</f>
        <v>44977</v>
      </c>
      <c r="P120" s="4">
        <f t="shared" ref="P120:P127" si="13">N120</f>
        <v>44977</v>
      </c>
    </row>
    <row r="121" spans="1:16" x14ac:dyDescent="0.35">
      <c r="A121" t="s">
        <v>225</v>
      </c>
      <c r="B121" s="4">
        <v>18417</v>
      </c>
      <c r="C121" s="4">
        <v>-1964</v>
      </c>
      <c r="D121" s="4">
        <v>2108</v>
      </c>
      <c r="E121" s="4">
        <v>1563</v>
      </c>
      <c r="F121" s="4">
        <v>3580</v>
      </c>
      <c r="H121">
        <f t="shared" si="7"/>
        <v>16801</v>
      </c>
      <c r="I121" s="10">
        <f t="shared" si="11"/>
        <v>48537</v>
      </c>
      <c r="L121" t="s">
        <v>225</v>
      </c>
      <c r="N121">
        <f t="shared" si="12"/>
        <v>48537</v>
      </c>
      <c r="P121" s="4">
        <f t="shared" si="13"/>
        <v>48537</v>
      </c>
    </row>
    <row r="122" spans="1:16" x14ac:dyDescent="0.35">
      <c r="A122" t="s">
        <v>226</v>
      </c>
      <c r="B122" s="4">
        <v>17014</v>
      </c>
      <c r="C122" s="4">
        <v>1012</v>
      </c>
      <c r="D122" s="4">
        <v>1426</v>
      </c>
      <c r="E122" s="4">
        <v>1453</v>
      </c>
      <c r="F122" s="4">
        <v>4182</v>
      </c>
      <c r="H122">
        <f t="shared" si="7"/>
        <v>11820</v>
      </c>
      <c r="I122" s="10">
        <f t="shared" si="11"/>
        <v>50282</v>
      </c>
      <c r="L122" t="s">
        <v>226</v>
      </c>
      <c r="N122">
        <f t="shared" si="12"/>
        <v>50282</v>
      </c>
      <c r="P122" s="4">
        <f t="shared" si="13"/>
        <v>50282</v>
      </c>
    </row>
    <row r="123" spans="1:16" x14ac:dyDescent="0.35">
      <c r="A123" t="s">
        <v>227</v>
      </c>
      <c r="B123" s="4">
        <v>20749</v>
      </c>
      <c r="C123" s="4">
        <v>1446</v>
      </c>
      <c r="D123" s="4">
        <v>1698</v>
      </c>
      <c r="E123" s="4">
        <v>1633</v>
      </c>
      <c r="F123" s="4">
        <v>431</v>
      </c>
      <c r="H123">
        <f t="shared" si="7"/>
        <v>18872</v>
      </c>
      <c r="I123" s="10">
        <f t="shared" si="11"/>
        <v>58347</v>
      </c>
      <c r="L123" t="s">
        <v>227</v>
      </c>
      <c r="N123">
        <f t="shared" si="12"/>
        <v>58347</v>
      </c>
      <c r="P123" s="4">
        <f t="shared" si="13"/>
        <v>58347</v>
      </c>
    </row>
    <row r="124" spans="1:16" x14ac:dyDescent="0.35">
      <c r="A124" t="s">
        <v>228</v>
      </c>
      <c r="B124" s="4">
        <v>14779</v>
      </c>
      <c r="C124" s="4">
        <v>1386</v>
      </c>
      <c r="D124" s="4">
        <v>932</v>
      </c>
      <c r="E124" s="4">
        <v>3199</v>
      </c>
      <c r="F124" s="4">
        <v>2766</v>
      </c>
      <c r="H124">
        <f t="shared" si="7"/>
        <v>10627</v>
      </c>
      <c r="I124" s="10">
        <f t="shared" si="11"/>
        <v>58120</v>
      </c>
      <c r="L124" t="s">
        <v>228</v>
      </c>
      <c r="N124">
        <f t="shared" si="12"/>
        <v>58120</v>
      </c>
      <c r="P124" s="4">
        <f t="shared" si="13"/>
        <v>58120</v>
      </c>
    </row>
    <row r="125" spans="1:16" x14ac:dyDescent="0.35">
      <c r="A125" t="s">
        <v>229</v>
      </c>
      <c r="B125">
        <v>20600</v>
      </c>
      <c r="C125">
        <v>1265</v>
      </c>
      <c r="D125">
        <v>951</v>
      </c>
      <c r="E125">
        <v>1954</v>
      </c>
      <c r="F125">
        <v>4382</v>
      </c>
      <c r="H125">
        <f t="shared" si="7"/>
        <v>14953</v>
      </c>
      <c r="I125" s="10">
        <f t="shared" si="11"/>
        <v>56272</v>
      </c>
      <c r="L125" t="s">
        <v>229</v>
      </c>
      <c r="N125">
        <f t="shared" si="12"/>
        <v>56272</v>
      </c>
      <c r="P125" s="4">
        <f t="shared" si="13"/>
        <v>56272</v>
      </c>
    </row>
    <row r="126" spans="1:16" x14ac:dyDescent="0.35">
      <c r="A126" t="s">
        <v>230</v>
      </c>
      <c r="B126">
        <v>10500</v>
      </c>
      <c r="C126">
        <v>563</v>
      </c>
      <c r="D126">
        <v>126</v>
      </c>
      <c r="E126">
        <v>1240</v>
      </c>
      <c r="F126">
        <v>2221</v>
      </c>
      <c r="H126">
        <f t="shared" si="7"/>
        <v>7716</v>
      </c>
      <c r="I126" s="10">
        <f t="shared" si="11"/>
        <v>52168</v>
      </c>
      <c r="L126" t="s">
        <v>230</v>
      </c>
      <c r="N126">
        <f t="shared" si="12"/>
        <v>52168</v>
      </c>
      <c r="P126" s="4">
        <f t="shared" si="13"/>
        <v>52168</v>
      </c>
    </row>
    <row r="127" spans="1:16" x14ac:dyDescent="0.35">
      <c r="A127" t="s">
        <v>231</v>
      </c>
      <c r="B127">
        <v>11097</v>
      </c>
      <c r="C127">
        <v>494</v>
      </c>
      <c r="D127">
        <v>1549</v>
      </c>
      <c r="E127">
        <v>2072</v>
      </c>
      <c r="F127">
        <v>2511</v>
      </c>
      <c r="H127">
        <f t="shared" si="7"/>
        <v>8092</v>
      </c>
      <c r="I127" s="10">
        <f t="shared" si="11"/>
        <v>41388</v>
      </c>
      <c r="L127" t="s">
        <v>231</v>
      </c>
      <c r="N127">
        <f t="shared" si="12"/>
        <v>41388</v>
      </c>
      <c r="P127" s="4">
        <f t="shared" si="13"/>
        <v>41388</v>
      </c>
    </row>
    <row r="128" spans="1:16" x14ac:dyDescent="0.35">
      <c r="A128" t="s">
        <v>232</v>
      </c>
      <c r="B128">
        <v>11582</v>
      </c>
      <c r="C128">
        <v>529</v>
      </c>
      <c r="D128">
        <v>772</v>
      </c>
      <c r="E128">
        <v>2512</v>
      </c>
      <c r="F128">
        <v>2602</v>
      </c>
      <c r="H128">
        <f t="shared" si="7"/>
        <v>8451</v>
      </c>
      <c r="I128" s="10">
        <f t="shared" si="11"/>
        <v>39212</v>
      </c>
      <c r="L128" t="s">
        <v>232</v>
      </c>
      <c r="M128" t="e">
        <f>#REF!</f>
        <v>#REF!</v>
      </c>
      <c r="N128">
        <f t="shared" si="12"/>
        <v>39212</v>
      </c>
      <c r="P128" s="4" t="e">
        <f t="shared" ref="P128:P159" si="14">M128</f>
        <v>#REF!</v>
      </c>
    </row>
    <row r="129" spans="1:16" x14ac:dyDescent="0.35">
      <c r="A129" t="s">
        <v>233</v>
      </c>
      <c r="B129">
        <v>11165</v>
      </c>
      <c r="C129">
        <v>835</v>
      </c>
      <c r="D129">
        <v>936</v>
      </c>
      <c r="E129">
        <v>1199</v>
      </c>
      <c r="F129">
        <v>2309</v>
      </c>
      <c r="H129">
        <f t="shared" si="7"/>
        <v>8021</v>
      </c>
      <c r="I129" s="10">
        <f t="shared" si="11"/>
        <v>32280</v>
      </c>
      <c r="L129" t="s">
        <v>233</v>
      </c>
      <c r="M129" t="e">
        <f>#REF!</f>
        <v>#REF!</v>
      </c>
      <c r="P129" s="4" t="e">
        <f t="shared" si="14"/>
        <v>#REF!</v>
      </c>
    </row>
    <row r="130" spans="1:16" x14ac:dyDescent="0.35">
      <c r="A130" t="s">
        <v>234</v>
      </c>
      <c r="B130">
        <v>7376</v>
      </c>
      <c r="C130">
        <v>3529</v>
      </c>
      <c r="D130">
        <v>1943</v>
      </c>
      <c r="E130">
        <v>2084</v>
      </c>
      <c r="F130">
        <v>2102</v>
      </c>
      <c r="H130">
        <f t="shared" si="7"/>
        <v>1745</v>
      </c>
      <c r="I130" s="10">
        <f t="shared" si="11"/>
        <v>26309</v>
      </c>
      <c r="L130" t="s">
        <v>234</v>
      </c>
      <c r="M130" t="e">
        <f>#REF!</f>
        <v>#REF!</v>
      </c>
      <c r="P130" s="4" t="e">
        <f t="shared" si="14"/>
        <v>#REF!</v>
      </c>
    </row>
    <row r="131" spans="1:16" x14ac:dyDescent="0.35">
      <c r="A131" t="s">
        <v>235</v>
      </c>
      <c r="B131">
        <v>6569</v>
      </c>
      <c r="C131">
        <v>2036</v>
      </c>
      <c r="D131">
        <v>1337</v>
      </c>
      <c r="E131">
        <v>1514</v>
      </c>
      <c r="F131">
        <v>2070</v>
      </c>
      <c r="H131">
        <f t="shared" si="7"/>
        <v>2463</v>
      </c>
      <c r="I131" s="10">
        <f t="shared" si="11"/>
        <v>20680</v>
      </c>
      <c r="L131" t="s">
        <v>235</v>
      </c>
      <c r="M131" t="e">
        <f>#REF!</f>
        <v>#REF!</v>
      </c>
      <c r="P131" s="4" t="e">
        <f t="shared" si="14"/>
        <v>#REF!</v>
      </c>
    </row>
    <row r="132" spans="1:16" x14ac:dyDescent="0.35">
      <c r="A132" t="s">
        <v>236</v>
      </c>
      <c r="B132">
        <v>8837</v>
      </c>
      <c r="C132">
        <v>3361</v>
      </c>
      <c r="D132">
        <v>1266</v>
      </c>
      <c r="E132">
        <v>1406</v>
      </c>
      <c r="F132">
        <v>2705</v>
      </c>
      <c r="H132">
        <f t="shared" si="7"/>
        <v>2771</v>
      </c>
      <c r="I132" s="10">
        <f t="shared" si="11"/>
        <v>15000</v>
      </c>
      <c r="L132" t="s">
        <v>236</v>
      </c>
      <c r="M132" t="e">
        <f>#REF!</f>
        <v>#REF!</v>
      </c>
      <c r="P132" s="4" t="e">
        <f t="shared" si="14"/>
        <v>#REF!</v>
      </c>
    </row>
    <row r="133" spans="1:16" x14ac:dyDescent="0.35">
      <c r="A133" t="s">
        <v>237</v>
      </c>
      <c r="B133">
        <v>10345</v>
      </c>
      <c r="C133">
        <v>1433</v>
      </c>
      <c r="D133">
        <v>495</v>
      </c>
      <c r="E133">
        <v>1540</v>
      </c>
      <c r="F133">
        <v>2972</v>
      </c>
      <c r="H133">
        <f t="shared" si="7"/>
        <v>5940</v>
      </c>
      <c r="I133" s="10">
        <f t="shared" si="11"/>
        <v>12919</v>
      </c>
      <c r="L133" t="s">
        <v>237</v>
      </c>
      <c r="M133" t="e">
        <f>#REF!</f>
        <v>#REF!</v>
      </c>
      <c r="P133" s="4" t="e">
        <f t="shared" si="14"/>
        <v>#REF!</v>
      </c>
    </row>
    <row r="134" spans="1:16" x14ac:dyDescent="0.35">
      <c r="A134" t="s">
        <v>238</v>
      </c>
      <c r="B134">
        <v>2745</v>
      </c>
      <c r="C134">
        <v>1491</v>
      </c>
      <c r="D134">
        <v>1288</v>
      </c>
      <c r="E134">
        <v>1303</v>
      </c>
      <c r="F134">
        <v>639</v>
      </c>
      <c r="H134">
        <f t="shared" si="7"/>
        <v>615</v>
      </c>
      <c r="I134" s="10">
        <f t="shared" si="11"/>
        <v>11789</v>
      </c>
      <c r="L134" t="s">
        <v>238</v>
      </c>
      <c r="M134" t="e">
        <f>#REF!</f>
        <v>#REF!</v>
      </c>
      <c r="P134" s="4" t="e">
        <f t="shared" si="14"/>
        <v>#REF!</v>
      </c>
    </row>
    <row r="135" spans="1:16" x14ac:dyDescent="0.35">
      <c r="A135" t="s">
        <v>239</v>
      </c>
      <c r="B135">
        <v>3472</v>
      </c>
      <c r="C135">
        <v>1403</v>
      </c>
      <c r="D135">
        <v>92</v>
      </c>
      <c r="E135">
        <v>1996</v>
      </c>
      <c r="F135">
        <v>1611</v>
      </c>
      <c r="H135">
        <f t="shared" si="7"/>
        <v>458</v>
      </c>
      <c r="I135" s="10">
        <f t="shared" si="11"/>
        <v>9784</v>
      </c>
      <c r="L135" t="s">
        <v>239</v>
      </c>
      <c r="M135" t="e">
        <f>#REF!</f>
        <v>#REF!</v>
      </c>
      <c r="P135" s="4" t="e">
        <f t="shared" si="14"/>
        <v>#REF!</v>
      </c>
    </row>
    <row r="136" spans="1:16" x14ac:dyDescent="0.35">
      <c r="A136" t="s">
        <v>240</v>
      </c>
      <c r="B136">
        <v>6111</v>
      </c>
      <c r="C136">
        <v>945</v>
      </c>
      <c r="D136">
        <v>314</v>
      </c>
      <c r="E136">
        <v>2778</v>
      </c>
      <c r="F136">
        <v>1926</v>
      </c>
      <c r="H136">
        <f t="shared" si="7"/>
        <v>3240</v>
      </c>
      <c r="I136" s="10">
        <f t="shared" si="11"/>
        <v>10253</v>
      </c>
      <c r="L136" t="s">
        <v>240</v>
      </c>
      <c r="M136" t="e">
        <f>#REF!</f>
        <v>#REF!</v>
      </c>
      <c r="P136" s="4" t="e">
        <f t="shared" si="14"/>
        <v>#REF!</v>
      </c>
    </row>
    <row r="137" spans="1:16" x14ac:dyDescent="0.35">
      <c r="A137" t="s">
        <v>241</v>
      </c>
      <c r="B137">
        <v>2458</v>
      </c>
      <c r="C137">
        <v>2865</v>
      </c>
      <c r="D137">
        <v>-1033</v>
      </c>
      <c r="E137">
        <v>773</v>
      </c>
      <c r="F137">
        <v>3682</v>
      </c>
      <c r="H137">
        <f t="shared" si="7"/>
        <v>-4089</v>
      </c>
      <c r="I137" s="10">
        <f t="shared" si="11"/>
        <v>224</v>
      </c>
      <c r="L137" t="s">
        <v>241</v>
      </c>
      <c r="M137" t="e">
        <f>#REF!</f>
        <v>#REF!</v>
      </c>
      <c r="P137" s="4" t="e">
        <f t="shared" si="14"/>
        <v>#REF!</v>
      </c>
    </row>
    <row r="138" spans="1:16" x14ac:dyDescent="0.35">
      <c r="A138" t="s">
        <v>242</v>
      </c>
      <c r="B138">
        <v>12891</v>
      </c>
      <c r="C138">
        <v>4525</v>
      </c>
      <c r="D138">
        <v>2521</v>
      </c>
      <c r="E138">
        <v>1964</v>
      </c>
      <c r="F138">
        <v>5605</v>
      </c>
      <c r="H138">
        <f t="shared" si="7"/>
        <v>2761</v>
      </c>
      <c r="I138" s="10">
        <f t="shared" si="11"/>
        <v>2370</v>
      </c>
      <c r="L138" t="s">
        <v>242</v>
      </c>
      <c r="M138" t="e">
        <f>#REF!</f>
        <v>#REF!</v>
      </c>
      <c r="P138" s="4" t="e">
        <f t="shared" si="14"/>
        <v>#REF!</v>
      </c>
    </row>
    <row r="139" spans="1:16" x14ac:dyDescent="0.35">
      <c r="A139" t="s">
        <v>243</v>
      </c>
      <c r="B139">
        <v>6713</v>
      </c>
      <c r="C139">
        <v>3143</v>
      </c>
      <c r="D139">
        <v>2875</v>
      </c>
      <c r="E139">
        <v>1473</v>
      </c>
      <c r="F139">
        <v>3029</v>
      </c>
      <c r="H139">
        <f t="shared" si="7"/>
        <v>541</v>
      </c>
      <c r="I139" s="10">
        <f t="shared" si="11"/>
        <v>2453</v>
      </c>
      <c r="L139" t="s">
        <v>243</v>
      </c>
      <c r="M139" t="e">
        <f>#REF!</f>
        <v>#REF!</v>
      </c>
      <c r="P139" s="4" t="e">
        <f t="shared" si="14"/>
        <v>#REF!</v>
      </c>
    </row>
    <row r="140" spans="1:16" x14ac:dyDescent="0.35">
      <c r="A140" t="s">
        <v>244</v>
      </c>
      <c r="B140">
        <v>4771</v>
      </c>
      <c r="C140">
        <v>3421</v>
      </c>
      <c r="D140">
        <v>1089</v>
      </c>
      <c r="E140">
        <v>1196</v>
      </c>
      <c r="F140">
        <v>-2804</v>
      </c>
      <c r="H140">
        <f t="shared" si="7"/>
        <v>4154</v>
      </c>
      <c r="I140" s="10">
        <f t="shared" si="11"/>
        <v>3367</v>
      </c>
      <c r="L140" t="s">
        <v>244</v>
      </c>
      <c r="M140" t="e">
        <f>#REF!</f>
        <v>#REF!</v>
      </c>
      <c r="P140" s="4" t="e">
        <f t="shared" si="14"/>
        <v>#REF!</v>
      </c>
    </row>
    <row r="141" spans="1:16" x14ac:dyDescent="0.35">
      <c r="A141" t="s">
        <v>245</v>
      </c>
      <c r="B141">
        <v>4512</v>
      </c>
      <c r="C141">
        <v>3911</v>
      </c>
      <c r="D141">
        <v>3277</v>
      </c>
      <c r="E141">
        <v>842</v>
      </c>
      <c r="F141">
        <v>-1265</v>
      </c>
      <c r="H141">
        <f t="shared" si="7"/>
        <v>1866</v>
      </c>
      <c r="I141" s="10">
        <f t="shared" si="11"/>
        <v>9322</v>
      </c>
      <c r="L141" t="s">
        <v>245</v>
      </c>
      <c r="M141" t="e">
        <f>#REF!</f>
        <v>#REF!</v>
      </c>
      <c r="P141" s="4" t="e">
        <f t="shared" si="14"/>
        <v>#REF!</v>
      </c>
    </row>
    <row r="142" spans="1:16" x14ac:dyDescent="0.35">
      <c r="A142" t="s">
        <v>246</v>
      </c>
      <c r="B142">
        <v>2905</v>
      </c>
      <c r="C142">
        <v>4085</v>
      </c>
      <c r="D142">
        <v>990</v>
      </c>
      <c r="E142">
        <v>507</v>
      </c>
      <c r="F142">
        <v>-878</v>
      </c>
      <c r="H142">
        <f t="shared" si="7"/>
        <v>-302</v>
      </c>
      <c r="I142" s="10">
        <f t="shared" si="11"/>
        <v>6259</v>
      </c>
      <c r="L142" t="s">
        <v>246</v>
      </c>
      <c r="M142" t="e">
        <f>#REF!</f>
        <v>#REF!</v>
      </c>
      <c r="P142" s="4" t="e">
        <f t="shared" si="14"/>
        <v>#REF!</v>
      </c>
    </row>
    <row r="143" spans="1:16" x14ac:dyDescent="0.35">
      <c r="A143" t="s">
        <v>247</v>
      </c>
      <c r="B143">
        <v>4537</v>
      </c>
      <c r="C143">
        <v>1309</v>
      </c>
      <c r="D143">
        <v>1899</v>
      </c>
      <c r="E143">
        <v>317</v>
      </c>
      <c r="F143">
        <v>1249</v>
      </c>
      <c r="H143">
        <f t="shared" si="7"/>
        <v>1979</v>
      </c>
      <c r="I143" s="10">
        <f t="shared" si="11"/>
        <v>7697</v>
      </c>
      <c r="L143" t="s">
        <v>247</v>
      </c>
      <c r="M143" t="e">
        <f>#REF!</f>
        <v>#REF!</v>
      </c>
      <c r="P143" s="4" t="e">
        <f t="shared" si="14"/>
        <v>#REF!</v>
      </c>
    </row>
    <row r="144" spans="1:16" x14ac:dyDescent="0.35">
      <c r="A144" t="s">
        <v>248</v>
      </c>
      <c r="B144">
        <v>6620</v>
      </c>
      <c r="C144">
        <v>2130</v>
      </c>
      <c r="D144">
        <v>1630</v>
      </c>
      <c r="E144">
        <v>738</v>
      </c>
      <c r="F144">
        <v>-238</v>
      </c>
      <c r="H144">
        <f t="shared" si="7"/>
        <v>4728</v>
      </c>
      <c r="I144" s="10">
        <f t="shared" si="11"/>
        <v>8271</v>
      </c>
      <c r="L144" t="s">
        <v>248</v>
      </c>
      <c r="M144" t="e">
        <f>#REF!</f>
        <v>#REF!</v>
      </c>
      <c r="P144" s="4" t="e">
        <f t="shared" si="14"/>
        <v>#REF!</v>
      </c>
    </row>
    <row r="145" spans="1:16" x14ac:dyDescent="0.35">
      <c r="A145" t="s">
        <v>249</v>
      </c>
      <c r="B145">
        <v>11007</v>
      </c>
      <c r="C145">
        <v>3905</v>
      </c>
      <c r="D145">
        <v>1460</v>
      </c>
      <c r="E145">
        <v>963</v>
      </c>
      <c r="F145">
        <v>-4456</v>
      </c>
      <c r="H145">
        <f t="shared" si="7"/>
        <v>11558</v>
      </c>
      <c r="I145" s="10">
        <f t="shared" si="11"/>
        <v>17963</v>
      </c>
      <c r="L145" t="s">
        <v>249</v>
      </c>
      <c r="M145" t="e">
        <f>#REF!</f>
        <v>#REF!</v>
      </c>
      <c r="P145" s="4" t="e">
        <f t="shared" si="14"/>
        <v>#REF!</v>
      </c>
    </row>
    <row r="146" spans="1:16" x14ac:dyDescent="0.35">
      <c r="A146" t="s">
        <v>250</v>
      </c>
      <c r="B146">
        <v>6952</v>
      </c>
      <c r="C146">
        <v>2933</v>
      </c>
      <c r="D146">
        <v>4043</v>
      </c>
      <c r="E146">
        <v>1518</v>
      </c>
      <c r="F146">
        <v>2444</v>
      </c>
      <c r="H146">
        <f t="shared" si="7"/>
        <v>1575</v>
      </c>
      <c r="I146" s="10">
        <f t="shared" si="11"/>
        <v>19840</v>
      </c>
      <c r="L146" t="s">
        <v>250</v>
      </c>
      <c r="M146" t="e">
        <f>#REF!</f>
        <v>#REF!</v>
      </c>
      <c r="P146" s="4" t="e">
        <f t="shared" si="14"/>
        <v>#REF!</v>
      </c>
    </row>
    <row r="147" spans="1:16" x14ac:dyDescent="0.35">
      <c r="A147" t="s">
        <v>251</v>
      </c>
      <c r="B147">
        <v>11561</v>
      </c>
      <c r="C147">
        <v>1448</v>
      </c>
      <c r="D147">
        <v>1426</v>
      </c>
      <c r="E147">
        <v>1654</v>
      </c>
      <c r="F147">
        <v>1603</v>
      </c>
      <c r="H147">
        <f t="shared" si="7"/>
        <v>8510</v>
      </c>
      <c r="I147" s="10">
        <f t="shared" si="11"/>
        <v>26371</v>
      </c>
      <c r="L147" t="s">
        <v>251</v>
      </c>
      <c r="M147" t="e">
        <f>#REF!</f>
        <v>#REF!</v>
      </c>
      <c r="P147" s="4" t="e">
        <f t="shared" si="14"/>
        <v>#REF!</v>
      </c>
    </row>
    <row r="148" spans="1:16" x14ac:dyDescent="0.35">
      <c r="A148" t="s">
        <v>252</v>
      </c>
      <c r="B148">
        <v>18217</v>
      </c>
      <c r="C148">
        <v>4288</v>
      </c>
      <c r="D148">
        <v>5416</v>
      </c>
      <c r="E148">
        <v>813</v>
      </c>
      <c r="F148">
        <v>1477</v>
      </c>
      <c r="H148">
        <f t="shared" si="7"/>
        <v>12452</v>
      </c>
      <c r="I148" s="10">
        <f t="shared" si="11"/>
        <v>34095</v>
      </c>
      <c r="L148" t="s">
        <v>252</v>
      </c>
      <c r="M148" t="e">
        <f>#REF!</f>
        <v>#REF!</v>
      </c>
      <c r="P148" s="4" t="e">
        <f t="shared" si="14"/>
        <v>#REF!</v>
      </c>
    </row>
    <row r="149" spans="1:16" x14ac:dyDescent="0.35">
      <c r="A149" t="s">
        <v>253</v>
      </c>
      <c r="B149">
        <v>13506</v>
      </c>
      <c r="C149">
        <v>4830</v>
      </c>
      <c r="D149">
        <v>1607</v>
      </c>
      <c r="E149">
        <v>624</v>
      </c>
      <c r="F149">
        <v>-710</v>
      </c>
      <c r="H149">
        <f t="shared" ref="H149:H157" si="15">B149-C149-F149</f>
        <v>9386</v>
      </c>
      <c r="I149" s="10">
        <f t="shared" si="11"/>
        <v>31923</v>
      </c>
      <c r="L149" t="s">
        <v>253</v>
      </c>
      <c r="M149" t="e">
        <f>#REF!</f>
        <v>#REF!</v>
      </c>
      <c r="P149" s="4" t="e">
        <f t="shared" si="14"/>
        <v>#REF!</v>
      </c>
    </row>
    <row r="150" spans="1:16" x14ac:dyDescent="0.35">
      <c r="A150" t="s">
        <v>254</v>
      </c>
      <c r="B150">
        <v>12913</v>
      </c>
      <c r="C150">
        <v>3627</v>
      </c>
      <c r="D150">
        <v>990</v>
      </c>
      <c r="E150">
        <v>332</v>
      </c>
      <c r="F150">
        <v>5444</v>
      </c>
      <c r="H150">
        <f t="shared" si="15"/>
        <v>3842</v>
      </c>
      <c r="I150" s="10">
        <f t="shared" si="11"/>
        <v>34190</v>
      </c>
      <c r="L150" t="s">
        <v>254</v>
      </c>
      <c r="M150" t="e">
        <f>#REF!</f>
        <v>#REF!</v>
      </c>
      <c r="P150" s="4" t="e">
        <f t="shared" si="14"/>
        <v>#REF!</v>
      </c>
    </row>
    <row r="151" spans="1:16" x14ac:dyDescent="0.35">
      <c r="A151" t="s">
        <v>255</v>
      </c>
      <c r="B151">
        <v>7123</v>
      </c>
      <c r="C151">
        <v>2700</v>
      </c>
      <c r="D151">
        <v>72</v>
      </c>
      <c r="E151">
        <v>1622</v>
      </c>
      <c r="F151">
        <v>-475</v>
      </c>
      <c r="H151">
        <f t="shared" si="15"/>
        <v>4898</v>
      </c>
      <c r="I151" s="10">
        <f t="shared" si="11"/>
        <v>30578</v>
      </c>
      <c r="L151" t="s">
        <v>255</v>
      </c>
      <c r="M151" t="e">
        <f>#REF!</f>
        <v>#REF!</v>
      </c>
      <c r="P151" s="4" t="e">
        <f t="shared" si="14"/>
        <v>#REF!</v>
      </c>
    </row>
    <row r="152" spans="1:16" x14ac:dyDescent="0.35">
      <c r="A152" t="s">
        <v>256</v>
      </c>
      <c r="B152">
        <v>19930</v>
      </c>
      <c r="C152">
        <v>1601</v>
      </c>
      <c r="D152">
        <v>1868</v>
      </c>
      <c r="E152">
        <v>1335</v>
      </c>
      <c r="F152">
        <v>5077</v>
      </c>
      <c r="H152">
        <f t="shared" si="15"/>
        <v>13252</v>
      </c>
      <c r="I152" s="10">
        <f t="shared" si="11"/>
        <v>31378</v>
      </c>
      <c r="L152" t="s">
        <v>256</v>
      </c>
      <c r="M152" t="e">
        <f>#REF!</f>
        <v>#REF!</v>
      </c>
      <c r="P152" s="4" t="e">
        <f t="shared" si="14"/>
        <v>#REF!</v>
      </c>
    </row>
    <row r="153" spans="1:16" x14ac:dyDescent="0.35">
      <c r="A153" t="s">
        <v>257</v>
      </c>
      <c r="B153">
        <v>15553</v>
      </c>
      <c r="C153">
        <v>2115</v>
      </c>
      <c r="D153">
        <v>1760</v>
      </c>
      <c r="E153">
        <v>2587</v>
      </c>
      <c r="F153">
        <v>9534</v>
      </c>
      <c r="H153">
        <f t="shared" si="15"/>
        <v>3904</v>
      </c>
      <c r="I153" s="10">
        <f t="shared" si="11"/>
        <v>25896</v>
      </c>
      <c r="L153" t="s">
        <v>257</v>
      </c>
      <c r="M153" t="e">
        <f>#REF!</f>
        <v>#REF!</v>
      </c>
      <c r="P153" s="4" t="e">
        <f t="shared" si="14"/>
        <v>#REF!</v>
      </c>
    </row>
    <row r="154" spans="1:16" x14ac:dyDescent="0.35">
      <c r="A154" t="s">
        <v>274</v>
      </c>
      <c r="B154">
        <v>19186</v>
      </c>
      <c r="C154">
        <v>2156</v>
      </c>
      <c r="D154">
        <v>3222</v>
      </c>
      <c r="E154">
        <v>2939</v>
      </c>
      <c r="F154">
        <v>7596</v>
      </c>
      <c r="H154">
        <f t="shared" si="15"/>
        <v>9434</v>
      </c>
      <c r="I154" s="10">
        <f t="shared" si="11"/>
        <v>31488</v>
      </c>
      <c r="L154" t="s">
        <v>274</v>
      </c>
      <c r="M154" t="e">
        <f>#REF!</f>
        <v>#REF!</v>
      </c>
      <c r="P154" s="4" t="e">
        <f t="shared" si="14"/>
        <v>#REF!</v>
      </c>
    </row>
    <row r="155" spans="1:16" x14ac:dyDescent="0.35">
      <c r="A155" t="s">
        <v>275</v>
      </c>
      <c r="B155">
        <v>16719</v>
      </c>
      <c r="C155">
        <v>2712</v>
      </c>
      <c r="D155">
        <v>3770</v>
      </c>
      <c r="E155">
        <v>1299</v>
      </c>
      <c r="F155">
        <v>6653</v>
      </c>
      <c r="H155">
        <f t="shared" si="15"/>
        <v>7354</v>
      </c>
      <c r="I155" s="10">
        <f t="shared" si="11"/>
        <v>33944</v>
      </c>
      <c r="L155" t="s">
        <v>275</v>
      </c>
      <c r="M155" t="e">
        <f>#REF!</f>
        <v>#REF!</v>
      </c>
      <c r="P155" s="4" t="e">
        <f t="shared" si="14"/>
        <v>#REF!</v>
      </c>
    </row>
    <row r="156" spans="1:16" x14ac:dyDescent="0.35">
      <c r="A156" t="s">
        <v>276</v>
      </c>
      <c r="B156">
        <v>26276</v>
      </c>
      <c r="C156">
        <v>12633</v>
      </c>
      <c r="D156">
        <v>1888</v>
      </c>
      <c r="E156">
        <v>3701</v>
      </c>
      <c r="F156">
        <v>2155</v>
      </c>
      <c r="H156">
        <f t="shared" si="15"/>
        <v>11488</v>
      </c>
      <c r="I156" s="10">
        <f t="shared" si="11"/>
        <v>32180</v>
      </c>
      <c r="L156" t="s">
        <v>276</v>
      </c>
      <c r="M156" t="e">
        <f>#REF!</f>
        <v>#REF!</v>
      </c>
      <c r="P156" s="4" t="e">
        <f t="shared" si="14"/>
        <v>#REF!</v>
      </c>
    </row>
    <row r="157" spans="1:16" x14ac:dyDescent="0.35">
      <c r="A157" t="s">
        <v>277</v>
      </c>
      <c r="B157">
        <v>12503</v>
      </c>
      <c r="C157">
        <v>1168</v>
      </c>
      <c r="D157">
        <v>4347</v>
      </c>
      <c r="E157">
        <v>5153</v>
      </c>
      <c r="F157">
        <v>-7538</v>
      </c>
      <c r="H157">
        <f t="shared" si="15"/>
        <v>18873</v>
      </c>
      <c r="I157" s="10">
        <f t="shared" si="11"/>
        <v>47149</v>
      </c>
      <c r="L157" t="s">
        <v>277</v>
      </c>
      <c r="M157" t="e">
        <f>#REF!</f>
        <v>#REF!</v>
      </c>
      <c r="P157" s="4" t="e">
        <f t="shared" si="14"/>
        <v>#REF!</v>
      </c>
    </row>
    <row r="158" spans="1:16" x14ac:dyDescent="0.35">
      <c r="L158" t="s">
        <v>360</v>
      </c>
      <c r="M158" t="e">
        <f>#REF!</f>
        <v>#REF!</v>
      </c>
      <c r="P158" s="4" t="e">
        <f t="shared" si="14"/>
        <v>#REF!</v>
      </c>
    </row>
    <row r="159" spans="1:16" x14ac:dyDescent="0.35">
      <c r="L159" t="s">
        <v>359</v>
      </c>
      <c r="M159" t="e">
        <f>#REF!</f>
        <v>#REF!</v>
      </c>
      <c r="P159" s="4" t="e">
        <f t="shared" si="14"/>
        <v>#REF!</v>
      </c>
    </row>
    <row r="160" spans="1:16" x14ac:dyDescent="0.35">
      <c r="L160" t="s">
        <v>358</v>
      </c>
      <c r="M160" t="e">
        <f>#REF!</f>
        <v>#REF!</v>
      </c>
      <c r="P160" s="4" t="e">
        <f t="shared" ref="P160:P191" si="16">M160</f>
        <v>#REF!</v>
      </c>
    </row>
    <row r="161" spans="12:16" x14ac:dyDescent="0.35">
      <c r="L161" t="s">
        <v>357</v>
      </c>
      <c r="M161" t="e">
        <f>#REF!</f>
        <v>#REF!</v>
      </c>
      <c r="P161" s="4" t="e">
        <f t="shared" si="16"/>
        <v>#REF!</v>
      </c>
    </row>
    <row r="162" spans="12:16" x14ac:dyDescent="0.35">
      <c r="L162" t="s">
        <v>356</v>
      </c>
      <c r="M162" t="e">
        <f>#REF!</f>
        <v>#REF!</v>
      </c>
      <c r="P162" s="4" t="e">
        <f t="shared" si="16"/>
        <v>#REF!</v>
      </c>
    </row>
    <row r="163" spans="12:16" x14ac:dyDescent="0.35">
      <c r="L163" t="s">
        <v>355</v>
      </c>
      <c r="M163" t="e">
        <f>#REF!</f>
        <v>#REF!</v>
      </c>
      <c r="P163" s="4" t="e">
        <f t="shared" si="16"/>
        <v>#REF!</v>
      </c>
    </row>
    <row r="164" spans="12:16" x14ac:dyDescent="0.35">
      <c r="L164" t="s">
        <v>354</v>
      </c>
      <c r="M164" t="e">
        <f>#REF!</f>
        <v>#REF!</v>
      </c>
      <c r="P164" s="4" t="e">
        <f t="shared" si="16"/>
        <v>#REF!</v>
      </c>
    </row>
    <row r="165" spans="12:16" x14ac:dyDescent="0.35">
      <c r="L165" t="s">
        <v>353</v>
      </c>
      <c r="M165" t="e">
        <f>#REF!</f>
        <v>#REF!</v>
      </c>
      <c r="P165" s="4" t="e">
        <f t="shared" si="16"/>
        <v>#REF!</v>
      </c>
    </row>
    <row r="166" spans="12:16" x14ac:dyDescent="0.35">
      <c r="L166" t="s">
        <v>352</v>
      </c>
      <c r="M166" t="e">
        <f>#REF!</f>
        <v>#REF!</v>
      </c>
      <c r="P166" s="4" t="e">
        <f t="shared" si="16"/>
        <v>#REF!</v>
      </c>
    </row>
    <row r="167" spans="12:16" x14ac:dyDescent="0.35">
      <c r="L167" t="s">
        <v>351</v>
      </c>
      <c r="M167" t="e">
        <f>#REF!</f>
        <v>#REF!</v>
      </c>
      <c r="P167" s="4" t="e">
        <f t="shared" si="16"/>
        <v>#REF!</v>
      </c>
    </row>
    <row r="168" spans="12:16" x14ac:dyDescent="0.35">
      <c r="L168" t="s">
        <v>350</v>
      </c>
      <c r="M168" t="e">
        <f>#REF!</f>
        <v>#REF!</v>
      </c>
      <c r="P168" s="4" t="e">
        <f t="shared" si="16"/>
        <v>#REF!</v>
      </c>
    </row>
    <row r="169" spans="12:16" x14ac:dyDescent="0.35">
      <c r="L169" t="s">
        <v>349</v>
      </c>
      <c r="M169" t="e">
        <f>#REF!</f>
        <v>#REF!</v>
      </c>
      <c r="P169" s="4" t="e">
        <f t="shared" si="16"/>
        <v>#REF!</v>
      </c>
    </row>
    <row r="170" spans="12:16" x14ac:dyDescent="0.35">
      <c r="L170" t="s">
        <v>348</v>
      </c>
      <c r="M170" t="e">
        <f>#REF!</f>
        <v>#REF!</v>
      </c>
      <c r="P170" s="4" t="e">
        <f t="shared" si="16"/>
        <v>#REF!</v>
      </c>
    </row>
    <row r="171" spans="12:16" x14ac:dyDescent="0.35">
      <c r="L171" t="s">
        <v>347</v>
      </c>
      <c r="M171" t="e">
        <f>#REF!</f>
        <v>#REF!</v>
      </c>
      <c r="P171" s="4" t="e">
        <f t="shared" si="16"/>
        <v>#REF!</v>
      </c>
    </row>
    <row r="172" spans="12:16" x14ac:dyDescent="0.35">
      <c r="L172" t="s">
        <v>346</v>
      </c>
      <c r="M172" t="e">
        <f>#REF!</f>
        <v>#REF!</v>
      </c>
      <c r="P172" s="4" t="e">
        <f t="shared" si="16"/>
        <v>#REF!</v>
      </c>
    </row>
    <row r="173" spans="12:16" x14ac:dyDescent="0.35">
      <c r="L173" t="s">
        <v>345</v>
      </c>
      <c r="M173" t="e">
        <f>#REF!</f>
        <v>#REF!</v>
      </c>
      <c r="P173" s="4" t="e">
        <f t="shared" si="16"/>
        <v>#REF!</v>
      </c>
    </row>
    <row r="174" spans="12:16" x14ac:dyDescent="0.35">
      <c r="L174" t="s">
        <v>344</v>
      </c>
      <c r="M174" t="e">
        <f>#REF!</f>
        <v>#REF!</v>
      </c>
      <c r="P174" s="4" t="e">
        <f t="shared" si="16"/>
        <v>#REF!</v>
      </c>
    </row>
    <row r="175" spans="12:16" x14ac:dyDescent="0.35">
      <c r="L175" t="s">
        <v>343</v>
      </c>
      <c r="M175" t="e">
        <f>#REF!</f>
        <v>#REF!</v>
      </c>
      <c r="P175" s="4" t="e">
        <f t="shared" si="16"/>
        <v>#REF!</v>
      </c>
    </row>
    <row r="176" spans="12:16" x14ac:dyDescent="0.35">
      <c r="L176" t="s">
        <v>342</v>
      </c>
      <c r="M176" t="e">
        <f>#REF!</f>
        <v>#REF!</v>
      </c>
      <c r="P176" s="4" t="e">
        <f t="shared" si="16"/>
        <v>#REF!</v>
      </c>
    </row>
    <row r="177" spans="12:16" x14ac:dyDescent="0.35">
      <c r="L177" t="s">
        <v>341</v>
      </c>
      <c r="M177" t="e">
        <f>#REF!</f>
        <v>#REF!</v>
      </c>
      <c r="P177" s="4" t="e">
        <f t="shared" si="16"/>
        <v>#REF!</v>
      </c>
    </row>
    <row r="178" spans="12:16" x14ac:dyDescent="0.35">
      <c r="L178" t="s">
        <v>340</v>
      </c>
      <c r="M178" t="e">
        <f>#REF!</f>
        <v>#REF!</v>
      </c>
      <c r="P178" s="4" t="e">
        <f t="shared" si="16"/>
        <v>#REF!</v>
      </c>
    </row>
    <row r="179" spans="12:16" x14ac:dyDescent="0.35">
      <c r="L179" t="s">
        <v>339</v>
      </c>
      <c r="M179" t="e">
        <f>#REF!</f>
        <v>#REF!</v>
      </c>
      <c r="P179" s="4" t="e">
        <f t="shared" si="16"/>
        <v>#REF!</v>
      </c>
    </row>
    <row r="180" spans="12:16" x14ac:dyDescent="0.35">
      <c r="L180" t="s">
        <v>338</v>
      </c>
      <c r="M180" t="e">
        <f>#REF!</f>
        <v>#REF!</v>
      </c>
      <c r="P180" s="4" t="e">
        <f t="shared" si="16"/>
        <v>#REF!</v>
      </c>
    </row>
    <row r="181" spans="12:16" x14ac:dyDescent="0.35">
      <c r="L181" t="s">
        <v>337</v>
      </c>
      <c r="M181" t="e">
        <f>#REF!</f>
        <v>#REF!</v>
      </c>
      <c r="P181" s="4" t="e">
        <f t="shared" si="16"/>
        <v>#REF!</v>
      </c>
    </row>
    <row r="182" spans="12:16" x14ac:dyDescent="0.35">
      <c r="L182" t="s">
        <v>336</v>
      </c>
      <c r="M182" t="e">
        <f>#REF!</f>
        <v>#REF!</v>
      </c>
      <c r="P182" s="4" t="e">
        <f t="shared" si="16"/>
        <v>#REF!</v>
      </c>
    </row>
    <row r="183" spans="12:16" x14ac:dyDescent="0.35">
      <c r="L183" t="s">
        <v>335</v>
      </c>
      <c r="M183" t="e">
        <f>#REF!</f>
        <v>#REF!</v>
      </c>
      <c r="P183" s="4" t="e">
        <f t="shared" si="16"/>
        <v>#REF!</v>
      </c>
    </row>
    <row r="184" spans="12:16" x14ac:dyDescent="0.35">
      <c r="L184" t="s">
        <v>334</v>
      </c>
      <c r="M184" t="e">
        <f>#REF!</f>
        <v>#REF!</v>
      </c>
      <c r="P184" s="4" t="e">
        <f t="shared" si="16"/>
        <v>#REF!</v>
      </c>
    </row>
    <row r="185" spans="12:16" x14ac:dyDescent="0.35">
      <c r="L185" t="s">
        <v>333</v>
      </c>
      <c r="M185" t="e">
        <f>#REF!</f>
        <v>#REF!</v>
      </c>
      <c r="P185" s="4" t="e">
        <f t="shared" si="16"/>
        <v>#REF!</v>
      </c>
    </row>
    <row r="186" spans="12:16" x14ac:dyDescent="0.35">
      <c r="L186" t="s">
        <v>332</v>
      </c>
      <c r="M186" t="e">
        <f>#REF!</f>
        <v>#REF!</v>
      </c>
      <c r="P186" s="4" t="e">
        <f t="shared" si="16"/>
        <v>#REF!</v>
      </c>
    </row>
    <row r="187" spans="12:16" x14ac:dyDescent="0.35">
      <c r="L187" t="s">
        <v>331</v>
      </c>
      <c r="M187" t="e">
        <f>#REF!</f>
        <v>#REF!</v>
      </c>
      <c r="P187" s="4" t="e">
        <f t="shared" si="16"/>
        <v>#REF!</v>
      </c>
    </row>
    <row r="188" spans="12:16" x14ac:dyDescent="0.35">
      <c r="L188" t="s">
        <v>330</v>
      </c>
      <c r="M188" t="e">
        <f>#REF!</f>
        <v>#REF!</v>
      </c>
      <c r="P188" s="4" t="e">
        <f t="shared" si="16"/>
        <v>#REF!</v>
      </c>
    </row>
    <row r="189" spans="12:16" x14ac:dyDescent="0.35">
      <c r="L189" t="s">
        <v>329</v>
      </c>
      <c r="M189" t="e">
        <f>#REF!</f>
        <v>#REF!</v>
      </c>
      <c r="P189" s="4" t="e">
        <f t="shared" si="16"/>
        <v>#REF!</v>
      </c>
    </row>
    <row r="190" spans="12:16" x14ac:dyDescent="0.35">
      <c r="L190" t="s">
        <v>328</v>
      </c>
      <c r="M190" t="e">
        <f>#REF!</f>
        <v>#REF!</v>
      </c>
      <c r="P190" s="4" t="e">
        <f t="shared" si="16"/>
        <v>#REF!</v>
      </c>
    </row>
    <row r="191" spans="12:16" x14ac:dyDescent="0.35">
      <c r="L191" t="s">
        <v>327</v>
      </c>
      <c r="M191" t="e">
        <f>#REF!</f>
        <v>#REF!</v>
      </c>
      <c r="P191" s="4" t="e">
        <f t="shared" si="16"/>
        <v>#REF!</v>
      </c>
    </row>
    <row r="192" spans="12:16" x14ac:dyDescent="0.35">
      <c r="L192" t="s">
        <v>326</v>
      </c>
      <c r="M192" t="e">
        <f>#REF!</f>
        <v>#REF!</v>
      </c>
      <c r="P192" s="4" t="e">
        <f t="shared" ref="P192:P220" si="17">M192</f>
        <v>#REF!</v>
      </c>
    </row>
    <row r="193" spans="12:16" x14ac:dyDescent="0.35">
      <c r="L193" t="s">
        <v>325</v>
      </c>
      <c r="M193" t="e">
        <f>#REF!</f>
        <v>#REF!</v>
      </c>
      <c r="P193" s="4" t="e">
        <f t="shared" si="17"/>
        <v>#REF!</v>
      </c>
    </row>
    <row r="194" spans="12:16" x14ac:dyDescent="0.35">
      <c r="L194" t="s">
        <v>324</v>
      </c>
      <c r="M194" t="e">
        <f>#REF!</f>
        <v>#REF!</v>
      </c>
      <c r="P194" s="4" t="e">
        <f t="shared" si="17"/>
        <v>#REF!</v>
      </c>
    </row>
    <row r="195" spans="12:16" x14ac:dyDescent="0.35">
      <c r="L195" t="s">
        <v>323</v>
      </c>
      <c r="M195" t="e">
        <f>#REF!</f>
        <v>#REF!</v>
      </c>
      <c r="P195" s="4" t="e">
        <f t="shared" si="17"/>
        <v>#REF!</v>
      </c>
    </row>
    <row r="196" spans="12:16" x14ac:dyDescent="0.35">
      <c r="L196" t="s">
        <v>322</v>
      </c>
      <c r="M196" t="e">
        <f>#REF!</f>
        <v>#REF!</v>
      </c>
      <c r="P196" s="4" t="e">
        <f t="shared" si="17"/>
        <v>#REF!</v>
      </c>
    </row>
    <row r="197" spans="12:16" x14ac:dyDescent="0.35">
      <c r="L197" t="s">
        <v>321</v>
      </c>
      <c r="M197" t="e">
        <f>#REF!</f>
        <v>#REF!</v>
      </c>
      <c r="P197" s="4" t="e">
        <f t="shared" si="17"/>
        <v>#REF!</v>
      </c>
    </row>
    <row r="198" spans="12:16" x14ac:dyDescent="0.35">
      <c r="L198" t="s">
        <v>320</v>
      </c>
      <c r="M198" t="e">
        <f>#REF!</f>
        <v>#REF!</v>
      </c>
      <c r="P198" s="4" t="e">
        <f t="shared" si="17"/>
        <v>#REF!</v>
      </c>
    </row>
    <row r="199" spans="12:16" x14ac:dyDescent="0.35">
      <c r="L199" t="s">
        <v>319</v>
      </c>
      <c r="M199" t="e">
        <f>#REF!</f>
        <v>#REF!</v>
      </c>
      <c r="P199" s="4" t="e">
        <f t="shared" si="17"/>
        <v>#REF!</v>
      </c>
    </row>
    <row r="200" spans="12:16" x14ac:dyDescent="0.35">
      <c r="L200" t="s">
        <v>318</v>
      </c>
      <c r="M200" t="e">
        <f>#REF!</f>
        <v>#REF!</v>
      </c>
      <c r="P200" s="4" t="e">
        <f t="shared" si="17"/>
        <v>#REF!</v>
      </c>
    </row>
    <row r="201" spans="12:16" x14ac:dyDescent="0.35">
      <c r="L201" t="s">
        <v>317</v>
      </c>
      <c r="M201" t="e">
        <f>#REF!</f>
        <v>#REF!</v>
      </c>
      <c r="P201" s="4" t="e">
        <f t="shared" si="17"/>
        <v>#REF!</v>
      </c>
    </row>
    <row r="202" spans="12:16" x14ac:dyDescent="0.35">
      <c r="L202" t="s">
        <v>316</v>
      </c>
      <c r="M202" t="e">
        <f>#REF!</f>
        <v>#REF!</v>
      </c>
      <c r="P202" s="4" t="e">
        <f t="shared" si="17"/>
        <v>#REF!</v>
      </c>
    </row>
    <row r="203" spans="12:16" x14ac:dyDescent="0.35">
      <c r="L203" t="s">
        <v>315</v>
      </c>
      <c r="M203" t="e">
        <f>#REF!</f>
        <v>#REF!</v>
      </c>
      <c r="P203" s="4" t="e">
        <f t="shared" si="17"/>
        <v>#REF!</v>
      </c>
    </row>
    <row r="204" spans="12:16" x14ac:dyDescent="0.35">
      <c r="L204" t="s">
        <v>314</v>
      </c>
      <c r="M204" t="e">
        <f>#REF!</f>
        <v>#REF!</v>
      </c>
      <c r="P204" s="4" t="e">
        <f t="shared" si="17"/>
        <v>#REF!</v>
      </c>
    </row>
    <row r="205" spans="12:16" x14ac:dyDescent="0.35">
      <c r="L205" t="s">
        <v>313</v>
      </c>
      <c r="M205" t="e">
        <f>#REF!</f>
        <v>#REF!</v>
      </c>
      <c r="P205" s="4" t="e">
        <f t="shared" si="17"/>
        <v>#REF!</v>
      </c>
    </row>
    <row r="206" spans="12:16" x14ac:dyDescent="0.35">
      <c r="L206" t="s">
        <v>312</v>
      </c>
      <c r="M206" t="e">
        <f>#REF!</f>
        <v>#REF!</v>
      </c>
      <c r="P206" s="4" t="e">
        <f t="shared" si="17"/>
        <v>#REF!</v>
      </c>
    </row>
    <row r="207" spans="12:16" x14ac:dyDescent="0.35">
      <c r="L207" t="s">
        <v>311</v>
      </c>
      <c r="M207" t="e">
        <f>#REF!</f>
        <v>#REF!</v>
      </c>
      <c r="P207" s="4" t="e">
        <f t="shared" si="17"/>
        <v>#REF!</v>
      </c>
    </row>
    <row r="208" spans="12:16" x14ac:dyDescent="0.35">
      <c r="L208" t="s">
        <v>310</v>
      </c>
      <c r="M208" t="e">
        <f>#REF!</f>
        <v>#REF!</v>
      </c>
      <c r="P208" s="4" t="e">
        <f t="shared" si="17"/>
        <v>#REF!</v>
      </c>
    </row>
    <row r="209" spans="12:16" x14ac:dyDescent="0.35">
      <c r="L209" t="s">
        <v>309</v>
      </c>
      <c r="M209" t="e">
        <f>#REF!</f>
        <v>#REF!</v>
      </c>
      <c r="P209" s="4" t="e">
        <f t="shared" si="17"/>
        <v>#REF!</v>
      </c>
    </row>
    <row r="210" spans="12:16" x14ac:dyDescent="0.35">
      <c r="L210" t="s">
        <v>308</v>
      </c>
      <c r="M210" t="e">
        <f>#REF!</f>
        <v>#REF!</v>
      </c>
      <c r="P210" s="4" t="e">
        <f t="shared" si="17"/>
        <v>#REF!</v>
      </c>
    </row>
    <row r="211" spans="12:16" x14ac:dyDescent="0.35">
      <c r="L211" t="s">
        <v>307</v>
      </c>
      <c r="M211" t="e">
        <f>#REF!</f>
        <v>#REF!</v>
      </c>
      <c r="P211" s="4" t="e">
        <f t="shared" si="17"/>
        <v>#REF!</v>
      </c>
    </row>
    <row r="212" spans="12:16" x14ac:dyDescent="0.35">
      <c r="L212" t="s">
        <v>306</v>
      </c>
      <c r="M212" t="e">
        <f>#REF!</f>
        <v>#REF!</v>
      </c>
      <c r="P212" s="4" t="e">
        <f t="shared" si="17"/>
        <v>#REF!</v>
      </c>
    </row>
    <row r="213" spans="12:16" x14ac:dyDescent="0.35">
      <c r="L213" t="s">
        <v>305</v>
      </c>
      <c r="M213" t="e">
        <f>#REF!</f>
        <v>#REF!</v>
      </c>
      <c r="P213" s="4" t="e">
        <f t="shared" si="17"/>
        <v>#REF!</v>
      </c>
    </row>
    <row r="214" spans="12:16" x14ac:dyDescent="0.35">
      <c r="L214" t="s">
        <v>304</v>
      </c>
      <c r="M214" t="e">
        <f>#REF!</f>
        <v>#REF!</v>
      </c>
      <c r="P214" s="4" t="e">
        <f t="shared" si="17"/>
        <v>#REF!</v>
      </c>
    </row>
    <row r="215" spans="12:16" x14ac:dyDescent="0.35">
      <c r="L215" t="s">
        <v>303</v>
      </c>
      <c r="M215" t="e">
        <f>#REF!</f>
        <v>#REF!</v>
      </c>
      <c r="P215" s="4" t="e">
        <f t="shared" si="17"/>
        <v>#REF!</v>
      </c>
    </row>
    <row r="216" spans="12:16" x14ac:dyDescent="0.35">
      <c r="L216" t="s">
        <v>302</v>
      </c>
      <c r="M216" t="e">
        <f>#REF!</f>
        <v>#REF!</v>
      </c>
      <c r="P216" s="4" t="e">
        <f t="shared" si="17"/>
        <v>#REF!</v>
      </c>
    </row>
    <row r="217" spans="12:16" x14ac:dyDescent="0.35">
      <c r="L217" t="s">
        <v>301</v>
      </c>
      <c r="M217" t="e">
        <f>#REF!</f>
        <v>#REF!</v>
      </c>
      <c r="P217" s="4" t="e">
        <f t="shared" si="17"/>
        <v>#REF!</v>
      </c>
    </row>
    <row r="218" spans="12:16" x14ac:dyDescent="0.35">
      <c r="L218" t="s">
        <v>300</v>
      </c>
      <c r="M218" t="e">
        <f>#REF!</f>
        <v>#REF!</v>
      </c>
      <c r="P218" s="4" t="e">
        <f t="shared" si="17"/>
        <v>#REF!</v>
      </c>
    </row>
    <row r="219" spans="12:16" x14ac:dyDescent="0.35">
      <c r="L219" t="s">
        <v>299</v>
      </c>
      <c r="M219" t="e">
        <f>#REF!</f>
        <v>#REF!</v>
      </c>
      <c r="P219" s="4" t="e">
        <f t="shared" si="17"/>
        <v>#REF!</v>
      </c>
    </row>
    <row r="220" spans="12:16" x14ac:dyDescent="0.35">
      <c r="L220" t="s">
        <v>298</v>
      </c>
      <c r="M220" t="e">
        <f>#REF!</f>
        <v>#REF!</v>
      </c>
      <c r="P220" s="4" t="e">
        <f t="shared" si="17"/>
        <v>#REF!</v>
      </c>
    </row>
  </sheetData>
  <mergeCells count="1">
    <mergeCell ref="B2:F2"/>
  </mergeCells>
  <hyperlinks>
    <hyperlink ref="H1" r:id="rId1" display="http://intranet/Banknav/IML.asp?svr=IMSERVER&amp;db=Analytical&amp;id=6983283&amp;v=0&amp;c=@bankofengland.co.uk" xr:uid="{00000000-0004-0000-0600-000000000000}"/>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2:K60"/>
  <sheetViews>
    <sheetView workbookViewId="0"/>
  </sheetViews>
  <sheetFormatPr defaultRowHeight="14.5" x14ac:dyDescent="0.35"/>
  <sheetData>
    <row r="2" spans="1:11" x14ac:dyDescent="0.35">
      <c r="A2" s="1"/>
      <c r="E2" s="2"/>
      <c r="G2" s="1"/>
      <c r="H2" s="1"/>
      <c r="I2" s="1"/>
      <c r="K2" s="1"/>
    </row>
    <row r="3" spans="1:11" x14ac:dyDescent="0.35">
      <c r="A3" s="1"/>
      <c r="E3" s="2"/>
      <c r="G3" s="1"/>
      <c r="H3" s="1"/>
      <c r="I3" s="1"/>
      <c r="K3" s="1"/>
    </row>
    <row r="4" spans="1:11" x14ac:dyDescent="0.35">
      <c r="A4" s="1"/>
      <c r="E4" s="2"/>
      <c r="G4" s="1"/>
      <c r="H4" s="1"/>
      <c r="I4" s="1"/>
      <c r="K4" s="1"/>
    </row>
    <row r="5" spans="1:11" x14ac:dyDescent="0.35">
      <c r="A5" s="1"/>
      <c r="E5" s="2"/>
      <c r="G5" s="1"/>
      <c r="H5" s="1"/>
      <c r="I5" s="1"/>
      <c r="K5" s="1"/>
    </row>
    <row r="6" spans="1:11" x14ac:dyDescent="0.35">
      <c r="A6" s="1"/>
      <c r="E6" s="2"/>
      <c r="G6" s="1"/>
      <c r="H6" s="1"/>
      <c r="I6" s="1"/>
      <c r="K6" s="1"/>
    </row>
    <row r="7" spans="1:11" x14ac:dyDescent="0.35">
      <c r="A7" s="1"/>
      <c r="E7" s="2"/>
      <c r="G7" s="1"/>
      <c r="H7" s="1"/>
      <c r="I7" s="1"/>
      <c r="K7" s="1"/>
    </row>
    <row r="8" spans="1:11" x14ac:dyDescent="0.35">
      <c r="A8" s="1"/>
      <c r="E8" s="2"/>
      <c r="G8" s="1"/>
      <c r="H8" s="1"/>
      <c r="I8" s="1"/>
      <c r="K8" s="1"/>
    </row>
    <row r="9" spans="1:11" x14ac:dyDescent="0.35">
      <c r="A9" s="1"/>
      <c r="E9" s="2"/>
      <c r="G9" s="1"/>
      <c r="I9" s="1"/>
      <c r="K9" s="1"/>
    </row>
    <row r="10" spans="1:11" x14ac:dyDescent="0.35">
      <c r="A10" s="1"/>
      <c r="E10" s="2"/>
      <c r="G10" s="1"/>
      <c r="I10" s="1"/>
      <c r="K10" s="1"/>
    </row>
    <row r="11" spans="1:11" x14ac:dyDescent="0.35">
      <c r="A11" s="1"/>
      <c r="E11" s="2"/>
      <c r="G11" s="1"/>
      <c r="I11" s="1"/>
      <c r="K11" s="1"/>
    </row>
    <row r="12" spans="1:11" x14ac:dyDescent="0.35">
      <c r="A12" s="1"/>
      <c r="E12" s="2"/>
      <c r="G12" s="1"/>
      <c r="I12" s="1"/>
      <c r="K12" s="1"/>
    </row>
    <row r="13" spans="1:11" x14ac:dyDescent="0.35">
      <c r="A13" s="1"/>
      <c r="E13" s="2"/>
      <c r="G13" s="1"/>
      <c r="I13" s="1"/>
      <c r="K13" s="1"/>
    </row>
    <row r="14" spans="1:11" x14ac:dyDescent="0.35">
      <c r="A14" s="1"/>
      <c r="E14" s="80"/>
      <c r="G14" s="1"/>
      <c r="I14" s="1"/>
      <c r="K14" s="1"/>
    </row>
    <row r="15" spans="1:11" x14ac:dyDescent="0.35">
      <c r="A15" s="1"/>
      <c r="E15" s="80"/>
      <c r="G15" s="1"/>
      <c r="I15" s="1"/>
      <c r="K15" s="1"/>
    </row>
    <row r="16" spans="1:11" x14ac:dyDescent="0.35">
      <c r="A16" s="1"/>
      <c r="E16" s="80"/>
      <c r="G16" s="1"/>
      <c r="I16" s="1"/>
      <c r="K16" s="1"/>
    </row>
    <row r="17" spans="1:11" x14ac:dyDescent="0.35">
      <c r="A17" s="1"/>
      <c r="E17" s="80"/>
      <c r="G17" s="1"/>
      <c r="I17" s="1"/>
      <c r="K17" s="1"/>
    </row>
    <row r="18" spans="1:11" x14ac:dyDescent="0.35">
      <c r="A18" s="1"/>
      <c r="E18" s="80"/>
      <c r="G18" s="1"/>
      <c r="I18" s="1"/>
      <c r="K18" s="1"/>
    </row>
    <row r="19" spans="1:11" x14ac:dyDescent="0.35">
      <c r="A19" s="1"/>
      <c r="E19" s="80"/>
      <c r="G19" s="1"/>
      <c r="I19" s="1"/>
      <c r="K19" s="1"/>
    </row>
    <row r="20" spans="1:11" x14ac:dyDescent="0.35">
      <c r="A20" s="1"/>
      <c r="E20" s="80"/>
      <c r="G20" s="1"/>
      <c r="I20" s="1"/>
      <c r="K20" s="1"/>
    </row>
    <row r="21" spans="1:11" x14ac:dyDescent="0.35">
      <c r="A21" s="1"/>
      <c r="E21" s="80"/>
      <c r="G21" s="1"/>
      <c r="I21" s="1"/>
      <c r="K21" s="1"/>
    </row>
    <row r="22" spans="1:11" x14ac:dyDescent="0.35">
      <c r="A22" s="1"/>
      <c r="E22" s="80"/>
      <c r="G22" s="1"/>
      <c r="H22" s="1"/>
      <c r="I22" s="1"/>
      <c r="K22" s="1"/>
    </row>
    <row r="23" spans="1:11" x14ac:dyDescent="0.35">
      <c r="A23" s="1"/>
      <c r="E23" s="80"/>
      <c r="G23" s="1"/>
      <c r="H23" s="1"/>
      <c r="I23" s="1"/>
      <c r="K23" s="1"/>
    </row>
    <row r="24" spans="1:11" x14ac:dyDescent="0.35">
      <c r="A24" s="1"/>
      <c r="E24" s="80"/>
      <c r="G24" s="1"/>
      <c r="H24" s="1"/>
      <c r="I24" s="1"/>
      <c r="K24" s="1"/>
    </row>
    <row r="25" spans="1:11" x14ac:dyDescent="0.35">
      <c r="A25" s="1"/>
      <c r="E25" s="80"/>
      <c r="G25" s="1"/>
      <c r="H25" s="1"/>
      <c r="I25" s="1"/>
      <c r="K25" s="1"/>
    </row>
    <row r="26" spans="1:11" x14ac:dyDescent="0.35">
      <c r="A26" s="1"/>
      <c r="E26" s="80"/>
      <c r="G26" s="1"/>
      <c r="H26" s="1"/>
      <c r="I26" s="1"/>
      <c r="K26" s="1"/>
    </row>
    <row r="27" spans="1:11" x14ac:dyDescent="0.35">
      <c r="A27" s="1"/>
      <c r="E27" s="80"/>
      <c r="G27" s="1"/>
      <c r="H27" s="1"/>
      <c r="I27" s="1"/>
      <c r="K27" s="1"/>
    </row>
    <row r="28" spans="1:11" x14ac:dyDescent="0.35">
      <c r="A28" s="1"/>
      <c r="E28" s="2"/>
      <c r="G28" s="1"/>
      <c r="H28" s="1"/>
      <c r="I28" s="1"/>
      <c r="K28" s="1"/>
    </row>
    <row r="29" spans="1:11" x14ac:dyDescent="0.35">
      <c r="A29" s="1"/>
      <c r="E29" s="2"/>
      <c r="G29" s="1"/>
      <c r="H29" s="1"/>
      <c r="I29" s="1"/>
      <c r="K29" s="1"/>
    </row>
    <row r="30" spans="1:11" x14ac:dyDescent="0.35">
      <c r="A30" s="1"/>
      <c r="E30" s="2"/>
      <c r="G30" s="1"/>
      <c r="H30" s="1"/>
      <c r="I30" s="1"/>
      <c r="K30" s="1"/>
    </row>
    <row r="31" spans="1:11" x14ac:dyDescent="0.35">
      <c r="A31" s="1"/>
      <c r="E31" s="2"/>
      <c r="G31" s="1"/>
      <c r="H31" s="1"/>
      <c r="I31" s="1"/>
      <c r="K31" s="1"/>
    </row>
    <row r="32" spans="1:11" x14ac:dyDescent="0.35">
      <c r="A32" s="1"/>
      <c r="E32" s="2"/>
      <c r="G32" s="1"/>
      <c r="H32" s="1"/>
      <c r="I32" s="1"/>
      <c r="K32" s="1"/>
    </row>
    <row r="33" spans="1:11" x14ac:dyDescent="0.35">
      <c r="A33" s="1"/>
      <c r="E33" s="2"/>
      <c r="G33" s="1"/>
      <c r="H33" s="1"/>
      <c r="I33" s="1"/>
      <c r="K33" s="1"/>
    </row>
    <row r="34" spans="1:11" x14ac:dyDescent="0.35">
      <c r="A34" s="1"/>
      <c r="E34" s="2"/>
      <c r="G34" s="1"/>
      <c r="H34" s="1"/>
      <c r="I34" s="1"/>
      <c r="K34" s="1"/>
    </row>
    <row r="35" spans="1:11" x14ac:dyDescent="0.35">
      <c r="A35" s="1"/>
      <c r="E35" s="2"/>
      <c r="G35" s="1"/>
      <c r="H35" s="1"/>
      <c r="I35" s="1"/>
      <c r="K35" s="1"/>
    </row>
    <row r="36" spans="1:11" x14ac:dyDescent="0.35">
      <c r="A36" s="1"/>
      <c r="E36" s="2"/>
      <c r="G36" s="1"/>
      <c r="H36" s="1"/>
      <c r="I36" s="1"/>
      <c r="K36" s="1"/>
    </row>
    <row r="37" spans="1:11" x14ac:dyDescent="0.35">
      <c r="A37" s="1"/>
      <c r="E37" s="2"/>
      <c r="G37" s="1"/>
      <c r="H37" s="1"/>
      <c r="I37" s="1"/>
      <c r="K37" s="1"/>
    </row>
    <row r="38" spans="1:11" x14ac:dyDescent="0.35">
      <c r="A38" s="1"/>
      <c r="E38" s="2"/>
      <c r="G38" s="1"/>
      <c r="H38" s="1"/>
      <c r="I38" s="1"/>
      <c r="K38" s="1"/>
    </row>
    <row r="39" spans="1:11" x14ac:dyDescent="0.35">
      <c r="A39" s="1"/>
      <c r="E39" s="2"/>
      <c r="G39" s="1"/>
      <c r="H39" s="1"/>
      <c r="I39" s="1"/>
      <c r="K39" s="1"/>
    </row>
    <row r="40" spans="1:11" x14ac:dyDescent="0.35">
      <c r="A40" s="1"/>
      <c r="E40" s="2"/>
      <c r="G40" s="1"/>
      <c r="H40" s="1"/>
      <c r="I40" s="1"/>
      <c r="K40" s="1"/>
    </row>
    <row r="41" spans="1:11" x14ac:dyDescent="0.35">
      <c r="A41" s="1"/>
      <c r="E41" s="2"/>
      <c r="G41" s="1"/>
      <c r="H41" s="1"/>
      <c r="I41" s="1"/>
      <c r="K41" s="1"/>
    </row>
    <row r="42" spans="1:11" x14ac:dyDescent="0.35">
      <c r="A42" s="1"/>
      <c r="E42" s="2"/>
      <c r="G42" s="1"/>
      <c r="H42" s="1"/>
      <c r="I42" s="1"/>
      <c r="K42" s="1"/>
    </row>
    <row r="43" spans="1:11" x14ac:dyDescent="0.35">
      <c r="A43" s="1"/>
      <c r="E43" s="2"/>
      <c r="G43" s="1"/>
      <c r="H43" s="1"/>
      <c r="I43" s="1"/>
      <c r="K43" s="1"/>
    </row>
    <row r="44" spans="1:11" x14ac:dyDescent="0.35">
      <c r="A44" s="1"/>
      <c r="E44" s="2"/>
      <c r="G44" s="1"/>
      <c r="H44" s="1"/>
      <c r="I44" s="1"/>
      <c r="K44" s="1"/>
    </row>
    <row r="45" spans="1:11" x14ac:dyDescent="0.35">
      <c r="A45" s="1"/>
      <c r="E45" s="2"/>
      <c r="G45" s="1"/>
      <c r="H45" s="1"/>
      <c r="I45" s="1"/>
      <c r="K45" s="1"/>
    </row>
    <row r="46" spans="1:11" x14ac:dyDescent="0.35">
      <c r="A46" s="1"/>
      <c r="E46" s="2"/>
      <c r="G46" s="1"/>
      <c r="H46" s="1"/>
      <c r="I46" s="1"/>
      <c r="K46" s="1"/>
    </row>
    <row r="47" spans="1:11" x14ac:dyDescent="0.35">
      <c r="A47" s="1"/>
      <c r="E47" s="2"/>
      <c r="G47" s="1"/>
      <c r="H47" s="1"/>
      <c r="I47" s="1"/>
      <c r="K47" s="1"/>
    </row>
    <row r="48" spans="1:11" x14ac:dyDescent="0.35">
      <c r="A48" s="1"/>
      <c r="E48" s="2"/>
      <c r="G48" s="1"/>
      <c r="H48" s="1"/>
      <c r="I48" s="1"/>
      <c r="K48" s="1"/>
    </row>
    <row r="49" spans="1:11" x14ac:dyDescent="0.35">
      <c r="A49" s="1"/>
      <c r="E49" s="2"/>
      <c r="G49" s="1"/>
      <c r="H49" s="1"/>
      <c r="I49" s="1"/>
      <c r="K49" s="1"/>
    </row>
    <row r="50" spans="1:11" x14ac:dyDescent="0.35">
      <c r="A50" s="1"/>
      <c r="E50" s="2"/>
      <c r="G50" s="1"/>
      <c r="H50" s="1"/>
      <c r="I50" s="1"/>
      <c r="K50" s="1"/>
    </row>
    <row r="51" spans="1:11" x14ac:dyDescent="0.35">
      <c r="A51" s="1"/>
      <c r="E51" s="2"/>
      <c r="G51" s="1"/>
      <c r="H51" s="1"/>
      <c r="I51" s="1"/>
      <c r="K51" s="1"/>
    </row>
    <row r="52" spans="1:11" x14ac:dyDescent="0.35">
      <c r="A52" s="1"/>
      <c r="E52" s="2"/>
      <c r="G52" s="1"/>
      <c r="H52" s="1"/>
      <c r="I52" s="1"/>
      <c r="K52" s="1"/>
    </row>
    <row r="53" spans="1:11" x14ac:dyDescent="0.35">
      <c r="A53" s="1"/>
      <c r="E53" s="2"/>
      <c r="G53" s="1"/>
      <c r="H53" s="1"/>
      <c r="I53" s="1"/>
      <c r="K53" s="1"/>
    </row>
    <row r="54" spans="1:11" x14ac:dyDescent="0.35">
      <c r="A54" s="1"/>
      <c r="E54" s="2"/>
      <c r="G54" s="1"/>
      <c r="H54" s="1"/>
      <c r="I54" s="1"/>
      <c r="K54" s="1"/>
    </row>
    <row r="55" spans="1:11" x14ac:dyDescent="0.35">
      <c r="A55" s="1"/>
      <c r="E55" s="2"/>
      <c r="G55" s="1"/>
      <c r="H55" s="1"/>
      <c r="I55" s="1"/>
      <c r="K55" s="1"/>
    </row>
    <row r="56" spans="1:11" x14ac:dyDescent="0.35">
      <c r="A56" s="1"/>
      <c r="E56" s="2"/>
      <c r="G56" s="1"/>
      <c r="H56" s="1"/>
      <c r="I56" s="1"/>
      <c r="K56" s="1"/>
    </row>
    <row r="57" spans="1:11" x14ac:dyDescent="0.35">
      <c r="A57" s="1"/>
      <c r="E57" s="2"/>
      <c r="G57" s="1"/>
      <c r="H57" s="1"/>
      <c r="I57" s="1"/>
      <c r="K57" s="1"/>
    </row>
    <row r="58" spans="1:11" x14ac:dyDescent="0.35">
      <c r="A58" s="1"/>
      <c r="E58" s="80"/>
      <c r="G58" s="1"/>
      <c r="H58" s="1"/>
      <c r="I58" s="1"/>
      <c r="K58" s="1"/>
    </row>
    <row r="59" spans="1:11" x14ac:dyDescent="0.35">
      <c r="A59" s="1"/>
      <c r="E59" s="2"/>
    </row>
    <row r="60" spans="1:11" x14ac:dyDescent="0.35">
      <c r="A60" s="1"/>
      <c r="E60"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
  <sheetViews>
    <sheetView showGridLines="0" tabSelected="1" zoomScale="89" workbookViewId="0"/>
  </sheetViews>
  <sheetFormatPr defaultRowHeight="15.5" x14ac:dyDescent="0.35"/>
  <cols>
    <col min="1" max="5" width="8.90625" style="7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153</vt:i4>
      </vt:variant>
    </vt:vector>
  </HeadingPairs>
  <TitlesOfParts>
    <vt:vector size="164" baseType="lpstr">
      <vt:lpstr>Pre-65 Personal Liabilities</vt:lpstr>
      <vt:lpstr>Pre 65 ICC liabs</vt:lpstr>
      <vt:lpstr>Final Pre-1965 data</vt:lpstr>
      <vt:lpstr>Pre-1987 Personal Liabilities</vt:lpstr>
      <vt:lpstr>Pre-1987 ICC Liabilities</vt:lpstr>
      <vt:lpstr>Personal accumulation Liabs</vt:lpstr>
      <vt:lpstr>ICC accumulation Liabs</vt:lpstr>
      <vt:lpstr>Chart</vt:lpstr>
      <vt:lpstr>Data</vt:lpstr>
      <vt:lpstr>Note</vt:lpstr>
      <vt:lpstr>Dali Lookups</vt:lpstr>
      <vt:lpstr>Dali_Bank_Group</vt:lpstr>
      <vt:lpstr>Dali_Bank_Group_Clearable</vt:lpstr>
      <vt:lpstr>Dali_Bloomberg_Date_Field_Name</vt:lpstr>
      <vt:lpstr>Dali_Bloomberg_Date_Field_Name_Clearable</vt:lpstr>
      <vt:lpstr>Dali_Bloomberg_Value_Field_Name</vt:lpstr>
      <vt:lpstr>Dali_Bloomberg_Value_Field_Name_Clearable</vt:lpstr>
      <vt:lpstr>Dali_Boolean</vt:lpstr>
      <vt:lpstr>Dali_Boolean_Clearable</vt:lpstr>
      <vt:lpstr>Dali_Create_Scalar_Data_Provider</vt:lpstr>
      <vt:lpstr>Dali_Create_Scalar_Data_Provider_Clearable</vt:lpstr>
      <vt:lpstr>Dali_Create_Scalar_Data_Provider_Data_Team</vt:lpstr>
      <vt:lpstr>Dali_Create_Scalar_Data_Provider_Markets</vt:lpstr>
      <vt:lpstr>Dali_Create_Scalar_Data_Provider_PRA_International_Banks_Division</vt:lpstr>
      <vt:lpstr>Dali_Create_Series_Data_Provider</vt:lpstr>
      <vt:lpstr>Dali_Create_Series_Data_Provider_Clearable</vt:lpstr>
      <vt:lpstr>Dali_Create_Series_Data_Provider_Data_Team</vt:lpstr>
      <vt:lpstr>Dali_Create_Series_Data_Provider_Markets</vt:lpstr>
      <vt:lpstr>Dali_Create_Series_Data_Provider_PRA_International_Banks_Division</vt:lpstr>
      <vt:lpstr>Dali_Create_WithScalar_Data_Provider</vt:lpstr>
      <vt:lpstr>Dali_Create_WithScalar_Data_Provider_Clearable</vt:lpstr>
      <vt:lpstr>Dali_Create_WithScalar_Data_Provider_Data_Team</vt:lpstr>
      <vt:lpstr>Dali_Create_WithScalar_Data_Provider_Markets</vt:lpstr>
      <vt:lpstr>Dali_Create_WithScalar_Data_Provider_PRA_International_Banks_Division</vt:lpstr>
      <vt:lpstr>Dali_Currency</vt:lpstr>
      <vt:lpstr>Dali_Currency_Clearable</vt:lpstr>
      <vt:lpstr>Dali_Data_Source</vt:lpstr>
      <vt:lpstr>Dali_Data_Source_Clearable</vt:lpstr>
      <vt:lpstr>Dali_DataStream_Data_Type</vt:lpstr>
      <vt:lpstr>Dali_DataStream_Data_Type_Clearable</vt:lpstr>
      <vt:lpstr>Dali_Economic_Type</vt:lpstr>
      <vt:lpstr>Dali_Economic_Type_Clearable</vt:lpstr>
      <vt:lpstr>Dali_Entity_Region</vt:lpstr>
      <vt:lpstr>Dali_Entity_Region_Clearable</vt:lpstr>
      <vt:lpstr>Dali_Instrument</vt:lpstr>
      <vt:lpstr>Dali_Instrument_Clearable</vt:lpstr>
      <vt:lpstr>Dali_Maturity</vt:lpstr>
      <vt:lpstr>Dali_Maturity_Clearable</vt:lpstr>
      <vt:lpstr>Dali_Non_Excel_Future_Data_Provider</vt:lpstr>
      <vt:lpstr>Dali_Non_Excel_Future_Data_Provider_Bloomberg</vt:lpstr>
      <vt:lpstr>Dali_Non_Excel_Future_Data_Provider_Bloomberg_Corrections</vt:lpstr>
      <vt:lpstr>Dali_Non_Excel_Future_Data_Provider_Clearable</vt:lpstr>
      <vt:lpstr>Dali_Non_Excel_Future_Data_Provider_Datastream</vt:lpstr>
      <vt:lpstr>Dali_Non_Excel_Future_Data_Provider_EUI</vt:lpstr>
      <vt:lpstr>Dali_Non_Excel_Future_Data_Provider_IMF</vt:lpstr>
      <vt:lpstr>Dali_Non_Excel_Future_Data_Provider_Liffe</vt:lpstr>
      <vt:lpstr>Dali_Non_Excel_Future_Data_Provider_Markets</vt:lpstr>
      <vt:lpstr>Dali_Non_Excel_Future_Data_Provider_MarkIT</vt:lpstr>
      <vt:lpstr>Dali_Non_Excel_Future_Data_Provider_MFSD</vt:lpstr>
      <vt:lpstr>Dali_Non_Excel_Future_Data_Provider_ONS</vt:lpstr>
      <vt:lpstr>Dali_Non_Excel_Future_Data_Provider_Options_PDF</vt:lpstr>
      <vt:lpstr>Dali_Non_Excel_Future_Data_Provider_Reuters</vt:lpstr>
      <vt:lpstr>Dali_Non_Excel_Future_Data_Provider_RTGS</vt:lpstr>
      <vt:lpstr>Dali_Owned_By</vt:lpstr>
      <vt:lpstr>Dali_Owned_By_Clearable</vt:lpstr>
      <vt:lpstr>Dali_Private_Database</vt:lpstr>
      <vt:lpstr>Dali_Private_Database_Clearable</vt:lpstr>
      <vt:lpstr>Dali_Public_Database</vt:lpstr>
      <vt:lpstr>Dali_Public_Database_Clearable</vt:lpstr>
      <vt:lpstr>Dali_Region</vt:lpstr>
      <vt:lpstr>Dali_Region_Clearable</vt:lpstr>
      <vt:lpstr>Dali_Reuters_Value_Field_Name</vt:lpstr>
      <vt:lpstr>Dali_Reuters_Value_Field_Name_Clearable</vt:lpstr>
      <vt:lpstr>Dali_Sector</vt:lpstr>
      <vt:lpstr>Dali_Sector_Clearable</vt:lpstr>
      <vt:lpstr>Dali_Series_Type</vt:lpstr>
      <vt:lpstr>Dali_Series_Type_Clearable</vt:lpstr>
      <vt:lpstr>Dali_Service_Action</vt:lpstr>
      <vt:lpstr>Dali_Service_Action_Clearable</vt:lpstr>
      <vt:lpstr>Dali_Service_Action_Create_Scalar</vt:lpstr>
      <vt:lpstr>Dali_Service_Action_Create_Series</vt:lpstr>
      <vt:lpstr>Dali_Service_Action_Create_WithScalar</vt:lpstr>
      <vt:lpstr>Dali_Service_Action_Update_Datapoints</vt:lpstr>
      <vt:lpstr>Dali_Service_Action_Update_Scalar</vt:lpstr>
      <vt:lpstr>Dali_Service_Action_Update_Series</vt:lpstr>
      <vt:lpstr>Dali_Service_Action_Update_WithScalar</vt:lpstr>
      <vt:lpstr>Dali_Target_Database_Type</vt:lpstr>
      <vt:lpstr>Dali_Target_Database_Type_Clearable</vt:lpstr>
      <vt:lpstr>Dali_Target_Database_Type_Private_Only</vt:lpstr>
      <vt:lpstr>Dali_Target_Database_Type_Public__Including_Private_</vt:lpstr>
      <vt:lpstr>Dali_Target_Database_Type_Public_Only</vt:lpstr>
      <vt:lpstr>Dali_Time_Series_Frequency</vt:lpstr>
      <vt:lpstr>Dali_Time_Series_Frequency_Clearable</vt:lpstr>
      <vt:lpstr>Dali_Update_Datapoint_Data_Provider</vt:lpstr>
      <vt:lpstr>Dali_Update_Datapoint_Data_Provider_Clearable</vt:lpstr>
      <vt:lpstr>Dali_Update_Datapoint_Data_Provider_Data_Team</vt:lpstr>
      <vt:lpstr>Dali_Update_Datapoint_Data_Provider_Division_1</vt:lpstr>
      <vt:lpstr>Dali_Update_Datapoint_Data_Provider_Division_2</vt:lpstr>
      <vt:lpstr>Dali_Update_Datapoint_Data_Provider_Division_3</vt:lpstr>
      <vt:lpstr>Dali_Update_Datapoint_Data_Provider_Division_4</vt:lpstr>
      <vt:lpstr>Dali_Update_Datapoint_Data_Provider_Division_5</vt:lpstr>
      <vt:lpstr>Dali_Update_Datapoint_Data_Provider_Division_6</vt:lpstr>
      <vt:lpstr>Dali_Update_Datapoint_Data_Provider_FS_FID</vt:lpstr>
      <vt:lpstr>Dali_Update_Datapoint_Data_Provider_FS_IFD</vt:lpstr>
      <vt:lpstr>Dali_Update_Datapoint_Data_Provider_FS_MSD</vt:lpstr>
      <vt:lpstr>Dali_Update_Datapoint_Data_Provider_FS_PID</vt:lpstr>
      <vt:lpstr>Dali_Update_Datapoint_Data_Provider_FS_PPD</vt:lpstr>
      <vt:lpstr>Dali_Update_Datapoint_Data_Provider_FS_RAD</vt:lpstr>
      <vt:lpstr>Dali_Update_Datapoint_Data_Provider_Markets</vt:lpstr>
      <vt:lpstr>Dali_Update_Datapoint_Data_Provider_PRA_International_Banks_Division</vt:lpstr>
      <vt:lpstr>Dali_Update_Scalar_Data_Provider</vt:lpstr>
      <vt:lpstr>Dali_Update_Scalar_Data_Provider_Clearable</vt:lpstr>
      <vt:lpstr>Dali_Update_Scalar_Data_Provider_Data_Team</vt:lpstr>
      <vt:lpstr>Dali_Update_Scalar_Data_Provider_Division_1</vt:lpstr>
      <vt:lpstr>Dali_Update_Scalar_Data_Provider_Division_2</vt:lpstr>
      <vt:lpstr>Dali_Update_Scalar_Data_Provider_Division_3</vt:lpstr>
      <vt:lpstr>Dali_Update_Scalar_Data_Provider_Division_4</vt:lpstr>
      <vt:lpstr>Dali_Update_Scalar_Data_Provider_Division_5</vt:lpstr>
      <vt:lpstr>Dali_Update_Scalar_Data_Provider_Division_6</vt:lpstr>
      <vt:lpstr>Dali_Update_Scalar_Data_Provider_FS_FID</vt:lpstr>
      <vt:lpstr>Dali_Update_Scalar_Data_Provider_FS_IFD</vt:lpstr>
      <vt:lpstr>Dali_Update_Scalar_Data_Provider_FS_MSD</vt:lpstr>
      <vt:lpstr>Dali_Update_Scalar_Data_Provider_FS_PID</vt:lpstr>
      <vt:lpstr>Dali_Update_Scalar_Data_Provider_FS_PPD</vt:lpstr>
      <vt:lpstr>Dali_Update_Scalar_Data_Provider_FS_RAD</vt:lpstr>
      <vt:lpstr>Dali_Update_Scalar_Data_Provider_Markets</vt:lpstr>
      <vt:lpstr>Dali_Update_Scalar_Data_Provider_PRA_International_Banks_Division</vt:lpstr>
      <vt:lpstr>Dali_Update_Series_Data_Provider</vt:lpstr>
      <vt:lpstr>Dali_Update_Series_Data_Provider_Clearable</vt:lpstr>
      <vt:lpstr>Dali_Update_Series_Data_Provider_Data_Team</vt:lpstr>
      <vt:lpstr>Dali_Update_Series_Data_Provider_Division_1</vt:lpstr>
      <vt:lpstr>Dali_Update_Series_Data_Provider_Division_2</vt:lpstr>
      <vt:lpstr>Dali_Update_Series_Data_Provider_Division_3</vt:lpstr>
      <vt:lpstr>Dali_Update_Series_Data_Provider_Division_4</vt:lpstr>
      <vt:lpstr>Dali_Update_Series_Data_Provider_Division_5</vt:lpstr>
      <vt:lpstr>Dali_Update_Series_Data_Provider_Division_6</vt:lpstr>
      <vt:lpstr>Dali_Update_Series_Data_Provider_FS_FID</vt:lpstr>
      <vt:lpstr>Dali_Update_Series_Data_Provider_FS_IFD</vt:lpstr>
      <vt:lpstr>Dali_Update_Series_Data_Provider_FS_MSD</vt:lpstr>
      <vt:lpstr>Dali_Update_Series_Data_Provider_FS_PID</vt:lpstr>
      <vt:lpstr>Dali_Update_Series_Data_Provider_FS_PPD</vt:lpstr>
      <vt:lpstr>Dali_Update_Series_Data_Provider_FS_RAD</vt:lpstr>
      <vt:lpstr>Dali_Update_Series_Data_Provider_Markets</vt:lpstr>
      <vt:lpstr>Dali_Update_Series_Data_Provider_PRA_International_Banks_Division</vt:lpstr>
      <vt:lpstr>Dali_Update_WithScalar_Data_Provider</vt:lpstr>
      <vt:lpstr>Dali_Update_WithScalar_Data_Provider_Clearable</vt:lpstr>
      <vt:lpstr>Dali_Update_WithScalar_Data_Provider_Data_Team</vt:lpstr>
      <vt:lpstr>Dali_Update_WithScalar_Data_Provider_Division_1</vt:lpstr>
      <vt:lpstr>Dali_Update_WithScalar_Data_Provider_Division_2</vt:lpstr>
      <vt:lpstr>Dali_Update_WithScalar_Data_Provider_Division_3</vt:lpstr>
      <vt:lpstr>Dali_Update_WithScalar_Data_Provider_Division_4</vt:lpstr>
      <vt:lpstr>Dali_Update_WithScalar_Data_Provider_Division_5</vt:lpstr>
      <vt:lpstr>Dali_Update_WithScalar_Data_Provider_Division_6</vt:lpstr>
      <vt:lpstr>Dali_Update_WithScalar_Data_Provider_FS_FID</vt:lpstr>
      <vt:lpstr>Dali_Update_WithScalar_Data_Provider_FS_IFD</vt:lpstr>
      <vt:lpstr>Dali_Update_WithScalar_Data_Provider_FS_MSD</vt:lpstr>
      <vt:lpstr>Dali_Update_WithScalar_Data_Provider_FS_PID</vt:lpstr>
      <vt:lpstr>Dali_Update_WithScalar_Data_Provider_FS_PPD</vt:lpstr>
      <vt:lpstr>Dali_Update_WithScalar_Data_Provider_FS_RAD</vt:lpstr>
      <vt:lpstr>Dali_Update_WithScalar_Data_Provider_Markets</vt:lpstr>
      <vt:lpstr>Dali_Update_WithScalar_Data_Provider_PRA_International_Banks_Division</vt:lpstr>
      <vt:lpstr>Dali_WithScalar_Frequency</vt:lpstr>
      <vt:lpstr>Dali_WithScalar_Frequency_Clearable</vt:lpstr>
      <vt:lpstr>Note!OLE_LINK1</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309005</dc:creator>
  <cp:lastModifiedBy>McDonnell, Sarah</cp:lastModifiedBy>
  <dcterms:created xsi:type="dcterms:W3CDTF">2013-07-03T10:50:23Z</dcterms:created>
  <dcterms:modified xsi:type="dcterms:W3CDTF">2024-11-28T11:20:47Z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{94E176A0-B287-4C8A-836D-57A293600C15}</vt:lpwstr>
  </property>
  <property fmtid="{D5CDD505-2E9C-101B-9397-08002B2CF9AE}" pid="3" name="_AdHocReviewCycleID">
    <vt:i4>42272275</vt:i4>
  </property>
  <property fmtid="{D5CDD505-2E9C-101B-9397-08002B2CF9AE}" pid="4" name="_NewReviewCycle">
    <vt:lpwstr/>
  </property>
  <property fmtid="{D5CDD505-2E9C-101B-9397-08002B2CF9AE}" pid="5" name="_EmailSubject">
    <vt:lpwstr>ACT: FPC items for Publication 29/11</vt:lpwstr>
  </property>
  <property fmtid="{D5CDD505-2E9C-101B-9397-08002B2CF9AE}" pid="6" name="_AuthorEmail">
    <vt:lpwstr>Sarah.McDonnell@bankofengland.co.uk</vt:lpwstr>
  </property>
  <property fmtid="{D5CDD505-2E9C-101B-9397-08002B2CF9AE}" pid="7" name="_AuthorEmailDisplayName">
    <vt:lpwstr>McDonnell, Sarah</vt:lpwstr>
  </property>
  <property fmtid="{D5CDD505-2E9C-101B-9397-08002B2CF9AE}" pid="8" name="_PreviousAdHocReviewCycleID">
    <vt:i4>1802052406</vt:i4>
  </property>
</Properties>
</file>