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defaultThemeVersion="124226"/>
  <bookViews>
    <workbookView xWindow="720" yWindow="405" windowWidth="20730" windowHeight="11760"/>
  </bookViews>
  <sheets>
    <sheet name="DWFS Fee Calculator" sheetId="1" r:id="rId1"/>
    <sheet name="DWFS Workings" sheetId="2" state="hidden" r:id="rId2"/>
  </sheets>
  <externalReferences>
    <externalReference r:id="rId3"/>
  </externalReferences>
  <definedNames>
    <definedName name="els">[1]Internet!$D$11</definedName>
    <definedName name="fee">[1]Internet!$H$37</definedName>
    <definedName name="gdh">[1]Internet!$D$11</definedName>
    <definedName name="spread">[1]Internet!$H$38</definedName>
  </definedNames>
  <calcPr calcId="145621"/>
</workbook>
</file>

<file path=xl/calcChain.xml><?xml version="1.0" encoding="utf-8"?>
<calcChain xmlns="http://schemas.openxmlformats.org/spreadsheetml/2006/main">
  <c r="G15" i="1" l="1"/>
  <c r="C16" i="1" s="1"/>
  <c r="F40" i="1" l="1"/>
  <c r="E40" i="1"/>
  <c r="D40" i="1"/>
  <c r="G40" i="1" l="1"/>
  <c r="F41" i="1"/>
  <c r="F20" i="1"/>
  <c r="F19" i="1"/>
  <c r="C35" i="1"/>
  <c r="D34" i="1"/>
  <c r="F6" i="1"/>
  <c r="E6" i="1"/>
  <c r="D6" i="1"/>
  <c r="H7" i="2" l="1"/>
  <c r="L7" i="2" s="1"/>
  <c r="H99" i="2"/>
  <c r="L99" i="2" s="1"/>
  <c r="H95" i="2"/>
  <c r="L95" i="2" s="1"/>
  <c r="H91" i="2"/>
  <c r="L91" i="2" s="1"/>
  <c r="H87" i="2"/>
  <c r="L87" i="2" s="1"/>
  <c r="H83" i="2"/>
  <c r="L83" i="2" s="1"/>
  <c r="H79" i="2"/>
  <c r="L79" i="2" s="1"/>
  <c r="H75" i="2"/>
  <c r="L75" i="2" s="1"/>
  <c r="H71" i="2"/>
  <c r="H67" i="2"/>
  <c r="L67" i="2" s="1"/>
  <c r="H63" i="2"/>
  <c r="L63" i="2" s="1"/>
  <c r="H59" i="2"/>
  <c r="L59" i="2" s="1"/>
  <c r="H55" i="2"/>
  <c r="L55" i="2" s="1"/>
  <c r="H51" i="2"/>
  <c r="L51" i="2" s="1"/>
  <c r="H47" i="2"/>
  <c r="L47" i="2" s="1"/>
  <c r="H43" i="2"/>
  <c r="L43" i="2" s="1"/>
  <c r="H39" i="2"/>
  <c r="L39" i="2" s="1"/>
  <c r="H35" i="2"/>
  <c r="L35" i="2" s="1"/>
  <c r="H31" i="2"/>
  <c r="L31" i="2" s="1"/>
  <c r="H27" i="2"/>
  <c r="L27" i="2" s="1"/>
  <c r="H23" i="2"/>
  <c r="L23" i="2" s="1"/>
  <c r="H19" i="2"/>
  <c r="L19" i="2" s="1"/>
  <c r="H15" i="2"/>
  <c r="L15" i="2" s="1"/>
  <c r="H11" i="2"/>
  <c r="L11" i="2" s="1"/>
  <c r="H103" i="2"/>
  <c r="L103" i="2" s="1"/>
  <c r="H32" i="2"/>
  <c r="L32" i="2" s="1"/>
  <c r="H20" i="2"/>
  <c r="L20" i="2" s="1"/>
  <c r="H12" i="2"/>
  <c r="L12" i="2" s="1"/>
  <c r="H5" i="2"/>
  <c r="H102" i="2"/>
  <c r="L102" i="2" s="1"/>
  <c r="H98" i="2"/>
  <c r="L98" i="2" s="1"/>
  <c r="H94" i="2"/>
  <c r="L94" i="2" s="1"/>
  <c r="H90" i="2"/>
  <c r="L90" i="2" s="1"/>
  <c r="H86" i="2"/>
  <c r="L86" i="2" s="1"/>
  <c r="H82" i="2"/>
  <c r="L82" i="2" s="1"/>
  <c r="H78" i="2"/>
  <c r="L78" i="2" s="1"/>
  <c r="H74" i="2"/>
  <c r="L74" i="2" s="1"/>
  <c r="H70" i="2"/>
  <c r="L70" i="2" s="1"/>
  <c r="H66" i="2"/>
  <c r="L66" i="2" s="1"/>
  <c r="H62" i="2"/>
  <c r="L62" i="2" s="1"/>
  <c r="H58" i="2"/>
  <c r="L58" i="2" s="1"/>
  <c r="H54" i="2"/>
  <c r="L54" i="2" s="1"/>
  <c r="H50" i="2"/>
  <c r="L50" i="2" s="1"/>
  <c r="H46" i="2"/>
  <c r="L46" i="2" s="1"/>
  <c r="H42" i="2"/>
  <c r="L42" i="2" s="1"/>
  <c r="H38" i="2"/>
  <c r="L38" i="2" s="1"/>
  <c r="H34" i="2"/>
  <c r="L34" i="2" s="1"/>
  <c r="H30" i="2"/>
  <c r="L30" i="2" s="1"/>
  <c r="H26" i="2"/>
  <c r="L26" i="2" s="1"/>
  <c r="H22" i="2"/>
  <c r="L22" i="2" s="1"/>
  <c r="H18" i="2"/>
  <c r="L18" i="2" s="1"/>
  <c r="H14" i="2"/>
  <c r="L14" i="2" s="1"/>
  <c r="H10" i="2"/>
  <c r="L10" i="2" s="1"/>
  <c r="H104" i="2"/>
  <c r="H101" i="2"/>
  <c r="L101" i="2" s="1"/>
  <c r="H97" i="2"/>
  <c r="L97" i="2" s="1"/>
  <c r="H93" i="2"/>
  <c r="L93" i="2" s="1"/>
  <c r="H89" i="2"/>
  <c r="L89" i="2" s="1"/>
  <c r="H85" i="2"/>
  <c r="L85" i="2" s="1"/>
  <c r="H81" i="2"/>
  <c r="L81" i="2" s="1"/>
  <c r="H77" i="2"/>
  <c r="L77" i="2" s="1"/>
  <c r="H73" i="2"/>
  <c r="L73" i="2" s="1"/>
  <c r="H69" i="2"/>
  <c r="L69" i="2" s="1"/>
  <c r="H65" i="2"/>
  <c r="L65" i="2" s="1"/>
  <c r="H61" i="2"/>
  <c r="H57" i="2"/>
  <c r="L57" i="2" s="1"/>
  <c r="H53" i="2"/>
  <c r="L53" i="2" s="1"/>
  <c r="H49" i="2"/>
  <c r="L49" i="2" s="1"/>
  <c r="H45" i="2"/>
  <c r="L45" i="2" s="1"/>
  <c r="H41" i="2"/>
  <c r="L41" i="2" s="1"/>
  <c r="H37" i="2"/>
  <c r="L37" i="2" s="1"/>
  <c r="H33" i="2"/>
  <c r="L33" i="2" s="1"/>
  <c r="H29" i="2"/>
  <c r="L29" i="2" s="1"/>
  <c r="H25" i="2"/>
  <c r="L25" i="2" s="1"/>
  <c r="H21" i="2"/>
  <c r="H17" i="2"/>
  <c r="L17" i="2" s="1"/>
  <c r="H13" i="2"/>
  <c r="L13" i="2" s="1"/>
  <c r="H9" i="2"/>
  <c r="L9" i="2" s="1"/>
  <c r="H6" i="2"/>
  <c r="L6" i="2" s="1"/>
  <c r="H100" i="2"/>
  <c r="L100" i="2" s="1"/>
  <c r="H96" i="2"/>
  <c r="L96" i="2" s="1"/>
  <c r="H92" i="2"/>
  <c r="L92" i="2" s="1"/>
  <c r="H88" i="2"/>
  <c r="H84" i="2"/>
  <c r="L84" i="2" s="1"/>
  <c r="H80" i="2"/>
  <c r="L80" i="2" s="1"/>
  <c r="H76" i="2"/>
  <c r="L76" i="2" s="1"/>
  <c r="H72" i="2"/>
  <c r="L72" i="2" s="1"/>
  <c r="H68" i="2"/>
  <c r="L68" i="2" s="1"/>
  <c r="H64" i="2"/>
  <c r="L64" i="2" s="1"/>
  <c r="H60" i="2"/>
  <c r="L60" i="2" s="1"/>
  <c r="H56" i="2"/>
  <c r="L56" i="2" s="1"/>
  <c r="H52" i="2"/>
  <c r="L52" i="2" s="1"/>
  <c r="H48" i="2"/>
  <c r="L48" i="2" s="1"/>
  <c r="H44" i="2"/>
  <c r="L44" i="2" s="1"/>
  <c r="H40" i="2"/>
  <c r="L40" i="2" s="1"/>
  <c r="H36" i="2"/>
  <c r="L36" i="2" s="1"/>
  <c r="H28" i="2"/>
  <c r="L28" i="2" s="1"/>
  <c r="H24" i="2"/>
  <c r="L24" i="2" s="1"/>
  <c r="H16" i="2"/>
  <c r="L16" i="2" s="1"/>
  <c r="H8" i="2"/>
  <c r="L8" i="2" s="1"/>
  <c r="P8" i="2" s="1"/>
  <c r="F21" i="1"/>
  <c r="F28" i="1" s="1"/>
  <c r="L104" i="2"/>
  <c r="L88" i="2"/>
  <c r="L71" i="2"/>
  <c r="L21" i="2"/>
  <c r="D41" i="1"/>
  <c r="E41" i="1"/>
  <c r="H105" i="2"/>
  <c r="L105" i="2" s="1"/>
  <c r="L61" i="2"/>
  <c r="F27" i="1"/>
  <c r="G41" i="1" l="1"/>
  <c r="T8" i="2"/>
  <c r="E19" i="1"/>
  <c r="E20" i="1" s="1"/>
  <c r="E27" i="1" s="1"/>
  <c r="G104" i="2"/>
  <c r="K104" i="2" s="1"/>
  <c r="G102" i="2"/>
  <c r="G100" i="2"/>
  <c r="K100" i="2" s="1"/>
  <c r="G98" i="2"/>
  <c r="K98" i="2" s="1"/>
  <c r="G96" i="2"/>
  <c r="K96" i="2" s="1"/>
  <c r="G94" i="2"/>
  <c r="K94" i="2" s="1"/>
  <c r="G92" i="2"/>
  <c r="K92" i="2" s="1"/>
  <c r="G90" i="2"/>
  <c r="K90" i="2" s="1"/>
  <c r="G88" i="2"/>
  <c r="K88" i="2" s="1"/>
  <c r="G86" i="2"/>
  <c r="K86" i="2" s="1"/>
  <c r="G84" i="2"/>
  <c r="K84" i="2" s="1"/>
  <c r="G82" i="2"/>
  <c r="K82" i="2" s="1"/>
  <c r="G80" i="2"/>
  <c r="K80" i="2" s="1"/>
  <c r="G78" i="2"/>
  <c r="G76" i="2"/>
  <c r="K76" i="2" s="1"/>
  <c r="G74" i="2"/>
  <c r="F74" i="2" s="1"/>
  <c r="J74" i="2" s="1"/>
  <c r="G72" i="2"/>
  <c r="K72" i="2" s="1"/>
  <c r="G70" i="2"/>
  <c r="G68" i="2"/>
  <c r="K68" i="2" s="1"/>
  <c r="G66" i="2"/>
  <c r="K66" i="2" s="1"/>
  <c r="G64" i="2"/>
  <c r="K64" i="2" s="1"/>
  <c r="G62" i="2"/>
  <c r="K62" i="2" s="1"/>
  <c r="G60" i="2"/>
  <c r="K60" i="2" s="1"/>
  <c r="G58" i="2"/>
  <c r="K58" i="2" s="1"/>
  <c r="G56" i="2"/>
  <c r="K56" i="2" s="1"/>
  <c r="G54" i="2"/>
  <c r="G52" i="2"/>
  <c r="K52" i="2" s="1"/>
  <c r="G50" i="2"/>
  <c r="K50" i="2" s="1"/>
  <c r="G48" i="2"/>
  <c r="K48" i="2" s="1"/>
  <c r="G46" i="2"/>
  <c r="K46" i="2" s="1"/>
  <c r="G44" i="2"/>
  <c r="K44" i="2" s="1"/>
  <c r="G42" i="2"/>
  <c r="K42" i="2" s="1"/>
  <c r="G40" i="2"/>
  <c r="K40" i="2" s="1"/>
  <c r="G38" i="2"/>
  <c r="K38" i="2" s="1"/>
  <c r="G36" i="2"/>
  <c r="K36" i="2" s="1"/>
  <c r="G34" i="2"/>
  <c r="K34" i="2" s="1"/>
  <c r="G32" i="2"/>
  <c r="K32" i="2" s="1"/>
  <c r="G30" i="2"/>
  <c r="K30" i="2" s="1"/>
  <c r="G28" i="2"/>
  <c r="K28" i="2" s="1"/>
  <c r="G26" i="2"/>
  <c r="K26" i="2" s="1"/>
  <c r="G24" i="2"/>
  <c r="K24" i="2" s="1"/>
  <c r="G22" i="2"/>
  <c r="G20" i="2"/>
  <c r="K20" i="2" s="1"/>
  <c r="G18" i="2"/>
  <c r="K18" i="2" s="1"/>
  <c r="G16" i="2"/>
  <c r="K16" i="2" s="1"/>
  <c r="G14" i="2"/>
  <c r="K14" i="2" s="1"/>
  <c r="G12" i="2"/>
  <c r="K12" i="2" s="1"/>
  <c r="G10" i="2"/>
  <c r="K10" i="2" s="1"/>
  <c r="G8" i="2"/>
  <c r="F8" i="2" s="1"/>
  <c r="J8" i="2" s="1"/>
  <c r="G6" i="2"/>
  <c r="F6" i="2" s="1"/>
  <c r="J6" i="2" s="1"/>
  <c r="G103" i="2"/>
  <c r="K103" i="2" s="1"/>
  <c r="G99" i="2"/>
  <c r="K99" i="2" s="1"/>
  <c r="G91" i="2"/>
  <c r="K91" i="2" s="1"/>
  <c r="G83" i="2"/>
  <c r="K83" i="2" s="1"/>
  <c r="G79" i="2"/>
  <c r="K79" i="2" s="1"/>
  <c r="G75" i="2"/>
  <c r="K75" i="2" s="1"/>
  <c r="G71" i="2"/>
  <c r="K71" i="2" s="1"/>
  <c r="G67" i="2"/>
  <c r="K67" i="2" s="1"/>
  <c r="G63" i="2"/>
  <c r="K63" i="2" s="1"/>
  <c r="G59" i="2"/>
  <c r="K59" i="2" s="1"/>
  <c r="G55" i="2"/>
  <c r="K55" i="2" s="1"/>
  <c r="G51" i="2"/>
  <c r="K51" i="2" s="1"/>
  <c r="G47" i="2"/>
  <c r="K47" i="2" s="1"/>
  <c r="G43" i="2"/>
  <c r="K43" i="2" s="1"/>
  <c r="G39" i="2"/>
  <c r="K39" i="2" s="1"/>
  <c r="G31" i="2"/>
  <c r="K31" i="2" s="1"/>
  <c r="G23" i="2"/>
  <c r="K23" i="2" s="1"/>
  <c r="G15" i="2"/>
  <c r="K15" i="2" s="1"/>
  <c r="G7" i="2"/>
  <c r="K7" i="2" s="1"/>
  <c r="G97" i="2"/>
  <c r="K97" i="2" s="1"/>
  <c r="G89" i="2"/>
  <c r="K89" i="2" s="1"/>
  <c r="G33" i="2"/>
  <c r="K33" i="2" s="1"/>
  <c r="G25" i="2"/>
  <c r="K25" i="2" s="1"/>
  <c r="G17" i="2"/>
  <c r="K17" i="2" s="1"/>
  <c r="G9" i="2"/>
  <c r="K9" i="2" s="1"/>
  <c r="G93" i="2"/>
  <c r="K93" i="2" s="1"/>
  <c r="G29" i="2"/>
  <c r="F29" i="2" s="1"/>
  <c r="G13" i="2"/>
  <c r="F13" i="2" s="1"/>
  <c r="G87" i="2"/>
  <c r="K87" i="2" s="1"/>
  <c r="G77" i="2"/>
  <c r="K77" i="2" s="1"/>
  <c r="G69" i="2"/>
  <c r="K69" i="2" s="1"/>
  <c r="G61" i="2"/>
  <c r="K61" i="2" s="1"/>
  <c r="G53" i="2"/>
  <c r="K53" i="2" s="1"/>
  <c r="G45" i="2"/>
  <c r="F45" i="2" s="1"/>
  <c r="G27" i="2"/>
  <c r="K27" i="2" s="1"/>
  <c r="G11" i="2"/>
  <c r="K11" i="2" s="1"/>
  <c r="G101" i="2"/>
  <c r="K101" i="2" s="1"/>
  <c r="G85" i="2"/>
  <c r="K85" i="2" s="1"/>
  <c r="G37" i="2"/>
  <c r="K37" i="2" s="1"/>
  <c r="G21" i="2"/>
  <c r="F21" i="2" s="1"/>
  <c r="G95" i="2"/>
  <c r="K95" i="2" s="1"/>
  <c r="G81" i="2"/>
  <c r="K81" i="2" s="1"/>
  <c r="G73" i="2"/>
  <c r="K73" i="2" s="1"/>
  <c r="G65" i="2"/>
  <c r="F65" i="2" s="1"/>
  <c r="G57" i="2"/>
  <c r="F57" i="2" s="1"/>
  <c r="G49" i="2"/>
  <c r="K49" i="2" s="1"/>
  <c r="G41" i="2"/>
  <c r="K41" i="2" s="1"/>
  <c r="G35" i="2"/>
  <c r="K35" i="2" s="1"/>
  <c r="G19" i="2"/>
  <c r="K19" i="2" s="1"/>
  <c r="F97" i="2"/>
  <c r="J97" i="2" s="1"/>
  <c r="F93" i="2"/>
  <c r="J93" i="2" s="1"/>
  <c r="F61" i="2"/>
  <c r="F17" i="2"/>
  <c r="F102" i="2"/>
  <c r="J102" i="2" s="1"/>
  <c r="F86" i="2"/>
  <c r="J86" i="2" s="1"/>
  <c r="F70" i="2"/>
  <c r="J70" i="2" s="1"/>
  <c r="F54" i="2"/>
  <c r="J54" i="2" s="1"/>
  <c r="F43" i="2"/>
  <c r="J43" i="2" s="1"/>
  <c r="F38" i="2"/>
  <c r="J38" i="2" s="1"/>
  <c r="F22" i="2"/>
  <c r="J22" i="2" s="1"/>
  <c r="F11" i="2"/>
  <c r="J11" i="2" s="1"/>
  <c r="F90" i="2"/>
  <c r="J90" i="2" s="1"/>
  <c r="F98" i="2"/>
  <c r="J98" i="2" s="1"/>
  <c r="F94" i="2"/>
  <c r="J94" i="2" s="1"/>
  <c r="F83" i="2"/>
  <c r="J83" i="2" s="1"/>
  <c r="F62" i="2"/>
  <c r="J62" i="2" s="1"/>
  <c r="F51" i="2"/>
  <c r="J51" i="2" s="1"/>
  <c r="F30" i="2"/>
  <c r="J30" i="2" s="1"/>
  <c r="F14" i="2"/>
  <c r="J14" i="2" s="1"/>
  <c r="F78" i="2"/>
  <c r="J78" i="2" s="1"/>
  <c r="F67" i="2"/>
  <c r="J67" i="2" s="1"/>
  <c r="F46" i="2"/>
  <c r="J46" i="2" s="1"/>
  <c r="T14" i="2"/>
  <c r="P14" i="2"/>
  <c r="T22" i="2"/>
  <c r="P22" i="2"/>
  <c r="T30" i="2"/>
  <c r="P30" i="2"/>
  <c r="T38" i="2"/>
  <c r="P38" i="2"/>
  <c r="T46" i="2"/>
  <c r="P46" i="2"/>
  <c r="T54" i="2"/>
  <c r="P54" i="2"/>
  <c r="T62" i="2"/>
  <c r="P62" i="2"/>
  <c r="T70" i="2"/>
  <c r="P70" i="2"/>
  <c r="T78" i="2"/>
  <c r="P78" i="2"/>
  <c r="P90" i="2"/>
  <c r="T90" i="2"/>
  <c r="T11" i="2"/>
  <c r="P11" i="2"/>
  <c r="T15" i="2"/>
  <c r="P15" i="2"/>
  <c r="T19" i="2"/>
  <c r="P19" i="2"/>
  <c r="T23" i="2"/>
  <c r="P23" i="2"/>
  <c r="T27" i="2"/>
  <c r="P27" i="2"/>
  <c r="T31" i="2"/>
  <c r="P31" i="2"/>
  <c r="T35" i="2"/>
  <c r="P35" i="2"/>
  <c r="T39" i="2"/>
  <c r="P39" i="2"/>
  <c r="T43" i="2"/>
  <c r="P43" i="2"/>
  <c r="T47" i="2"/>
  <c r="P47" i="2"/>
  <c r="T51" i="2"/>
  <c r="P51" i="2"/>
  <c r="T55" i="2"/>
  <c r="P55" i="2"/>
  <c r="T59" i="2"/>
  <c r="P59" i="2"/>
  <c r="T63" i="2"/>
  <c r="P63" i="2"/>
  <c r="T67" i="2"/>
  <c r="P67" i="2"/>
  <c r="T71" i="2"/>
  <c r="P71" i="2"/>
  <c r="T75" i="2"/>
  <c r="P75" i="2"/>
  <c r="T79" i="2"/>
  <c r="P79" i="2"/>
  <c r="T83" i="2"/>
  <c r="P83" i="2"/>
  <c r="P87" i="2"/>
  <c r="T87" i="2"/>
  <c r="P91" i="2"/>
  <c r="T91" i="2"/>
  <c r="P95" i="2"/>
  <c r="T95" i="2"/>
  <c r="T99" i="2"/>
  <c r="P99" i="2"/>
  <c r="T103" i="2"/>
  <c r="P103" i="2"/>
  <c r="T7" i="2"/>
  <c r="P7" i="2"/>
  <c r="T12" i="2"/>
  <c r="P12" i="2"/>
  <c r="T20" i="2"/>
  <c r="P20" i="2"/>
  <c r="T28" i="2"/>
  <c r="P28" i="2"/>
  <c r="T36" i="2"/>
  <c r="P36" i="2"/>
  <c r="T44" i="2"/>
  <c r="P44" i="2"/>
  <c r="T52" i="2"/>
  <c r="P52" i="2"/>
  <c r="T60" i="2"/>
  <c r="P60" i="2"/>
  <c r="T68" i="2"/>
  <c r="P68" i="2"/>
  <c r="T76" i="2"/>
  <c r="P76" i="2"/>
  <c r="P84" i="2"/>
  <c r="T84" i="2"/>
  <c r="P88" i="2"/>
  <c r="T88" i="2"/>
  <c r="P96" i="2"/>
  <c r="T96" i="2"/>
  <c r="T100" i="2"/>
  <c r="P100" i="2"/>
  <c r="T104" i="2"/>
  <c r="P104" i="2"/>
  <c r="G105" i="2"/>
  <c r="K105" i="2" s="1"/>
  <c r="K102" i="2"/>
  <c r="K78" i="2"/>
  <c r="K70" i="2"/>
  <c r="K54" i="2"/>
  <c r="K22" i="2"/>
  <c r="K21" i="2"/>
  <c r="K13" i="2"/>
  <c r="E21" i="1"/>
  <c r="E28" i="1" s="1"/>
  <c r="D19" i="1"/>
  <c r="T6" i="2"/>
  <c r="P6" i="2"/>
  <c r="F26" i="1"/>
  <c r="F22" i="1"/>
  <c r="F29" i="1" s="1"/>
  <c r="T16" i="2"/>
  <c r="P16" i="2"/>
  <c r="T24" i="2"/>
  <c r="P24" i="2"/>
  <c r="T32" i="2"/>
  <c r="P32" i="2"/>
  <c r="T40" i="2"/>
  <c r="P40" i="2"/>
  <c r="T48" i="2"/>
  <c r="P48" i="2"/>
  <c r="T56" i="2"/>
  <c r="P56" i="2"/>
  <c r="T64" i="2"/>
  <c r="P64" i="2"/>
  <c r="T72" i="2"/>
  <c r="P72" i="2"/>
  <c r="T80" i="2"/>
  <c r="P80" i="2"/>
  <c r="P92" i="2"/>
  <c r="T92" i="2"/>
  <c r="T9" i="2"/>
  <c r="P9" i="2"/>
  <c r="T13" i="2"/>
  <c r="P13" i="2"/>
  <c r="T17" i="2"/>
  <c r="P17" i="2"/>
  <c r="T21" i="2"/>
  <c r="P21" i="2"/>
  <c r="T25" i="2"/>
  <c r="P25" i="2"/>
  <c r="T29" i="2"/>
  <c r="P29" i="2"/>
  <c r="T33" i="2"/>
  <c r="P33" i="2"/>
  <c r="T37" i="2"/>
  <c r="P37" i="2"/>
  <c r="T41" i="2"/>
  <c r="P41" i="2"/>
  <c r="T45" i="2"/>
  <c r="P45" i="2"/>
  <c r="T49" i="2"/>
  <c r="P49" i="2"/>
  <c r="T53" i="2"/>
  <c r="P53" i="2"/>
  <c r="T57" i="2"/>
  <c r="P57" i="2"/>
  <c r="T61" i="2"/>
  <c r="P61" i="2"/>
  <c r="T65" i="2"/>
  <c r="P65" i="2"/>
  <c r="T69" i="2"/>
  <c r="P69" i="2"/>
  <c r="T73" i="2"/>
  <c r="P73" i="2"/>
  <c r="T77" i="2"/>
  <c r="P77" i="2"/>
  <c r="T81" i="2"/>
  <c r="P81" i="2"/>
  <c r="P85" i="2"/>
  <c r="T85" i="2"/>
  <c r="P89" i="2"/>
  <c r="T89" i="2"/>
  <c r="P93" i="2"/>
  <c r="T93" i="2"/>
  <c r="P97" i="2"/>
  <c r="T97" i="2"/>
  <c r="T101" i="2"/>
  <c r="P101" i="2"/>
  <c r="T105" i="2"/>
  <c r="P105" i="2"/>
  <c r="T10" i="2"/>
  <c r="P10" i="2"/>
  <c r="T18" i="2"/>
  <c r="P18" i="2"/>
  <c r="T26" i="2"/>
  <c r="P26" i="2"/>
  <c r="T34" i="2"/>
  <c r="P34" i="2"/>
  <c r="T42" i="2"/>
  <c r="P42" i="2"/>
  <c r="T50" i="2"/>
  <c r="P50" i="2"/>
  <c r="T58" i="2"/>
  <c r="P58" i="2"/>
  <c r="T66" i="2"/>
  <c r="P66" i="2"/>
  <c r="T74" i="2"/>
  <c r="P74" i="2"/>
  <c r="T82" i="2"/>
  <c r="P82" i="2"/>
  <c r="P86" i="2"/>
  <c r="T86" i="2"/>
  <c r="P94" i="2"/>
  <c r="T94" i="2"/>
  <c r="P98" i="2"/>
  <c r="T98" i="2"/>
  <c r="T102" i="2"/>
  <c r="P102" i="2"/>
  <c r="F105" i="2"/>
  <c r="J105" i="2" s="1"/>
  <c r="D21" i="1"/>
  <c r="K65" i="2" l="1"/>
  <c r="F23" i="2"/>
  <c r="J23" i="2" s="1"/>
  <c r="R23" i="2" s="1"/>
  <c r="F44" i="2"/>
  <c r="J44" i="2" s="1"/>
  <c r="R44" i="2" s="1"/>
  <c r="F35" i="2"/>
  <c r="J35" i="2" s="1"/>
  <c r="R35" i="2" s="1"/>
  <c r="F82" i="2"/>
  <c r="J82" i="2" s="1"/>
  <c r="N82" i="2" s="1"/>
  <c r="F31" i="2"/>
  <c r="J31" i="2" s="1"/>
  <c r="N31" i="2" s="1"/>
  <c r="F58" i="2"/>
  <c r="J58" i="2" s="1"/>
  <c r="N58" i="2" s="1"/>
  <c r="F75" i="2"/>
  <c r="J75" i="2" s="1"/>
  <c r="R75" i="2" s="1"/>
  <c r="F77" i="2"/>
  <c r="J77" i="2" s="1"/>
  <c r="R77" i="2" s="1"/>
  <c r="K6" i="2"/>
  <c r="S6" i="2" s="1"/>
  <c r="F20" i="2"/>
  <c r="J20" i="2" s="1"/>
  <c r="N20" i="2" s="1"/>
  <c r="F52" i="2"/>
  <c r="J52" i="2" s="1"/>
  <c r="N52" i="2" s="1"/>
  <c r="F100" i="2"/>
  <c r="J100" i="2" s="1"/>
  <c r="R100" i="2" s="1"/>
  <c r="F92" i="2"/>
  <c r="J92" i="2" s="1"/>
  <c r="R92" i="2" s="1"/>
  <c r="F63" i="2"/>
  <c r="J63" i="2" s="1"/>
  <c r="R63" i="2" s="1"/>
  <c r="F96" i="2"/>
  <c r="J96" i="2" s="1"/>
  <c r="R96" i="2" s="1"/>
  <c r="F81" i="2"/>
  <c r="J81" i="2" s="1"/>
  <c r="R81" i="2" s="1"/>
  <c r="K74" i="2"/>
  <c r="O74" i="2" s="1"/>
  <c r="F18" i="2"/>
  <c r="J18" i="2" s="1"/>
  <c r="N18" i="2" s="1"/>
  <c r="F33" i="2"/>
  <c r="J33" i="2" s="1"/>
  <c r="R33" i="2" s="1"/>
  <c r="K45" i="2"/>
  <c r="S45" i="2" s="1"/>
  <c r="F26" i="2"/>
  <c r="J26" i="2" s="1"/>
  <c r="R26" i="2" s="1"/>
  <c r="F34" i="2"/>
  <c r="J34" i="2" s="1"/>
  <c r="N34" i="2" s="1"/>
  <c r="F53" i="2"/>
  <c r="J53" i="2" s="1"/>
  <c r="R53" i="2" s="1"/>
  <c r="F87" i="2"/>
  <c r="J87" i="2" s="1"/>
  <c r="N87" i="2" s="1"/>
  <c r="F95" i="2"/>
  <c r="J95" i="2" s="1"/>
  <c r="R95" i="2" s="1"/>
  <c r="F103" i="2"/>
  <c r="J103" i="2" s="1"/>
  <c r="R103" i="2" s="1"/>
  <c r="F84" i="2"/>
  <c r="J84" i="2" s="1"/>
  <c r="N84" i="2" s="1"/>
  <c r="F89" i="2"/>
  <c r="J89" i="2" s="1"/>
  <c r="R89" i="2" s="1"/>
  <c r="F19" i="2"/>
  <c r="J19" i="2" s="1"/>
  <c r="R19" i="2" s="1"/>
  <c r="F40" i="2"/>
  <c r="J40" i="2" s="1"/>
  <c r="R40" i="2" s="1"/>
  <c r="G19" i="1"/>
  <c r="E26" i="1"/>
  <c r="F88" i="2"/>
  <c r="J88" i="2" s="1"/>
  <c r="R88" i="2" s="1"/>
  <c r="F50" i="2"/>
  <c r="J50" i="2" s="1"/>
  <c r="N50" i="2" s="1"/>
  <c r="F104" i="2"/>
  <c r="J104" i="2" s="1"/>
  <c r="R104" i="2" s="1"/>
  <c r="F59" i="2"/>
  <c r="J59" i="2" s="1"/>
  <c r="N59" i="2" s="1"/>
  <c r="F85" i="2"/>
  <c r="J85" i="2" s="1"/>
  <c r="R85" i="2" s="1"/>
  <c r="F56" i="2"/>
  <c r="J56" i="2" s="1"/>
  <c r="N56" i="2" s="1"/>
  <c r="F99" i="2"/>
  <c r="J99" i="2" s="1"/>
  <c r="N99" i="2" s="1"/>
  <c r="F71" i="2"/>
  <c r="J71" i="2" s="1"/>
  <c r="N71" i="2" s="1"/>
  <c r="F10" i="2"/>
  <c r="J10" i="2" s="1"/>
  <c r="R10" i="2" s="1"/>
  <c r="F66" i="2"/>
  <c r="J66" i="2" s="1"/>
  <c r="N66" i="2" s="1"/>
  <c r="F42" i="2"/>
  <c r="J42" i="2" s="1"/>
  <c r="N42" i="2" s="1"/>
  <c r="F64" i="2"/>
  <c r="J64" i="2" s="1"/>
  <c r="R64" i="2" s="1"/>
  <c r="F91" i="2"/>
  <c r="J91" i="2" s="1"/>
  <c r="R91" i="2" s="1"/>
  <c r="F49" i="2"/>
  <c r="J49" i="2" s="1"/>
  <c r="R49" i="2" s="1"/>
  <c r="F69" i="2"/>
  <c r="J69" i="2" s="1"/>
  <c r="R69" i="2" s="1"/>
  <c r="K8" i="2"/>
  <c r="S8" i="2" s="1"/>
  <c r="K57" i="2"/>
  <c r="O57" i="2" s="1"/>
  <c r="F12" i="2"/>
  <c r="J12" i="2" s="1"/>
  <c r="N12" i="2" s="1"/>
  <c r="F28" i="2"/>
  <c r="J28" i="2" s="1"/>
  <c r="N28" i="2" s="1"/>
  <c r="F72" i="2"/>
  <c r="J72" i="2" s="1"/>
  <c r="R72" i="2" s="1"/>
  <c r="F55" i="2"/>
  <c r="J55" i="2" s="1"/>
  <c r="N55" i="2" s="1"/>
  <c r="F47" i="2"/>
  <c r="J47" i="2" s="1"/>
  <c r="N47" i="2" s="1"/>
  <c r="F68" i="2"/>
  <c r="J68" i="2" s="1"/>
  <c r="N68" i="2" s="1"/>
  <c r="F60" i="2"/>
  <c r="J60" i="2" s="1"/>
  <c r="R60" i="2" s="1"/>
  <c r="F76" i="2"/>
  <c r="J76" i="2" s="1"/>
  <c r="N76" i="2" s="1"/>
  <c r="F36" i="2"/>
  <c r="J36" i="2" s="1"/>
  <c r="R36" i="2" s="1"/>
  <c r="F79" i="2"/>
  <c r="J79" i="2" s="1"/>
  <c r="N79" i="2" s="1"/>
  <c r="F32" i="2"/>
  <c r="J32" i="2" s="1"/>
  <c r="R32" i="2" s="1"/>
  <c r="F80" i="2"/>
  <c r="J80" i="2" s="1"/>
  <c r="N80" i="2" s="1"/>
  <c r="F73" i="2"/>
  <c r="J73" i="2" s="1"/>
  <c r="N73" i="2" s="1"/>
  <c r="F15" i="2"/>
  <c r="J15" i="2" s="1"/>
  <c r="N15" i="2" s="1"/>
  <c r="F9" i="2"/>
  <c r="J9" i="2" s="1"/>
  <c r="R9" i="2" s="1"/>
  <c r="F101" i="2"/>
  <c r="J101" i="2" s="1"/>
  <c r="N101" i="2" s="1"/>
  <c r="G21" i="1"/>
  <c r="F7" i="2"/>
  <c r="J7" i="2" s="1"/>
  <c r="N7" i="2" s="1"/>
  <c r="F39" i="2"/>
  <c r="J39" i="2" s="1"/>
  <c r="N39" i="2" s="1"/>
  <c r="F24" i="2"/>
  <c r="J24" i="2" s="1"/>
  <c r="R24" i="2" s="1"/>
  <c r="F16" i="2"/>
  <c r="J16" i="2" s="1"/>
  <c r="R16" i="2" s="1"/>
  <c r="F37" i="2"/>
  <c r="J37" i="2" s="1"/>
  <c r="R37" i="2" s="1"/>
  <c r="F25" i="2"/>
  <c r="J25" i="2" s="1"/>
  <c r="R25" i="2" s="1"/>
  <c r="F41" i="2"/>
  <c r="J41" i="2" s="1"/>
  <c r="R41" i="2" s="1"/>
  <c r="K29" i="2"/>
  <c r="O29" i="2" s="1"/>
  <c r="F27" i="2"/>
  <c r="J27" i="2" s="1"/>
  <c r="N27" i="2" s="1"/>
  <c r="F48" i="2"/>
  <c r="J48" i="2" s="1"/>
  <c r="N48" i="2" s="1"/>
  <c r="J13" i="2"/>
  <c r="R13" i="2" s="1"/>
  <c r="J17" i="2"/>
  <c r="R17" i="2" s="1"/>
  <c r="J21" i="2"/>
  <c r="R21" i="2" s="1"/>
  <c r="J29" i="2"/>
  <c r="N29" i="2" s="1"/>
  <c r="J45" i="2"/>
  <c r="R45" i="2" s="1"/>
  <c r="J57" i="2"/>
  <c r="R57" i="2" s="1"/>
  <c r="J61" i="2"/>
  <c r="R61" i="2" s="1"/>
  <c r="J65" i="2"/>
  <c r="N65" i="2" s="1"/>
  <c r="R67" i="2"/>
  <c r="N67" i="2"/>
  <c r="D28" i="1"/>
  <c r="G28" i="1" s="1"/>
  <c r="R8" i="2"/>
  <c r="N8" i="2"/>
  <c r="S7" i="2"/>
  <c r="O7" i="2"/>
  <c r="S9" i="2"/>
  <c r="O9" i="2"/>
  <c r="S13" i="2"/>
  <c r="O13" i="2"/>
  <c r="S17" i="2"/>
  <c r="O17" i="2"/>
  <c r="S21" i="2"/>
  <c r="O21" i="2"/>
  <c r="S25" i="2"/>
  <c r="O25" i="2"/>
  <c r="S33" i="2"/>
  <c r="O33" i="2"/>
  <c r="S37" i="2"/>
  <c r="O37" i="2"/>
  <c r="S41" i="2"/>
  <c r="O41" i="2"/>
  <c r="S49" i="2"/>
  <c r="O49" i="2"/>
  <c r="S53" i="2"/>
  <c r="O53" i="2"/>
  <c r="S61" i="2"/>
  <c r="O61" i="2"/>
  <c r="S65" i="2"/>
  <c r="O65" i="2"/>
  <c r="S69" i="2"/>
  <c r="O69" i="2"/>
  <c r="S73" i="2"/>
  <c r="O73" i="2"/>
  <c r="S77" i="2"/>
  <c r="O77" i="2"/>
  <c r="S81" i="2"/>
  <c r="O81" i="2"/>
  <c r="S85" i="2"/>
  <c r="O85" i="2"/>
  <c r="S89" i="2"/>
  <c r="O89" i="2"/>
  <c r="S93" i="2"/>
  <c r="O93" i="2"/>
  <c r="S97" i="2"/>
  <c r="O97" i="2"/>
  <c r="S101" i="2"/>
  <c r="O101" i="2"/>
  <c r="S105" i="2"/>
  <c r="O105" i="2"/>
  <c r="R93" i="2"/>
  <c r="N93" i="2"/>
  <c r="R97" i="2"/>
  <c r="N97" i="2"/>
  <c r="R105" i="2"/>
  <c r="N105" i="2"/>
  <c r="S10" i="2"/>
  <c r="O10" i="2"/>
  <c r="S14" i="2"/>
  <c r="O14" i="2"/>
  <c r="S18" i="2"/>
  <c r="O18" i="2"/>
  <c r="S22" i="2"/>
  <c r="O22" i="2"/>
  <c r="S26" i="2"/>
  <c r="O26" i="2"/>
  <c r="S30" i="2"/>
  <c r="O30" i="2"/>
  <c r="S34" i="2"/>
  <c r="O34" i="2"/>
  <c r="S38" i="2"/>
  <c r="O38" i="2"/>
  <c r="S42" i="2"/>
  <c r="O42" i="2"/>
  <c r="S46" i="2"/>
  <c r="O46" i="2"/>
  <c r="S50" i="2"/>
  <c r="O50" i="2"/>
  <c r="S54" i="2"/>
  <c r="O54" i="2"/>
  <c r="S58" i="2"/>
  <c r="O58" i="2"/>
  <c r="S62" i="2"/>
  <c r="O62" i="2"/>
  <c r="S66" i="2"/>
  <c r="O66" i="2"/>
  <c r="S70" i="2"/>
  <c r="O70" i="2"/>
  <c r="S78" i="2"/>
  <c r="O78" i="2"/>
  <c r="S82" i="2"/>
  <c r="O82" i="2"/>
  <c r="S86" i="2"/>
  <c r="O86" i="2"/>
  <c r="S90" i="2"/>
  <c r="O90" i="2"/>
  <c r="S94" i="2"/>
  <c r="O94" i="2"/>
  <c r="S98" i="2"/>
  <c r="O98" i="2"/>
  <c r="S102" i="2"/>
  <c r="O102" i="2"/>
  <c r="E22" i="1"/>
  <c r="E29" i="1" s="1"/>
  <c r="R6" i="2"/>
  <c r="N6" i="2"/>
  <c r="R14" i="2"/>
  <c r="N14" i="2"/>
  <c r="R22" i="2"/>
  <c r="N22" i="2"/>
  <c r="R30" i="2"/>
  <c r="N30" i="2"/>
  <c r="R38" i="2"/>
  <c r="N38" i="2"/>
  <c r="R46" i="2"/>
  <c r="N46" i="2"/>
  <c r="R54" i="2"/>
  <c r="N54" i="2"/>
  <c r="R62" i="2"/>
  <c r="N62" i="2"/>
  <c r="R70" i="2"/>
  <c r="N70" i="2"/>
  <c r="R74" i="2"/>
  <c r="N74" i="2"/>
  <c r="R78" i="2"/>
  <c r="N78" i="2"/>
  <c r="R86" i="2"/>
  <c r="N86" i="2"/>
  <c r="R90" i="2"/>
  <c r="N90" i="2"/>
  <c r="R94" i="2"/>
  <c r="N94" i="2"/>
  <c r="R98" i="2"/>
  <c r="N98" i="2"/>
  <c r="R102" i="2"/>
  <c r="N102" i="2"/>
  <c r="D26" i="1"/>
  <c r="S11" i="2"/>
  <c r="O11" i="2"/>
  <c r="S15" i="2"/>
  <c r="O15" i="2"/>
  <c r="S19" i="2"/>
  <c r="O19" i="2"/>
  <c r="S23" i="2"/>
  <c r="O23" i="2"/>
  <c r="S27" i="2"/>
  <c r="O27" i="2"/>
  <c r="S31" i="2"/>
  <c r="O31" i="2"/>
  <c r="S35" i="2"/>
  <c r="O35" i="2"/>
  <c r="S39" i="2"/>
  <c r="O39" i="2"/>
  <c r="S43" i="2"/>
  <c r="O43" i="2"/>
  <c r="S47" i="2"/>
  <c r="O47" i="2"/>
  <c r="S51" i="2"/>
  <c r="O51" i="2"/>
  <c r="S55" i="2"/>
  <c r="O55" i="2"/>
  <c r="S59" i="2"/>
  <c r="O59" i="2"/>
  <c r="S63" i="2"/>
  <c r="O63" i="2"/>
  <c r="S67" i="2"/>
  <c r="O67" i="2"/>
  <c r="S71" i="2"/>
  <c r="O71" i="2"/>
  <c r="S75" i="2"/>
  <c r="O75" i="2"/>
  <c r="S79" i="2"/>
  <c r="O79" i="2"/>
  <c r="S83" i="2"/>
  <c r="O83" i="2"/>
  <c r="S87" i="2"/>
  <c r="O87" i="2"/>
  <c r="S91" i="2"/>
  <c r="O91" i="2"/>
  <c r="S95" i="2"/>
  <c r="O95" i="2"/>
  <c r="S99" i="2"/>
  <c r="O99" i="2"/>
  <c r="S103" i="2"/>
  <c r="O103" i="2"/>
  <c r="R11" i="2"/>
  <c r="N11" i="2"/>
  <c r="R43" i="2"/>
  <c r="N43" i="2"/>
  <c r="R51" i="2"/>
  <c r="N51" i="2"/>
  <c r="R83" i="2"/>
  <c r="N83" i="2"/>
  <c r="S12" i="2"/>
  <c r="O12" i="2"/>
  <c r="S16" i="2"/>
  <c r="O16" i="2"/>
  <c r="S20" i="2"/>
  <c r="O20" i="2"/>
  <c r="S24" i="2"/>
  <c r="O24" i="2"/>
  <c r="S28" i="2"/>
  <c r="O28" i="2"/>
  <c r="S32" i="2"/>
  <c r="O32" i="2"/>
  <c r="S36" i="2"/>
  <c r="O36" i="2"/>
  <c r="S40" i="2"/>
  <c r="O40" i="2"/>
  <c r="S44" i="2"/>
  <c r="O44" i="2"/>
  <c r="S48" i="2"/>
  <c r="O48" i="2"/>
  <c r="S52" i="2"/>
  <c r="O52" i="2"/>
  <c r="S56" i="2"/>
  <c r="O56" i="2"/>
  <c r="S60" i="2"/>
  <c r="O60" i="2"/>
  <c r="S64" i="2"/>
  <c r="O64" i="2"/>
  <c r="S68" i="2"/>
  <c r="O68" i="2"/>
  <c r="S72" i="2"/>
  <c r="O72" i="2"/>
  <c r="S76" i="2"/>
  <c r="O76" i="2"/>
  <c r="S80" i="2"/>
  <c r="O80" i="2"/>
  <c r="S84" i="2"/>
  <c r="O84" i="2"/>
  <c r="S88" i="2"/>
  <c r="O88" i="2"/>
  <c r="S92" i="2"/>
  <c r="O92" i="2"/>
  <c r="S96" i="2"/>
  <c r="O96" i="2"/>
  <c r="S100" i="2"/>
  <c r="O100" i="2"/>
  <c r="S104" i="2"/>
  <c r="O104" i="2"/>
  <c r="D20" i="1"/>
  <c r="G20" i="1" s="1"/>
  <c r="N75" i="2" l="1"/>
  <c r="N35" i="2"/>
  <c r="R31" i="2"/>
  <c r="R82" i="2"/>
  <c r="N23" i="2"/>
  <c r="R58" i="2"/>
  <c r="N63" i="2"/>
  <c r="R34" i="2"/>
  <c r="R18" i="2"/>
  <c r="S29" i="2"/>
  <c r="R50" i="2"/>
  <c r="R87" i="2"/>
  <c r="N89" i="2"/>
  <c r="N96" i="2"/>
  <c r="O6" i="2"/>
  <c r="N26" i="2"/>
  <c r="S74" i="2"/>
  <c r="O45" i="2"/>
  <c r="N100" i="2"/>
  <c r="N92" i="2"/>
  <c r="G26" i="1"/>
  <c r="N95" i="2"/>
  <c r="N19" i="2"/>
  <c r="R59" i="2"/>
  <c r="N88" i="2"/>
  <c r="N103" i="2"/>
  <c r="R66" i="2"/>
  <c r="R84" i="2"/>
  <c r="R47" i="2"/>
  <c r="R42" i="2"/>
  <c r="R27" i="2"/>
  <c r="R15" i="2"/>
  <c r="R71" i="2"/>
  <c r="O8" i="2"/>
  <c r="N85" i="2"/>
  <c r="R99" i="2"/>
  <c r="N104" i="2"/>
  <c r="R7" i="2"/>
  <c r="N10" i="2"/>
  <c r="R79" i="2"/>
  <c r="R55" i="2"/>
  <c r="S57" i="2"/>
  <c r="R101" i="2"/>
  <c r="N91" i="2"/>
  <c r="N17" i="2"/>
  <c r="R39" i="2"/>
  <c r="N44" i="2"/>
  <c r="N37" i="2"/>
  <c r="R48" i="2"/>
  <c r="N24" i="2"/>
  <c r="N81" i="2"/>
  <c r="N64" i="2"/>
  <c r="N16" i="2"/>
  <c r="N49" i="2"/>
  <c r="R80" i="2"/>
  <c r="N40" i="2"/>
  <c r="R28" i="2"/>
  <c r="N69" i="2"/>
  <c r="N60" i="2"/>
  <c r="N21" i="2"/>
  <c r="N53" i="2"/>
  <c r="N57" i="2"/>
  <c r="N45" i="2"/>
  <c r="R76" i="2"/>
  <c r="R65" i="2"/>
  <c r="R29" i="2"/>
  <c r="N33" i="2"/>
  <c r="N72" i="2"/>
  <c r="N25" i="2"/>
  <c r="N36" i="2"/>
  <c r="N13" i="2"/>
  <c r="N77" i="2"/>
  <c r="N61" i="2"/>
  <c r="N41" i="2"/>
  <c r="N9" i="2"/>
  <c r="R56" i="2"/>
  <c r="N32" i="2"/>
  <c r="R73" i="2"/>
  <c r="R68" i="2"/>
  <c r="R52" i="2"/>
  <c r="R20" i="2"/>
  <c r="R12" i="2"/>
  <c r="D27" i="1"/>
  <c r="G27" i="1" s="1"/>
  <c r="G22" i="1"/>
  <c r="D22" i="1"/>
  <c r="D29" i="1" s="1"/>
  <c r="G29" i="1" s="1"/>
  <c r="L5" i="2"/>
  <c r="P5" i="2" s="1"/>
  <c r="P4" i="2" s="1"/>
  <c r="F42" i="1" s="1"/>
  <c r="G5" i="2"/>
  <c r="K5" i="2" s="1"/>
  <c r="O5" i="2" s="1"/>
  <c r="H4" i="2"/>
  <c r="L4" i="2" s="1"/>
  <c r="G4" i="2" l="1"/>
  <c r="K4" i="2" s="1"/>
  <c r="F5" i="2"/>
  <c r="F4" i="2" s="1"/>
  <c r="J4" i="2" s="1"/>
  <c r="O4" i="2"/>
  <c r="E42" i="1" s="1"/>
  <c r="S5" i="2"/>
  <c r="S4" i="2" s="1"/>
  <c r="T5" i="2"/>
  <c r="T4" i="2" s="1"/>
  <c r="F43" i="1" s="1"/>
  <c r="J5" i="2" l="1"/>
  <c r="R5" i="2" s="1"/>
  <c r="R4" i="2" s="1"/>
  <c r="E43" i="1"/>
  <c r="N5" i="2" l="1"/>
  <c r="N4" i="2" s="1"/>
  <c r="D42" i="1" s="1"/>
  <c r="G42" i="1" l="1"/>
  <c r="D33" i="1" s="1"/>
  <c r="D43" i="1"/>
  <c r="G43" i="1" l="1"/>
  <c r="D36" i="1" s="1"/>
  <c r="D32" i="1"/>
  <c r="D35" i="1" s="1"/>
</calcChain>
</file>

<file path=xl/sharedStrings.xml><?xml version="1.0" encoding="utf-8"?>
<sst xmlns="http://schemas.openxmlformats.org/spreadsheetml/2006/main" count="76" uniqueCount="44">
  <si>
    <t>Fees (basis points)</t>
  </si>
  <si>
    <t>Level A</t>
  </si>
  <si>
    <t>Level B</t>
  </si>
  <si>
    <t>Level C</t>
  </si>
  <si>
    <t>up to 5%</t>
  </si>
  <si>
    <t>at 10%</t>
  </si>
  <si>
    <r>
      <t>Cost rises with quantity borrowed</t>
    </r>
    <r>
      <rPr>
        <vertAlign val="superscript"/>
        <sz val="10"/>
        <rFont val="Calibri"/>
        <family val="2"/>
      </rPr>
      <t>1</t>
    </r>
  </si>
  <si>
    <t>over 15%</t>
  </si>
  <si>
    <t>Prices agreed bilaterally with the Bank</t>
  </si>
  <si>
    <t>Drawings (enter information)</t>
  </si>
  <si>
    <t>Eligible liabilities (£)</t>
  </si>
  <si>
    <t>Maturity (days)</t>
  </si>
  <si>
    <t>Drawing type</t>
  </si>
  <si>
    <t>Total</t>
  </si>
  <si>
    <t>Usage (% of eligible liabilities)</t>
  </si>
  <si>
    <t>&lt;5%</t>
  </si>
  <si>
    <t>5-15%</t>
  </si>
  <si>
    <t>&gt;15%</t>
  </si>
  <si>
    <t>Usage (£)</t>
  </si>
  <si>
    <t>Daily fees (gbp)</t>
  </si>
  <si>
    <t>of which standard cost of drawing</t>
  </si>
  <si>
    <t>of which daily fee for cash drawing</t>
  </si>
  <si>
    <t>Weighted average fee (bps)</t>
  </si>
  <si>
    <t>Calculations</t>
  </si>
  <si>
    <t>Drawings by Level (% of eligible liabilities)</t>
  </si>
  <si>
    <t>Cumulative drawings (% of eligible liabilities)</t>
  </si>
  <si>
    <t>Daily fees by Level (gbp)</t>
  </si>
  <si>
    <t>Weighted average fee by Level (bps)</t>
  </si>
  <si>
    <r>
      <rPr>
        <vertAlign val="superscript"/>
        <sz val="8"/>
        <rFont val="Calibri"/>
        <family val="2"/>
      </rPr>
      <t>1</t>
    </r>
    <r>
      <rPr>
        <sz val="8"/>
        <rFont val="Calibri"/>
        <family val="2"/>
      </rPr>
      <t xml:space="preserve"> Marginal fees can be found in the DWF Operating Procedures on the Bank's website at:</t>
    </r>
  </si>
  <si>
    <t xml:space="preserve">www.bankofengland.co.uk/markets/Pages/money/documentation.aspx </t>
  </si>
  <si>
    <t>PRICING TABLE FOR SYSTEMS</t>
  </si>
  <si>
    <t>Size of borrowing above</t>
  </si>
  <si>
    <t>Marginal Price</t>
  </si>
  <si>
    <t>Percentage allocation per price bracket
(% ELs)</t>
  </si>
  <si>
    <t>Absolute allocation per price bracket
(£)</t>
  </si>
  <si>
    <t>Daily accrual
(£)</t>
  </si>
  <si>
    <t>Daily accrual (unrounded)
(£)</t>
  </si>
  <si>
    <t>(% ELs)</t>
  </si>
  <si>
    <t>TOTAL</t>
  </si>
  <si>
    <t>BANK OF ENGLAND DISCOUNT WINDOW FACILITY - INDICATIVE PRICING SPREADSHEET</t>
  </si>
  <si>
    <t>Drawings by collateral level (£)</t>
  </si>
  <si>
    <t>Fee Summary</t>
  </si>
  <si>
    <t>DBV</t>
  </si>
  <si>
    <t>Bank Rate (%) (e.g. enter 0.25 for 0.25%)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</si>
</sst>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_-;\-* #,##0_-;_-* &quot;-&quot;??_-;_-@_-"/>
    <numFmt numFmtId="166" formatCode="&quot;£&quot;#,##0.00_);[Red]\(&quot;£&quot;#,##0.00\)"/>
    <numFmt numFmtId="167" formatCode="&quot;£&quot;#,##0.00"/>
    <numFmt numFmtId="168" formatCode="0.0"/>
    <numFmt numFmtId="169" formatCode="_(* #,##0.00000_);_(* \(#,##0.000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vertAlign val="superscript"/>
      <sz val="10"/>
      <name val="Calibri"/>
      <family val="2"/>
    </font>
    <font>
      <b/>
      <sz val="10"/>
      <color indexed="1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indexed="55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</font>
    <font>
      <sz val="8"/>
      <name val="Calibri"/>
      <family val="2"/>
    </font>
    <font>
      <u/>
      <sz val="10"/>
      <color theme="10"/>
      <name val="Arial"/>
      <family val="2"/>
    </font>
    <font>
      <u/>
      <sz val="8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143">
    <xf numFmtId="0" fontId="0" fillId="0" borderId="0" xfId="0"/>
    <xf numFmtId="0" fontId="4" fillId="0" borderId="0" xfId="2" applyFont="1"/>
    <xf numFmtId="0" fontId="4" fillId="0" borderId="0" xfId="2" applyFont="1" applyFill="1"/>
    <xf numFmtId="0" fontId="4" fillId="0" borderId="4" xfId="2" applyFont="1" applyBorder="1"/>
    <xf numFmtId="0" fontId="4" fillId="0" borderId="0" xfId="2" applyFont="1" applyBorder="1"/>
    <xf numFmtId="0" fontId="4" fillId="0" borderId="5" xfId="2" applyFont="1" applyBorder="1"/>
    <xf numFmtId="0" fontId="6" fillId="0" borderId="0" xfId="2" applyFont="1" applyFill="1"/>
    <xf numFmtId="0" fontId="5" fillId="0" borderId="0" xfId="2" applyFont="1" applyBorder="1"/>
    <xf numFmtId="0" fontId="4" fillId="0" borderId="6" xfId="2" applyFont="1" applyBorder="1"/>
    <xf numFmtId="0" fontId="4" fillId="0" borderId="6" xfId="2" applyFont="1" applyBorder="1" applyAlignment="1">
      <alignment horizontal="center"/>
    </xf>
    <xf numFmtId="9" fontId="4" fillId="0" borderId="6" xfId="2" applyNumberFormat="1" applyFont="1" applyBorder="1" applyAlignment="1">
      <alignment horizontal="right"/>
    </xf>
    <xf numFmtId="0" fontId="4" fillId="3" borderId="6" xfId="2" applyFont="1" applyFill="1" applyBorder="1"/>
    <xf numFmtId="9" fontId="4" fillId="0" borderId="6" xfId="2" applyNumberFormat="1" applyFont="1" applyFill="1" applyBorder="1" applyAlignment="1">
      <alignment horizontal="right"/>
    </xf>
    <xf numFmtId="165" fontId="4" fillId="4" borderId="10" xfId="3" applyNumberFormat="1" applyFont="1" applyFill="1" applyBorder="1" applyProtection="1">
      <protection locked="0"/>
    </xf>
    <xf numFmtId="3" fontId="4" fillId="0" borderId="0" xfId="2" applyNumberFormat="1" applyFont="1" applyBorder="1"/>
    <xf numFmtId="3" fontId="4" fillId="4" borderId="6" xfId="2" applyNumberFormat="1" applyFont="1" applyFill="1" applyBorder="1" applyProtection="1">
      <protection locked="0"/>
    </xf>
    <xf numFmtId="165" fontId="4" fillId="0" borderId="0" xfId="3" applyNumberFormat="1" applyFont="1" applyFill="1"/>
    <xf numFmtId="3" fontId="4" fillId="4" borderId="6" xfId="2" applyNumberFormat="1" applyFont="1" applyFill="1" applyBorder="1" applyAlignment="1" applyProtection="1">
      <alignment horizontal="right"/>
      <protection locked="0"/>
    </xf>
    <xf numFmtId="164" fontId="4" fillId="0" borderId="0" xfId="3" applyFont="1" applyFill="1"/>
    <xf numFmtId="165" fontId="4" fillId="4" borderId="6" xfId="3" applyNumberFormat="1" applyFont="1" applyFill="1" applyBorder="1" applyProtection="1">
      <protection locked="0"/>
    </xf>
    <xf numFmtId="164" fontId="4" fillId="0" borderId="6" xfId="3" applyFont="1" applyBorder="1"/>
    <xf numFmtId="164" fontId="4" fillId="0" borderId="0" xfId="2" applyNumberFormat="1" applyFont="1" applyFill="1"/>
    <xf numFmtId="0" fontId="8" fillId="0" borderId="0" xfId="2" applyFont="1" applyBorder="1"/>
    <xf numFmtId="0" fontId="9" fillId="0" borderId="0" xfId="2" applyFont="1" applyFill="1"/>
    <xf numFmtId="164" fontId="9" fillId="0" borderId="0" xfId="4" applyFont="1" applyFill="1"/>
    <xf numFmtId="0" fontId="5" fillId="0" borderId="0" xfId="2" applyFont="1" applyFill="1" applyBorder="1"/>
    <xf numFmtId="166" fontId="9" fillId="0" borderId="0" xfId="2" applyNumberFormat="1" applyFont="1" applyFill="1"/>
    <xf numFmtId="10" fontId="4" fillId="0" borderId="6" xfId="2" applyNumberFormat="1" applyFont="1" applyBorder="1"/>
    <xf numFmtId="9" fontId="4" fillId="0" borderId="0" xfId="5" quotePrefix="1" applyFont="1" applyFill="1" applyBorder="1"/>
    <xf numFmtId="10" fontId="4" fillId="0" borderId="6" xfId="2" applyNumberFormat="1" applyFont="1" applyBorder="1" applyAlignment="1">
      <alignment horizontal="right"/>
    </xf>
    <xf numFmtId="10" fontId="4" fillId="0" borderId="0" xfId="2" applyNumberFormat="1" applyFont="1" applyBorder="1"/>
    <xf numFmtId="164" fontId="4" fillId="0" borderId="6" xfId="3" applyFont="1" applyBorder="1" applyAlignment="1">
      <alignment horizontal="center"/>
    </xf>
    <xf numFmtId="10" fontId="4" fillId="0" borderId="0" xfId="1" applyNumberFormat="1" applyFont="1" applyFill="1"/>
    <xf numFmtId="9" fontId="4" fillId="0" borderId="0" xfId="2" applyNumberFormat="1" applyFont="1" applyBorder="1"/>
    <xf numFmtId="167" fontId="4" fillId="0" borderId="0" xfId="2" applyNumberFormat="1" applyFont="1" applyFill="1"/>
    <xf numFmtId="0" fontId="4" fillId="0" borderId="6" xfId="2" applyFont="1" applyBorder="1" applyAlignment="1">
      <alignment horizontal="right"/>
    </xf>
    <xf numFmtId="0" fontId="4" fillId="0" borderId="5" xfId="2" applyFont="1" applyFill="1" applyBorder="1"/>
    <xf numFmtId="0" fontId="10" fillId="0" borderId="0" xfId="2" applyFont="1" applyBorder="1"/>
    <xf numFmtId="168" fontId="10" fillId="0" borderId="0" xfId="2" applyNumberFormat="1" applyFont="1" applyBorder="1" applyAlignment="1">
      <alignment horizontal="right"/>
    </xf>
    <xf numFmtId="168" fontId="10" fillId="0" borderId="0" xfId="2" applyNumberFormat="1" applyFont="1" applyBorder="1"/>
    <xf numFmtId="0" fontId="10" fillId="0" borderId="0" xfId="2" applyFont="1" applyFill="1" applyBorder="1"/>
    <xf numFmtId="0" fontId="10" fillId="0" borderId="11" xfId="2" applyFont="1" applyFill="1" applyBorder="1" applyAlignment="1">
      <alignment horizontal="center"/>
    </xf>
    <xf numFmtId="0" fontId="10" fillId="0" borderId="11" xfId="2" applyFont="1" applyBorder="1"/>
    <xf numFmtId="10" fontId="10" fillId="0" borderId="12" xfId="2" applyNumberFormat="1" applyFont="1" applyBorder="1"/>
    <xf numFmtId="10" fontId="10" fillId="0" borderId="11" xfId="2" applyNumberFormat="1" applyFont="1" applyBorder="1"/>
    <xf numFmtId="167" fontId="10" fillId="0" borderId="11" xfId="2" applyNumberFormat="1" applyFont="1" applyBorder="1"/>
    <xf numFmtId="168" fontId="10" fillId="0" borderId="11" xfId="2" applyNumberFormat="1" applyFont="1" applyBorder="1" applyAlignment="1">
      <alignment horizontal="right"/>
    </xf>
    <xf numFmtId="0" fontId="15" fillId="0" borderId="0" xfId="6" applyFont="1" applyFill="1" applyBorder="1" applyAlignment="1" applyProtection="1">
      <alignment horizontal="left"/>
    </xf>
    <xf numFmtId="0" fontId="11" fillId="0" borderId="0" xfId="2" applyFont="1" applyFill="1" applyBorder="1" applyAlignment="1">
      <alignment wrapText="1"/>
    </xf>
    <xf numFmtId="0" fontId="4" fillId="0" borderId="13" xfId="2" applyFont="1" applyBorder="1"/>
    <xf numFmtId="0" fontId="4" fillId="0" borderId="14" xfId="2" applyFont="1" applyBorder="1"/>
    <xf numFmtId="0" fontId="4" fillId="0" borderId="15" xfId="2" applyFont="1" applyBorder="1"/>
    <xf numFmtId="164" fontId="4" fillId="0" borderId="0" xfId="7" applyFont="1"/>
    <xf numFmtId="0" fontId="2" fillId="5" borderId="0" xfId="2" applyFont="1" applyFill="1" applyAlignment="1">
      <alignment horizontal="left"/>
    </xf>
    <xf numFmtId="0" fontId="16" fillId="5" borderId="16" xfId="2" applyFont="1" applyFill="1" applyBorder="1" applyAlignment="1">
      <alignment horizontal="center"/>
    </xf>
    <xf numFmtId="0" fontId="16" fillId="5" borderId="0" xfId="2" applyFont="1" applyFill="1"/>
    <xf numFmtId="0" fontId="3" fillId="0" borderId="0" xfId="2"/>
    <xf numFmtId="165" fontId="1" fillId="0" borderId="0" xfId="3" applyNumberFormat="1" applyFont="1"/>
    <xf numFmtId="165" fontId="16" fillId="5" borderId="0" xfId="3" applyNumberFormat="1" applyFont="1" applyFill="1"/>
    <xf numFmtId="0" fontId="16" fillId="6" borderId="17" xfId="2" applyFont="1" applyFill="1" applyBorder="1" applyAlignment="1">
      <alignment horizontal="center" wrapText="1"/>
    </xf>
    <xf numFmtId="0" fontId="16" fillId="6" borderId="7" xfId="2" applyFont="1" applyFill="1" applyBorder="1" applyAlignment="1">
      <alignment horizontal="center"/>
    </xf>
    <xf numFmtId="0" fontId="16" fillId="6" borderId="8" xfId="2" applyFont="1" applyFill="1" applyBorder="1" applyAlignment="1">
      <alignment horizontal="center"/>
    </xf>
    <xf numFmtId="0" fontId="16" fillId="6" borderId="9" xfId="2" applyFont="1" applyFill="1" applyBorder="1" applyAlignment="1">
      <alignment horizontal="center"/>
    </xf>
    <xf numFmtId="0" fontId="16" fillId="6" borderId="18" xfId="2" applyFont="1" applyFill="1" applyBorder="1" applyAlignment="1">
      <alignment horizontal="center"/>
    </xf>
    <xf numFmtId="0" fontId="16" fillId="6" borderId="19" xfId="2" applyFont="1" applyFill="1" applyBorder="1" applyAlignment="1">
      <alignment horizontal="center"/>
    </xf>
    <xf numFmtId="0" fontId="16" fillId="6" borderId="20" xfId="2" applyFont="1" applyFill="1" applyBorder="1" applyAlignment="1">
      <alignment horizontal="center"/>
    </xf>
    <xf numFmtId="165" fontId="16" fillId="6" borderId="18" xfId="3" applyNumberFormat="1" applyFont="1" applyFill="1" applyBorder="1" applyAlignment="1">
      <alignment horizontal="center"/>
    </xf>
    <xf numFmtId="165" fontId="16" fillId="6" borderId="19" xfId="3" applyNumberFormat="1" applyFont="1" applyFill="1" applyBorder="1" applyAlignment="1">
      <alignment horizontal="center"/>
    </xf>
    <xf numFmtId="165" fontId="16" fillId="6" borderId="20" xfId="3" applyNumberFormat="1" applyFont="1" applyFill="1" applyBorder="1" applyAlignment="1">
      <alignment horizontal="center"/>
    </xf>
    <xf numFmtId="0" fontId="5" fillId="0" borderId="0" xfId="2" applyFont="1" applyAlignment="1">
      <alignment horizontal="right"/>
    </xf>
    <xf numFmtId="2" fontId="17" fillId="7" borderId="7" xfId="2" applyNumberFormat="1" applyFont="1" applyFill="1" applyBorder="1" applyAlignment="1">
      <alignment horizontal="center"/>
    </xf>
    <xf numFmtId="2" fontId="17" fillId="7" borderId="8" xfId="2" applyNumberFormat="1" applyFont="1" applyFill="1" applyBorder="1" applyAlignment="1">
      <alignment horizontal="center"/>
    </xf>
    <xf numFmtId="2" fontId="17" fillId="7" borderId="9" xfId="2" applyNumberFormat="1" applyFont="1" applyFill="1" applyBorder="1" applyAlignment="1">
      <alignment horizontal="center"/>
    </xf>
    <xf numFmtId="0" fontId="18" fillId="0" borderId="0" xfId="2" applyFont="1"/>
    <xf numFmtId="165" fontId="17" fillId="7" borderId="7" xfId="3" applyNumberFormat="1" applyFont="1" applyFill="1" applyBorder="1" applyAlignment="1">
      <alignment horizontal="center"/>
    </xf>
    <xf numFmtId="165" fontId="17" fillId="7" borderId="8" xfId="3" applyNumberFormat="1" applyFont="1" applyFill="1" applyBorder="1" applyAlignment="1">
      <alignment horizontal="center"/>
    </xf>
    <xf numFmtId="165" fontId="17" fillId="7" borderId="9" xfId="3" applyNumberFormat="1" applyFont="1" applyFill="1" applyBorder="1" applyAlignment="1">
      <alignment horizontal="center"/>
    </xf>
    <xf numFmtId="164" fontId="17" fillId="7" borderId="7" xfId="3" applyFont="1" applyFill="1" applyBorder="1" applyAlignment="1">
      <alignment horizontal="center"/>
    </xf>
    <xf numFmtId="164" fontId="17" fillId="7" borderId="8" xfId="3" applyFont="1" applyFill="1" applyBorder="1" applyAlignment="1">
      <alignment horizontal="center"/>
    </xf>
    <xf numFmtId="164" fontId="17" fillId="7" borderId="9" xfId="3" applyFont="1" applyFill="1" applyBorder="1" applyAlignment="1">
      <alignment horizontal="center"/>
    </xf>
    <xf numFmtId="2" fontId="16" fillId="5" borderId="18" xfId="2" applyNumberFormat="1" applyFont="1" applyFill="1" applyBorder="1" applyAlignment="1">
      <alignment horizontal="center"/>
    </xf>
    <xf numFmtId="168" fontId="16" fillId="5" borderId="18" xfId="2" applyNumberFormat="1" applyFont="1" applyFill="1" applyBorder="1" applyAlignment="1">
      <alignment horizontal="center"/>
    </xf>
    <xf numFmtId="168" fontId="16" fillId="5" borderId="19" xfId="2" applyNumberFormat="1" applyFont="1" applyFill="1" applyBorder="1" applyAlignment="1">
      <alignment horizontal="center"/>
    </xf>
    <xf numFmtId="168" fontId="16" fillId="5" borderId="20" xfId="2" applyNumberFormat="1" applyFont="1" applyFill="1" applyBorder="1" applyAlignment="1">
      <alignment horizontal="center"/>
    </xf>
    <xf numFmtId="2" fontId="16" fillId="5" borderId="7" xfId="2" applyNumberFormat="1" applyFont="1" applyFill="1" applyBorder="1" applyAlignment="1">
      <alignment horizontal="center"/>
    </xf>
    <xf numFmtId="2" fontId="16" fillId="5" borderId="8" xfId="2" applyNumberFormat="1" applyFont="1" applyFill="1" applyBorder="1" applyAlignment="1">
      <alignment horizontal="center"/>
    </xf>
    <xf numFmtId="2" fontId="16" fillId="5" borderId="9" xfId="2" applyNumberFormat="1" applyFont="1" applyFill="1" applyBorder="1" applyAlignment="1">
      <alignment horizontal="center"/>
    </xf>
    <xf numFmtId="164" fontId="1" fillId="0" borderId="0" xfId="3" applyFont="1"/>
    <xf numFmtId="165" fontId="16" fillId="5" borderId="7" xfId="3" applyNumberFormat="1" applyFont="1" applyFill="1" applyBorder="1" applyAlignment="1">
      <alignment horizontal="center"/>
    </xf>
    <xf numFmtId="165" fontId="16" fillId="5" borderId="8" xfId="3" applyNumberFormat="1" applyFont="1" applyFill="1" applyBorder="1" applyAlignment="1">
      <alignment horizontal="center"/>
    </xf>
    <xf numFmtId="165" fontId="16" fillId="5" borderId="9" xfId="3" applyNumberFormat="1" applyFont="1" applyFill="1" applyBorder="1" applyAlignment="1">
      <alignment horizontal="center"/>
    </xf>
    <xf numFmtId="164" fontId="16" fillId="5" borderId="7" xfId="3" applyFont="1" applyFill="1" applyBorder="1" applyAlignment="1">
      <alignment horizontal="center"/>
    </xf>
    <xf numFmtId="164" fontId="16" fillId="5" borderId="8" xfId="3" applyFont="1" applyFill="1" applyBorder="1" applyAlignment="1">
      <alignment horizontal="center"/>
    </xf>
    <xf numFmtId="164" fontId="16" fillId="5" borderId="9" xfId="3" applyFont="1" applyFill="1" applyBorder="1" applyAlignment="1">
      <alignment horizontal="center"/>
    </xf>
    <xf numFmtId="2" fontId="16" fillId="5" borderId="16" xfId="2" applyNumberFormat="1" applyFont="1" applyFill="1" applyBorder="1" applyAlignment="1">
      <alignment horizontal="center"/>
    </xf>
    <xf numFmtId="168" fontId="16" fillId="5" borderId="16" xfId="2" applyNumberFormat="1" applyFont="1" applyFill="1" applyBorder="1" applyAlignment="1">
      <alignment horizontal="center"/>
    </xf>
    <xf numFmtId="168" fontId="16" fillId="5" borderId="0" xfId="2" applyNumberFormat="1" applyFont="1" applyFill="1" applyBorder="1" applyAlignment="1">
      <alignment horizontal="center"/>
    </xf>
    <xf numFmtId="168" fontId="16" fillId="5" borderId="21" xfId="2" applyNumberFormat="1" applyFont="1" applyFill="1" applyBorder="1" applyAlignment="1">
      <alignment horizontal="center"/>
    </xf>
    <xf numFmtId="2" fontId="16" fillId="5" borderId="0" xfId="2" applyNumberFormat="1" applyFont="1" applyFill="1" applyBorder="1" applyAlignment="1">
      <alignment horizontal="center"/>
    </xf>
    <xf numFmtId="2" fontId="3" fillId="0" borderId="0" xfId="2" applyNumberFormat="1"/>
    <xf numFmtId="165" fontId="16" fillId="5" borderId="16" xfId="3" applyNumberFormat="1" applyFont="1" applyFill="1" applyBorder="1" applyAlignment="1">
      <alignment horizontal="center"/>
    </xf>
    <xf numFmtId="165" fontId="16" fillId="5" borderId="0" xfId="3" applyNumberFormat="1" applyFont="1" applyFill="1" applyBorder="1" applyAlignment="1">
      <alignment horizontal="center"/>
    </xf>
    <xf numFmtId="164" fontId="16" fillId="5" borderId="16" xfId="3" applyFont="1" applyFill="1" applyBorder="1" applyAlignment="1">
      <alignment horizontal="center"/>
    </xf>
    <xf numFmtId="164" fontId="16" fillId="5" borderId="0" xfId="3" applyFont="1" applyFill="1" applyBorder="1" applyAlignment="1">
      <alignment horizontal="center"/>
    </xf>
    <xf numFmtId="2" fontId="16" fillId="5" borderId="21" xfId="2" applyNumberFormat="1" applyFont="1" applyFill="1" applyBorder="1" applyAlignment="1">
      <alignment horizontal="center"/>
    </xf>
    <xf numFmtId="165" fontId="16" fillId="5" borderId="21" xfId="3" applyNumberFormat="1" applyFont="1" applyFill="1" applyBorder="1" applyAlignment="1">
      <alignment horizontal="center"/>
    </xf>
    <xf numFmtId="164" fontId="16" fillId="5" borderId="21" xfId="3" applyFont="1" applyFill="1" applyBorder="1" applyAlignment="1">
      <alignment horizontal="center"/>
    </xf>
    <xf numFmtId="2" fontId="16" fillId="5" borderId="19" xfId="2" applyNumberFormat="1" applyFont="1" applyFill="1" applyBorder="1" applyAlignment="1">
      <alignment horizontal="center"/>
    </xf>
    <xf numFmtId="2" fontId="16" fillId="5" borderId="20" xfId="2" applyNumberFormat="1" applyFont="1" applyFill="1" applyBorder="1" applyAlignment="1">
      <alignment horizontal="center"/>
    </xf>
    <xf numFmtId="165" fontId="16" fillId="5" borderId="18" xfId="3" applyNumberFormat="1" applyFont="1" applyFill="1" applyBorder="1" applyAlignment="1">
      <alignment horizontal="center"/>
    </xf>
    <xf numFmtId="165" fontId="16" fillId="5" borderId="19" xfId="3" applyNumberFormat="1" applyFont="1" applyFill="1" applyBorder="1" applyAlignment="1">
      <alignment horizontal="center"/>
    </xf>
    <xf numFmtId="165" fontId="16" fillId="5" borderId="20" xfId="3" applyNumberFormat="1" applyFont="1" applyFill="1" applyBorder="1" applyAlignment="1">
      <alignment horizontal="center"/>
    </xf>
    <xf numFmtId="164" fontId="16" fillId="5" borderId="18" xfId="3" applyFont="1" applyFill="1" applyBorder="1" applyAlignment="1">
      <alignment horizontal="center"/>
    </xf>
    <xf numFmtId="164" fontId="16" fillId="5" borderId="19" xfId="3" applyFont="1" applyFill="1" applyBorder="1" applyAlignment="1">
      <alignment horizontal="center"/>
    </xf>
    <xf numFmtId="164" fontId="16" fillId="5" borderId="20" xfId="3" applyFont="1" applyFill="1" applyBorder="1" applyAlignment="1">
      <alignment horizontal="center"/>
    </xf>
    <xf numFmtId="0" fontId="3" fillId="0" borderId="0" xfId="2" applyFill="1" applyBorder="1" applyAlignment="1">
      <alignment horizontal="center"/>
    </xf>
    <xf numFmtId="0" fontId="16" fillId="0" borderId="0" xfId="2" applyFont="1" applyFill="1" applyBorder="1" applyAlignment="1">
      <alignment horizontal="center"/>
    </xf>
    <xf numFmtId="0" fontId="16" fillId="0" borderId="0" xfId="2" applyFont="1" applyFill="1" applyBorder="1"/>
    <xf numFmtId="165" fontId="16" fillId="0" borderId="0" xfId="3" applyNumberFormat="1" applyFont="1" applyFill="1" applyBorder="1" applyAlignment="1">
      <alignment horizontal="center"/>
    </xf>
    <xf numFmtId="165" fontId="16" fillId="0" borderId="0" xfId="3" applyNumberFormat="1" applyFont="1" applyFill="1" applyBorder="1"/>
    <xf numFmtId="0" fontId="4" fillId="3" borderId="8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center"/>
    </xf>
    <xf numFmtId="0" fontId="4" fillId="0" borderId="0" xfId="2" applyFont="1" applyFill="1" applyBorder="1"/>
    <xf numFmtId="0" fontId="9" fillId="0" borderId="0" xfId="2" applyFont="1" applyFill="1" applyBorder="1"/>
    <xf numFmtId="164" fontId="4" fillId="0" borderId="0" xfId="2" applyNumberFormat="1" applyFont="1" applyBorder="1"/>
    <xf numFmtId="169" fontId="4" fillId="0" borderId="0" xfId="3" applyNumberFormat="1" applyFont="1" applyBorder="1"/>
    <xf numFmtId="167" fontId="4" fillId="8" borderId="6" xfId="2" applyNumberFormat="1" applyFont="1" applyFill="1" applyBorder="1"/>
    <xf numFmtId="2" fontId="4" fillId="8" borderId="6" xfId="2" applyNumberFormat="1" applyFont="1" applyFill="1" applyBorder="1" applyAlignment="1">
      <alignment horizontal="right"/>
    </xf>
    <xf numFmtId="4" fontId="4" fillId="4" borderId="6" xfId="2" applyNumberFormat="1" applyFont="1" applyFill="1" applyBorder="1" applyProtection="1">
      <protection locked="0"/>
    </xf>
    <xf numFmtId="0" fontId="4" fillId="3" borderId="7" xfId="2" applyFont="1" applyFill="1" applyBorder="1" applyAlignment="1">
      <alignment horizontal="left"/>
    </xf>
    <xf numFmtId="0" fontId="11" fillId="0" borderId="0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16" fillId="6" borderId="7" xfId="2" applyFont="1" applyFill="1" applyBorder="1" applyAlignment="1">
      <alignment horizontal="center"/>
    </xf>
    <xf numFmtId="0" fontId="16" fillId="6" borderId="8" xfId="2" applyFont="1" applyFill="1" applyBorder="1" applyAlignment="1">
      <alignment horizontal="center"/>
    </xf>
    <xf numFmtId="0" fontId="16" fillId="6" borderId="9" xfId="2" applyFont="1" applyFill="1" applyBorder="1" applyAlignment="1">
      <alignment horizontal="center"/>
    </xf>
    <xf numFmtId="0" fontId="16" fillId="6" borderId="7" xfId="2" applyFont="1" applyFill="1" applyBorder="1" applyAlignment="1">
      <alignment horizontal="center" wrapText="1"/>
    </xf>
    <xf numFmtId="0" fontId="16" fillId="6" borderId="8" xfId="2" applyFont="1" applyFill="1" applyBorder="1" applyAlignment="1">
      <alignment horizontal="center" wrapText="1"/>
    </xf>
    <xf numFmtId="0" fontId="16" fillId="6" borderId="9" xfId="2" applyFont="1" applyFill="1" applyBorder="1" applyAlignment="1">
      <alignment horizontal="center" wrapText="1"/>
    </xf>
    <xf numFmtId="165" fontId="16" fillId="6" borderId="7" xfId="3" applyNumberFormat="1" applyFont="1" applyFill="1" applyBorder="1" applyAlignment="1">
      <alignment horizontal="center" wrapText="1"/>
    </xf>
    <xf numFmtId="165" fontId="16" fillId="6" borderId="8" xfId="3" applyNumberFormat="1" applyFont="1" applyFill="1" applyBorder="1" applyAlignment="1">
      <alignment horizontal="center"/>
    </xf>
    <xf numFmtId="165" fontId="16" fillId="6" borderId="9" xfId="3" applyNumberFormat="1" applyFont="1" applyFill="1" applyBorder="1" applyAlignment="1">
      <alignment horizontal="center"/>
    </xf>
  </cellXfs>
  <cellStyles count="14">
    <cellStyle name="Comma 2" xfId="7"/>
    <cellStyle name="Comma 2 2" xfId="3"/>
    <cellStyle name="Comma 3" xfId="8"/>
    <cellStyle name="Comma 3 2" xfId="9"/>
    <cellStyle name="Comma 3 3" xfId="4"/>
    <cellStyle name="Comma 4" xfId="10"/>
    <cellStyle name="Comma 5" xfId="11"/>
    <cellStyle name="Hyperlink 2" xfId="6"/>
    <cellStyle name="Normal" xfId="0" builtinId="0"/>
    <cellStyle name="Normal 2" xfId="2"/>
    <cellStyle name="Normal 2 2" xfId="12"/>
    <cellStyle name="Normal 3" xfId="13"/>
    <cellStyle name="Percent" xfId="1" builtinId="5"/>
    <cellStyle name="Percent 2" xfId="5"/>
  </cellStyles>
  <dxfs count="1">
    <dxf>
      <font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2" defaultPivotStyle="PivotStyleLight16"/>
  <colors>
    <mruColors>
      <color rgb="FFCC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ofengland.co.uk/NRPortbl/Markets/324136/666317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"/>
      <sheetName val="Internet"/>
      <sheetName val="Inter"/>
      <sheetName val="G"/>
      <sheetName val="a"/>
      <sheetName val="a (2)"/>
    </sheetNames>
    <sheetDataSet>
      <sheetData sheetId="0"/>
      <sheetData sheetId="1">
        <row r="11">
          <cell r="D11">
            <v>100</v>
          </cell>
        </row>
        <row r="37">
          <cell r="H37">
            <v>157.53424657534245</v>
          </cell>
        </row>
        <row r="38">
          <cell r="H38">
            <v>52.272727272727273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ofengland.co.uk/markets/Pages/money/documentation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O49"/>
  <sheetViews>
    <sheetView showGridLines="0" tabSelected="1" zoomScale="85" zoomScaleNormal="85" workbookViewId="0">
      <selection activeCell="C5" sqref="C5"/>
    </sheetView>
  </sheetViews>
  <sheetFormatPr defaultRowHeight="12.75" x14ac:dyDescent="0.2"/>
  <cols>
    <col min="1" max="2" width="2.28515625" style="1" customWidth="1"/>
    <col min="3" max="3" width="41" style="1" customWidth="1"/>
    <col min="4" max="7" width="21" style="1" customWidth="1"/>
    <col min="8" max="8" width="2.140625" style="1" customWidth="1"/>
    <col min="9" max="9" width="2.5703125" style="1" customWidth="1"/>
    <col min="10" max="10" width="9.140625" style="2"/>
    <col min="11" max="11" width="12" style="2" bestFit="1" customWidth="1"/>
    <col min="12" max="12" width="12.7109375" style="2" bestFit="1" customWidth="1"/>
    <col min="13" max="15" width="9.140625" style="2"/>
    <col min="16" max="16384" width="9.140625" style="1"/>
  </cols>
  <sheetData>
    <row r="1" spans="1:14" s="2" customFormat="1" ht="13.5" thickBo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4" s="2" customFormat="1" ht="15.75" customHeight="1" thickTop="1" x14ac:dyDescent="0.2">
      <c r="A2" s="1"/>
      <c r="B2" s="131" t="s">
        <v>39</v>
      </c>
      <c r="C2" s="132"/>
      <c r="D2" s="132"/>
      <c r="E2" s="132"/>
      <c r="F2" s="132"/>
      <c r="G2" s="132"/>
      <c r="H2" s="133"/>
      <c r="I2" s="1"/>
    </row>
    <row r="3" spans="1:14" s="2" customFormat="1" x14ac:dyDescent="0.2">
      <c r="A3" s="1"/>
      <c r="B3" s="3"/>
      <c r="C3" s="4"/>
      <c r="D3" s="4"/>
      <c r="E3" s="4"/>
      <c r="F3" s="4"/>
      <c r="G3" s="4"/>
      <c r="H3" s="5"/>
      <c r="I3" s="1"/>
      <c r="K3" s="6"/>
    </row>
    <row r="4" spans="1:14" s="2" customFormat="1" x14ac:dyDescent="0.2">
      <c r="A4" s="1"/>
      <c r="B4" s="3"/>
      <c r="C4" s="7" t="s">
        <v>0</v>
      </c>
      <c r="D4" s="4"/>
      <c r="E4" s="4"/>
      <c r="F4" s="4"/>
      <c r="G4" s="4"/>
      <c r="H4" s="5"/>
      <c r="I4" s="1"/>
      <c r="K4" s="6"/>
    </row>
    <row r="5" spans="1:14" s="2" customFormat="1" x14ac:dyDescent="0.2">
      <c r="A5" s="1"/>
      <c r="B5" s="3"/>
      <c r="C5" s="8"/>
      <c r="D5" s="9" t="s">
        <v>1</v>
      </c>
      <c r="E5" s="9" t="s">
        <v>2</v>
      </c>
      <c r="F5" s="9" t="s">
        <v>3</v>
      </c>
      <c r="G5" s="4"/>
      <c r="H5" s="5"/>
      <c r="I5" s="1"/>
    </row>
    <row r="6" spans="1:14" s="2" customFormat="1" x14ac:dyDescent="0.2">
      <c r="A6" s="1"/>
      <c r="B6" s="3"/>
      <c r="C6" s="10" t="s">
        <v>4</v>
      </c>
      <c r="D6" s="11">
        <f>'DWFS Workings'!B5</f>
        <v>25</v>
      </c>
      <c r="E6" s="11">
        <f>'DWFS Workings'!C5</f>
        <v>50</v>
      </c>
      <c r="F6" s="11">
        <f>'DWFS Workings'!D5</f>
        <v>75</v>
      </c>
      <c r="G6" s="4"/>
      <c r="H6" s="5"/>
      <c r="I6" s="1"/>
    </row>
    <row r="7" spans="1:14" s="2" customFormat="1" ht="15" x14ac:dyDescent="0.2">
      <c r="A7" s="1"/>
      <c r="B7" s="3"/>
      <c r="C7" s="12" t="s">
        <v>5</v>
      </c>
      <c r="D7" s="129" t="s">
        <v>6</v>
      </c>
      <c r="E7" s="120"/>
      <c r="F7" s="121"/>
      <c r="G7" s="4"/>
      <c r="H7" s="5"/>
      <c r="I7" s="1"/>
    </row>
    <row r="8" spans="1:14" s="2" customFormat="1" x14ac:dyDescent="0.2">
      <c r="A8" s="1"/>
      <c r="B8" s="3"/>
      <c r="C8" s="10" t="s">
        <v>7</v>
      </c>
      <c r="D8" s="129" t="s">
        <v>8</v>
      </c>
      <c r="E8" s="120"/>
      <c r="F8" s="121"/>
      <c r="G8" s="4"/>
      <c r="H8" s="5"/>
      <c r="I8" s="1"/>
    </row>
    <row r="9" spans="1:14" s="2" customFormat="1" x14ac:dyDescent="0.2">
      <c r="A9" s="1"/>
      <c r="B9" s="3"/>
      <c r="C9" s="4"/>
      <c r="D9" s="4"/>
      <c r="E9" s="4"/>
      <c r="F9" s="4"/>
      <c r="G9" s="4"/>
      <c r="H9" s="5"/>
      <c r="I9" s="1"/>
    </row>
    <row r="10" spans="1:14" s="2" customFormat="1" x14ac:dyDescent="0.2">
      <c r="A10" s="1"/>
      <c r="B10" s="3"/>
      <c r="C10" s="7" t="s">
        <v>9</v>
      </c>
      <c r="D10" s="4"/>
      <c r="E10" s="4"/>
      <c r="F10" s="4"/>
      <c r="G10" s="4"/>
      <c r="H10" s="5"/>
      <c r="I10" s="1"/>
    </row>
    <row r="11" spans="1:14" s="2" customFormat="1" x14ac:dyDescent="0.2">
      <c r="A11" s="1"/>
      <c r="B11" s="3"/>
      <c r="C11" s="8" t="s">
        <v>10</v>
      </c>
      <c r="D11" s="13"/>
      <c r="E11" s="14"/>
      <c r="F11" s="14"/>
      <c r="G11" s="4"/>
      <c r="H11" s="5"/>
      <c r="I11" s="1"/>
    </row>
    <row r="12" spans="1:14" s="2" customFormat="1" x14ac:dyDescent="0.2">
      <c r="A12" s="1"/>
      <c r="B12" s="3"/>
      <c r="C12" s="8" t="s">
        <v>11</v>
      </c>
      <c r="D12" s="15"/>
      <c r="E12" s="14"/>
      <c r="F12" s="14"/>
      <c r="G12" s="122"/>
      <c r="H12" s="5"/>
      <c r="I12" s="1"/>
      <c r="K12" s="16"/>
    </row>
    <row r="13" spans="1:14" s="2" customFormat="1" x14ac:dyDescent="0.2">
      <c r="A13" s="1"/>
      <c r="B13" s="3"/>
      <c r="C13" s="8" t="s">
        <v>12</v>
      </c>
      <c r="D13" s="17" t="s">
        <v>42</v>
      </c>
      <c r="E13" s="14"/>
      <c r="F13" s="14"/>
      <c r="G13" s="122"/>
      <c r="H13" s="5"/>
      <c r="I13" s="1"/>
    </row>
    <row r="14" spans="1:14" s="2" customFormat="1" x14ac:dyDescent="0.2">
      <c r="A14" s="1"/>
      <c r="B14" s="3"/>
      <c r="C14" s="8" t="s">
        <v>43</v>
      </c>
      <c r="D14" s="128"/>
      <c r="E14" s="14"/>
      <c r="F14" s="14"/>
      <c r="G14" s="9" t="s">
        <v>13</v>
      </c>
      <c r="H14" s="5"/>
      <c r="I14" s="1"/>
      <c r="K14" s="18"/>
    </row>
    <row r="15" spans="1:14" s="2" customFormat="1" x14ac:dyDescent="0.2">
      <c r="A15" s="1"/>
      <c r="B15" s="3"/>
      <c r="C15" s="8" t="s">
        <v>40</v>
      </c>
      <c r="D15" s="19"/>
      <c r="E15" s="19"/>
      <c r="F15" s="19"/>
      <c r="G15" s="20">
        <f>SUM(D15:F15)</f>
        <v>0</v>
      </c>
      <c r="H15" s="5"/>
      <c r="I15" s="1"/>
      <c r="M15" s="21"/>
      <c r="N15" s="21"/>
    </row>
    <row r="16" spans="1:14" s="2" customFormat="1" x14ac:dyDescent="0.2">
      <c r="A16" s="1"/>
      <c r="B16" s="3"/>
      <c r="C16" s="22" t="str">
        <f>IF(G15&gt;D11*0.15,"DRAWING &gt; 15% OF ELIGIBLE LIABILITIES","")</f>
        <v/>
      </c>
      <c r="D16" s="4"/>
      <c r="E16" s="4"/>
      <c r="F16" s="4"/>
      <c r="G16" s="4"/>
      <c r="H16" s="5"/>
      <c r="I16" s="1"/>
      <c r="K16" s="23"/>
      <c r="L16" s="24"/>
    </row>
    <row r="17" spans="2:12" s="2" customFormat="1" x14ac:dyDescent="0.2">
      <c r="B17" s="3"/>
      <c r="C17" s="25" t="s">
        <v>14</v>
      </c>
      <c r="D17" s="4"/>
      <c r="E17" s="4"/>
      <c r="F17" s="4"/>
      <c r="G17" s="4"/>
      <c r="H17" s="5"/>
      <c r="I17" s="1"/>
      <c r="K17" s="23"/>
      <c r="L17" s="24"/>
    </row>
    <row r="18" spans="2:12" s="2" customFormat="1" x14ac:dyDescent="0.2">
      <c r="B18" s="3"/>
      <c r="C18" s="8"/>
      <c r="D18" s="9" t="s">
        <v>1</v>
      </c>
      <c r="E18" s="9" t="s">
        <v>2</v>
      </c>
      <c r="F18" s="9" t="s">
        <v>3</v>
      </c>
      <c r="G18" s="9" t="s">
        <v>13</v>
      </c>
      <c r="H18" s="5"/>
      <c r="I18" s="1"/>
      <c r="K18" s="26"/>
      <c r="L18" s="24"/>
    </row>
    <row r="19" spans="2:12" s="2" customFormat="1" x14ac:dyDescent="0.2">
      <c r="B19" s="3"/>
      <c r="C19" s="10" t="s">
        <v>15</v>
      </c>
      <c r="D19" s="27">
        <f>IF(E41&gt;0.05,0,IF(D41&gt;0.05,0.05-E41,D40))</f>
        <v>0</v>
      </c>
      <c r="E19" s="27">
        <f>IF(F41&gt;0.05,0,IF(E41&gt;0.05,0.05-F41,E40))</f>
        <v>0</v>
      </c>
      <c r="F19" s="27">
        <f>IF(F40&gt;0.05,0.05,F40)</f>
        <v>0</v>
      </c>
      <c r="G19" s="27">
        <f>SUM(D19:F19)</f>
        <v>0</v>
      </c>
      <c r="H19" s="5"/>
      <c r="I19" s="1"/>
    </row>
    <row r="20" spans="2:12" s="2" customFormat="1" x14ac:dyDescent="0.2">
      <c r="B20" s="3"/>
      <c r="C20" s="12" t="s">
        <v>16</v>
      </c>
      <c r="D20" s="27">
        <f>IF(D40=0,0,IF(E41&gt;0.15,0,IF(D41&gt;0.15,IF(D19=0,0.15-MAX(E41,0.05),MAX(0.1,0.15-D19)),D40-D19)))</f>
        <v>0</v>
      </c>
      <c r="E20" s="27">
        <f>IF(E40=0,0,IF(F41&gt;0.15,0,IF(E41&gt;0.15,IF(E19=0,0.15-MAX(F41,0.05),MAX(0.1,0.15-E19)),E40-E19)))</f>
        <v>0</v>
      </c>
      <c r="F20" s="27">
        <f>IF(F40&lt;0.05,0,IF(F40&gt;0.15,0.1,F40-0.05))</f>
        <v>0</v>
      </c>
      <c r="G20" s="27">
        <f>SUM(D20:F20)</f>
        <v>0</v>
      </c>
      <c r="H20" s="5"/>
      <c r="I20" s="1"/>
      <c r="J20" s="28"/>
      <c r="K20" s="21"/>
    </row>
    <row r="21" spans="2:12" s="2" customFormat="1" x14ac:dyDescent="0.2">
      <c r="B21" s="3"/>
      <c r="C21" s="10" t="s">
        <v>17</v>
      </c>
      <c r="D21" s="27">
        <f>IF(D41&lt;0.15,0,D41-0.15)</f>
        <v>0</v>
      </c>
      <c r="E21" s="27">
        <f>IF(E41&lt;0.15,0,E41-0.15)</f>
        <v>0</v>
      </c>
      <c r="F21" s="27">
        <f>IF(F41&lt;0.15,0,F41-0.15)</f>
        <v>0</v>
      </c>
      <c r="G21" s="27">
        <f>SUM(D21:F21)</f>
        <v>0</v>
      </c>
      <c r="H21" s="5"/>
      <c r="I21" s="1"/>
      <c r="K21" s="21"/>
    </row>
    <row r="22" spans="2:12" s="2" customFormat="1" x14ac:dyDescent="0.2">
      <c r="B22" s="3"/>
      <c r="C22" s="29" t="s">
        <v>13</v>
      </c>
      <c r="D22" s="27">
        <f>SUM(D19:D21)</f>
        <v>0</v>
      </c>
      <c r="E22" s="27">
        <f>SUM(E19:E21)</f>
        <v>0</v>
      </c>
      <c r="F22" s="27">
        <f>SUM(F19:F21)</f>
        <v>0</v>
      </c>
      <c r="G22" s="27">
        <f>SUM(G19:G21)</f>
        <v>0</v>
      </c>
      <c r="H22" s="5"/>
      <c r="I22" s="1"/>
      <c r="J22" s="28"/>
    </row>
    <row r="23" spans="2:12" s="2" customFormat="1" x14ac:dyDescent="0.2">
      <c r="B23" s="3"/>
      <c r="C23" s="30"/>
      <c r="D23" s="30"/>
      <c r="E23" s="30"/>
      <c r="F23" s="30"/>
      <c r="G23" s="30"/>
      <c r="H23" s="5"/>
      <c r="I23" s="1"/>
      <c r="J23" s="28"/>
    </row>
    <row r="24" spans="2:12" s="2" customFormat="1" x14ac:dyDescent="0.2">
      <c r="B24" s="3"/>
      <c r="C24" s="25" t="s">
        <v>18</v>
      </c>
      <c r="D24" s="4"/>
      <c r="E24" s="4"/>
      <c r="F24" s="4"/>
      <c r="G24" s="4"/>
      <c r="H24" s="5"/>
      <c r="I24" s="1"/>
    </row>
    <row r="25" spans="2:12" s="2" customFormat="1" x14ac:dyDescent="0.2">
      <c r="B25" s="3"/>
      <c r="C25" s="8"/>
      <c r="D25" s="9" t="s">
        <v>1</v>
      </c>
      <c r="E25" s="9" t="s">
        <v>2</v>
      </c>
      <c r="F25" s="9" t="s">
        <v>3</v>
      </c>
      <c r="G25" s="31" t="s">
        <v>13</v>
      </c>
      <c r="H25" s="5"/>
      <c r="I25" s="1"/>
    </row>
    <row r="26" spans="2:12" s="2" customFormat="1" x14ac:dyDescent="0.2">
      <c r="B26" s="3"/>
      <c r="C26" s="10" t="s">
        <v>15</v>
      </c>
      <c r="D26" s="20">
        <f t="shared" ref="D26:F29" si="0">D19*$D$11</f>
        <v>0</v>
      </c>
      <c r="E26" s="20">
        <f t="shared" si="0"/>
        <v>0</v>
      </c>
      <c r="F26" s="20">
        <f t="shared" si="0"/>
        <v>0</v>
      </c>
      <c r="G26" s="20">
        <f>SUM(D26:F26)</f>
        <v>0</v>
      </c>
      <c r="H26" s="5"/>
      <c r="I26" s="1"/>
      <c r="K26" s="32"/>
    </row>
    <row r="27" spans="2:12" s="2" customFormat="1" x14ac:dyDescent="0.2">
      <c r="B27" s="3"/>
      <c r="C27" s="12" t="s">
        <v>16</v>
      </c>
      <c r="D27" s="20">
        <f t="shared" si="0"/>
        <v>0</v>
      </c>
      <c r="E27" s="20">
        <f t="shared" si="0"/>
        <v>0</v>
      </c>
      <c r="F27" s="20">
        <f t="shared" si="0"/>
        <v>0</v>
      </c>
      <c r="G27" s="20">
        <f>SUM(D27:F27)</f>
        <v>0</v>
      </c>
      <c r="H27" s="5"/>
      <c r="I27" s="1"/>
    </row>
    <row r="28" spans="2:12" s="2" customFormat="1" x14ac:dyDescent="0.2">
      <c r="B28" s="3"/>
      <c r="C28" s="10" t="s">
        <v>17</v>
      </c>
      <c r="D28" s="20">
        <f t="shared" si="0"/>
        <v>0</v>
      </c>
      <c r="E28" s="20">
        <f t="shared" si="0"/>
        <v>0</v>
      </c>
      <c r="F28" s="20">
        <f t="shared" si="0"/>
        <v>0</v>
      </c>
      <c r="G28" s="20">
        <f>SUM(D28:F28)</f>
        <v>0</v>
      </c>
      <c r="H28" s="5"/>
      <c r="I28" s="1"/>
    </row>
    <row r="29" spans="2:12" s="2" customFormat="1" x14ac:dyDescent="0.2">
      <c r="B29" s="3"/>
      <c r="C29" s="29" t="s">
        <v>13</v>
      </c>
      <c r="D29" s="20">
        <f t="shared" si="0"/>
        <v>0</v>
      </c>
      <c r="E29" s="20">
        <f t="shared" si="0"/>
        <v>0</v>
      </c>
      <c r="F29" s="20">
        <f t="shared" si="0"/>
        <v>0</v>
      </c>
      <c r="G29" s="20">
        <f>SUM(D29:F29)</f>
        <v>0</v>
      </c>
      <c r="H29" s="5"/>
      <c r="I29" s="1"/>
      <c r="J29" s="28"/>
    </row>
    <row r="30" spans="2:12" s="2" customFormat="1" x14ac:dyDescent="0.2">
      <c r="B30" s="3"/>
      <c r="C30" s="33"/>
      <c r="D30" s="33"/>
      <c r="E30" s="33"/>
      <c r="F30" s="33"/>
      <c r="G30" s="4"/>
      <c r="H30" s="5"/>
      <c r="I30" s="1"/>
      <c r="J30" s="28"/>
    </row>
    <row r="31" spans="2:12" s="2" customFormat="1" x14ac:dyDescent="0.2">
      <c r="B31" s="3"/>
      <c r="C31" s="7" t="s">
        <v>41</v>
      </c>
      <c r="D31" s="4"/>
      <c r="E31" s="4"/>
      <c r="F31" s="4"/>
      <c r="G31" s="4"/>
      <c r="H31" s="5"/>
      <c r="I31" s="1"/>
      <c r="K31" s="34"/>
    </row>
    <row r="32" spans="2:12" s="2" customFormat="1" x14ac:dyDescent="0.2">
      <c r="B32" s="3"/>
      <c r="C32" s="8" t="s">
        <v>19</v>
      </c>
      <c r="D32" s="126">
        <f>G42+D34</f>
        <v>0</v>
      </c>
      <c r="E32" s="4"/>
      <c r="F32" s="123"/>
      <c r="G32" s="4"/>
      <c r="H32" s="5"/>
      <c r="I32" s="1"/>
      <c r="K32" s="34"/>
    </row>
    <row r="33" spans="1:11" s="2" customFormat="1" x14ac:dyDescent="0.2">
      <c r="B33" s="3"/>
      <c r="C33" s="35" t="s">
        <v>20</v>
      </c>
      <c r="D33" s="126">
        <f>G42</f>
        <v>0</v>
      </c>
      <c r="E33" s="4"/>
      <c r="F33" s="123"/>
      <c r="G33" s="4"/>
      <c r="H33" s="5"/>
      <c r="I33" s="1"/>
      <c r="K33" s="34"/>
    </row>
    <row r="34" spans="1:11" s="2" customFormat="1" x14ac:dyDescent="0.2">
      <c r="B34" s="3"/>
      <c r="C34" s="35" t="s">
        <v>21</v>
      </c>
      <c r="D34" s="126">
        <f>IF(D13="Cash",G15*D14/36500,0)</f>
        <v>0</v>
      </c>
      <c r="E34" s="4"/>
      <c r="F34" s="4"/>
      <c r="G34" s="4"/>
      <c r="H34" s="5"/>
      <c r="I34" s="1"/>
      <c r="K34" s="34"/>
    </row>
    <row r="35" spans="1:11" s="2" customFormat="1" x14ac:dyDescent="0.2">
      <c r="B35" s="3"/>
      <c r="C35" s="8" t="str">
        <f>"Total fees for " &amp; D12 &amp; " days (constant market value) (gbp)"</f>
        <v>Total fees for  days (constant market value) (gbp)</v>
      </c>
      <c r="D35" s="126">
        <f>D32*D12</f>
        <v>0</v>
      </c>
      <c r="E35" s="4"/>
      <c r="F35" s="4"/>
      <c r="G35" s="4"/>
      <c r="H35" s="5"/>
      <c r="I35" s="1"/>
    </row>
    <row r="36" spans="1:11" s="2" customFormat="1" x14ac:dyDescent="0.2">
      <c r="B36" s="3"/>
      <c r="C36" s="8" t="s">
        <v>22</v>
      </c>
      <c r="D36" s="127" t="str">
        <f>G43</f>
        <v>n/a</v>
      </c>
      <c r="E36" s="4"/>
      <c r="F36" s="4"/>
      <c r="G36" s="4"/>
      <c r="H36" s="5"/>
      <c r="I36" s="1"/>
    </row>
    <row r="37" spans="1:11" s="2" customFormat="1" x14ac:dyDescent="0.2">
      <c r="A37" s="36"/>
      <c r="B37" s="3"/>
      <c r="C37" s="37"/>
      <c r="D37" s="38"/>
      <c r="E37" s="38"/>
      <c r="F37" s="38"/>
      <c r="G37" s="39"/>
      <c r="H37" s="5"/>
      <c r="I37" s="1"/>
    </row>
    <row r="38" spans="1:11" s="2" customFormat="1" x14ac:dyDescent="0.2">
      <c r="A38" s="36"/>
      <c r="B38" s="3"/>
      <c r="C38" s="4"/>
      <c r="D38" s="124"/>
      <c r="E38" s="125"/>
      <c r="F38" s="4"/>
      <c r="G38" s="4"/>
      <c r="H38" s="5"/>
      <c r="I38" s="1"/>
    </row>
    <row r="39" spans="1:11" s="2" customFormat="1" x14ac:dyDescent="0.2">
      <c r="A39" s="36"/>
      <c r="B39" s="3"/>
      <c r="C39" s="40" t="s">
        <v>23</v>
      </c>
      <c r="D39" s="41" t="s">
        <v>1</v>
      </c>
      <c r="E39" s="41" t="s">
        <v>2</v>
      </c>
      <c r="F39" s="41" t="s">
        <v>3</v>
      </c>
      <c r="G39" s="41" t="s">
        <v>13</v>
      </c>
      <c r="H39" s="5"/>
      <c r="I39" s="1"/>
    </row>
    <row r="40" spans="1:11" s="2" customFormat="1" x14ac:dyDescent="0.2">
      <c r="A40" s="36"/>
      <c r="B40" s="3"/>
      <c r="C40" s="42" t="s">
        <v>24</v>
      </c>
      <c r="D40" s="43">
        <f>IF(D15=0,0,D15/$D$11)</f>
        <v>0</v>
      </c>
      <c r="E40" s="43">
        <f>IF(E15=0,0,E15/$D$11)</f>
        <v>0</v>
      </c>
      <c r="F40" s="43">
        <f>IF(F15=0,0,F15/$D$11)</f>
        <v>0</v>
      </c>
      <c r="G40" s="44">
        <f>SUM(D40:F40)</f>
        <v>0</v>
      </c>
      <c r="H40" s="5"/>
      <c r="I40" s="1"/>
    </row>
    <row r="41" spans="1:11" s="2" customFormat="1" x14ac:dyDescent="0.2">
      <c r="A41" s="5"/>
      <c r="B41" s="3"/>
      <c r="C41" s="42" t="s">
        <v>25</v>
      </c>
      <c r="D41" s="44">
        <f>SUM(D40:F40)</f>
        <v>0</v>
      </c>
      <c r="E41" s="44">
        <f>SUM(E40:F40)</f>
        <v>0</v>
      </c>
      <c r="F41" s="44">
        <f>F40</f>
        <v>0</v>
      </c>
      <c r="G41" s="44">
        <f>SUM(D41:F41)</f>
        <v>0</v>
      </c>
      <c r="H41" s="5"/>
      <c r="I41" s="1"/>
    </row>
    <row r="42" spans="1:11" s="2" customFormat="1" x14ac:dyDescent="0.2">
      <c r="A42" s="5"/>
      <c r="B42" s="3"/>
      <c r="C42" s="42" t="s">
        <v>26</v>
      </c>
      <c r="D42" s="45">
        <f>'DWFS Workings'!N4</f>
        <v>0</v>
      </c>
      <c r="E42" s="45">
        <f>'DWFS Workings'!O4</f>
        <v>0</v>
      </c>
      <c r="F42" s="45">
        <f>'DWFS Workings'!P4</f>
        <v>0</v>
      </c>
      <c r="G42" s="45">
        <f>SUM(D42:F42)</f>
        <v>0</v>
      </c>
      <c r="H42" s="5"/>
      <c r="I42" s="1"/>
    </row>
    <row r="43" spans="1:11" s="2" customFormat="1" x14ac:dyDescent="0.2">
      <c r="A43" s="5"/>
      <c r="B43" s="3"/>
      <c r="C43" s="42" t="s">
        <v>27</v>
      </c>
      <c r="D43" s="46" t="str">
        <f>IF(ISERROR(((365*D42)/($D$11*D40))*10000),"n/a",((365*'DWFS Workings'!R4)/($D$11*D40))*10000)</f>
        <v>n/a</v>
      </c>
      <c r="E43" s="46" t="str">
        <f>IF(ISERROR(((365*E42)/($D$11*E40))*10000),"n/a",((365*'DWFS Workings'!S4)/($D$11*E40))*10000)</f>
        <v>n/a</v>
      </c>
      <c r="F43" s="46" t="str">
        <f>IF(ISERROR(((365*F42)/($D$11*F40))*10000),"n/a",((365*'DWFS Workings'!T4)/($D$11*F40))*10000)</f>
        <v>n/a</v>
      </c>
      <c r="G43" s="46" t="str">
        <f>IF(ISERROR(((365*G42)/($D$11*G40))*10000),"n/a",((365*SUM('DWFS Workings'!R4:T4))/($D$11*G40))*10000)</f>
        <v>n/a</v>
      </c>
      <c r="H43" s="5"/>
      <c r="I43" s="1"/>
    </row>
    <row r="44" spans="1:11" s="2" customFormat="1" x14ac:dyDescent="0.2">
      <c r="A44" s="5"/>
      <c r="B44" s="3"/>
      <c r="C44" s="4"/>
      <c r="D44" s="4"/>
      <c r="E44" s="4"/>
      <c r="F44" s="4"/>
      <c r="G44" s="4"/>
      <c r="H44" s="5"/>
      <c r="I44" s="1"/>
    </row>
    <row r="45" spans="1:11" s="2" customFormat="1" ht="12.75" customHeight="1" x14ac:dyDescent="0.2">
      <c r="A45" s="5"/>
      <c r="B45" s="3"/>
      <c r="C45" s="130" t="s">
        <v>28</v>
      </c>
      <c r="D45" s="130"/>
      <c r="E45" s="47" t="s">
        <v>29</v>
      </c>
      <c r="F45" s="48"/>
      <c r="G45" s="48"/>
      <c r="H45" s="5"/>
      <c r="I45" s="1"/>
    </row>
    <row r="46" spans="1:11" s="2" customFormat="1" ht="13.5" thickBot="1" x14ac:dyDescent="0.25">
      <c r="A46" s="5"/>
      <c r="B46" s="49"/>
      <c r="C46" s="50"/>
      <c r="D46" s="50"/>
      <c r="E46" s="50"/>
      <c r="F46" s="50"/>
      <c r="G46" s="50"/>
      <c r="H46" s="51"/>
      <c r="I46" s="1"/>
    </row>
    <row r="47" spans="1:11" s="2" customFormat="1" ht="13.5" thickTop="1" x14ac:dyDescent="0.2">
      <c r="A47" s="1"/>
      <c r="B47" s="1"/>
      <c r="C47" s="1"/>
      <c r="D47" s="1"/>
      <c r="E47" s="1"/>
      <c r="F47" s="1"/>
      <c r="G47" s="1"/>
      <c r="H47" s="1"/>
      <c r="I47" s="1"/>
    </row>
    <row r="49" spans="4:4" x14ac:dyDescent="0.2">
      <c r="D49" s="52"/>
    </row>
  </sheetData>
  <sheetProtection sheet="1" objects="1" scenarios="1"/>
  <mergeCells count="2">
    <mergeCell ref="C45:D45"/>
    <mergeCell ref="B2:H2"/>
  </mergeCells>
  <conditionalFormatting sqref="D32:D36">
    <cfRule type="expression" dxfId="0" priority="1" stopIfTrue="1">
      <formula>$G$15&gt;els*#REF!</formula>
    </cfRule>
  </conditionalFormatting>
  <dataValidations count="1">
    <dataValidation type="list" allowBlank="1" showInputMessage="1" showErrorMessage="1" sqref="D13">
      <formula1>"Cash,DBV,TDBV,Gilts"</formula1>
    </dataValidation>
  </dataValidations>
  <hyperlinks>
    <hyperlink ref="E45" r:id="rId1"/>
  </hyperlinks>
  <pageMargins left="0.75" right="0.75" top="1" bottom="1" header="0.5" footer="0.5"/>
  <pageSetup paperSize="9" scale="7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T105"/>
  <sheetViews>
    <sheetView topLeftCell="B3" workbookViewId="0">
      <selection activeCell="N10" sqref="N10"/>
    </sheetView>
  </sheetViews>
  <sheetFormatPr defaultRowHeight="12.75" x14ac:dyDescent="0.2"/>
  <cols>
    <col min="1" max="1" width="27.140625" style="115" bestFit="1" customWidth="1"/>
    <col min="2" max="2" width="10.5703125" style="116" customWidth="1"/>
    <col min="3" max="4" width="10.5703125" style="117" customWidth="1"/>
    <col min="5" max="5" width="6" style="56" bestFit="1" customWidth="1"/>
    <col min="6" max="6" width="12.140625" style="116" customWidth="1"/>
    <col min="7" max="8" width="12.140625" style="117" customWidth="1"/>
    <col min="9" max="9" width="1.85546875" style="56" customWidth="1"/>
    <col min="10" max="10" width="14.5703125" style="118" bestFit="1" customWidth="1"/>
    <col min="11" max="11" width="11" style="119" bestFit="1" customWidth="1"/>
    <col min="12" max="12" width="13.5703125" style="119" bestFit="1" customWidth="1"/>
    <col min="13" max="13" width="1.85546875" style="56" customWidth="1"/>
    <col min="14" max="14" width="11" style="116" bestFit="1" customWidth="1"/>
    <col min="15" max="15" width="7.5703125" style="117" bestFit="1" customWidth="1"/>
    <col min="16" max="16" width="10" style="117" customWidth="1"/>
    <col min="17" max="17" width="2.7109375" style="56" customWidth="1"/>
    <col min="18" max="18" width="11" style="116" bestFit="1" customWidth="1"/>
    <col min="19" max="19" width="7.5703125" style="117" bestFit="1" customWidth="1"/>
    <col min="20" max="20" width="10" style="117" bestFit="1" customWidth="1"/>
    <col min="21" max="16384" width="9.140625" style="56"/>
  </cols>
  <sheetData>
    <row r="1" spans="1:20" ht="15" x14ac:dyDescent="0.25">
      <c r="A1" s="53" t="s">
        <v>30</v>
      </c>
      <c r="B1" s="54"/>
      <c r="C1" s="55"/>
      <c r="D1" s="55"/>
      <c r="F1" s="56"/>
      <c r="G1" s="55"/>
      <c r="H1" s="55"/>
      <c r="J1" s="57"/>
      <c r="K1" s="58"/>
      <c r="L1" s="58"/>
      <c r="N1" s="56"/>
      <c r="O1" s="55"/>
      <c r="P1" s="55"/>
      <c r="R1" s="56"/>
      <c r="S1" s="55"/>
      <c r="T1" s="55"/>
    </row>
    <row r="2" spans="1:20" ht="26.25" customHeight="1" x14ac:dyDescent="0.2">
      <c r="A2" s="59" t="s">
        <v>31</v>
      </c>
      <c r="B2" s="134" t="s">
        <v>32</v>
      </c>
      <c r="C2" s="135"/>
      <c r="D2" s="136"/>
      <c r="F2" s="137" t="s">
        <v>33</v>
      </c>
      <c r="G2" s="138"/>
      <c r="H2" s="139"/>
      <c r="J2" s="140" t="s">
        <v>34</v>
      </c>
      <c r="K2" s="141"/>
      <c r="L2" s="142"/>
      <c r="N2" s="137" t="s">
        <v>35</v>
      </c>
      <c r="O2" s="135"/>
      <c r="P2" s="136"/>
      <c r="R2" s="137" t="s">
        <v>36</v>
      </c>
      <c r="S2" s="135"/>
      <c r="T2" s="136"/>
    </row>
    <row r="3" spans="1:20" x14ac:dyDescent="0.2">
      <c r="A3" s="63" t="s">
        <v>37</v>
      </c>
      <c r="B3" s="63" t="s">
        <v>1</v>
      </c>
      <c r="C3" s="64" t="s">
        <v>2</v>
      </c>
      <c r="D3" s="65" t="s">
        <v>3</v>
      </c>
      <c r="F3" s="60" t="s">
        <v>1</v>
      </c>
      <c r="G3" s="61" t="s">
        <v>2</v>
      </c>
      <c r="H3" s="62" t="s">
        <v>3</v>
      </c>
      <c r="J3" s="66" t="s">
        <v>1</v>
      </c>
      <c r="K3" s="67" t="s">
        <v>2</v>
      </c>
      <c r="L3" s="68" t="s">
        <v>3</v>
      </c>
      <c r="N3" s="63" t="s">
        <v>1</v>
      </c>
      <c r="O3" s="64" t="s">
        <v>2</v>
      </c>
      <c r="P3" s="65" t="s">
        <v>3</v>
      </c>
      <c r="R3" s="63" t="s">
        <v>1</v>
      </c>
      <c r="S3" s="64" t="s">
        <v>2</v>
      </c>
      <c r="T3" s="65" t="s">
        <v>3</v>
      </c>
    </row>
    <row r="4" spans="1:20" x14ac:dyDescent="0.2">
      <c r="A4" s="63"/>
      <c r="B4" s="63"/>
      <c r="C4" s="64"/>
      <c r="D4" s="65"/>
      <c r="E4" s="69" t="s">
        <v>38</v>
      </c>
      <c r="F4" s="70">
        <f>SUM(F5:F105)</f>
        <v>0</v>
      </c>
      <c r="G4" s="71">
        <f>SUM(G5:G105)</f>
        <v>0</v>
      </c>
      <c r="H4" s="72">
        <f>SUM(H5:H105)</f>
        <v>0</v>
      </c>
      <c r="I4" s="73"/>
      <c r="J4" s="74">
        <f>F4*'DWFS Fee Calculator'!$D$11/100</f>
        <v>0</v>
      </c>
      <c r="K4" s="75">
        <f>G4*'DWFS Fee Calculator'!$D$11/100</f>
        <v>0</v>
      </c>
      <c r="L4" s="76">
        <f>H4*'DWFS Fee Calculator'!$D$11/100</f>
        <v>0</v>
      </c>
      <c r="M4" s="73"/>
      <c r="N4" s="77">
        <f>SUM(N5:N105)</f>
        <v>0</v>
      </c>
      <c r="O4" s="78">
        <f>SUM(O5:O105)</f>
        <v>0</v>
      </c>
      <c r="P4" s="79">
        <f>SUM(P5:P105)</f>
        <v>0</v>
      </c>
      <c r="R4" s="77">
        <f>SUM(R5:R105)</f>
        <v>0</v>
      </c>
      <c r="S4" s="78">
        <f>SUM(S5:S105)</f>
        <v>0</v>
      </c>
      <c r="T4" s="79">
        <f>SUM(T5:T105)</f>
        <v>0</v>
      </c>
    </row>
    <row r="5" spans="1:20" ht="15" x14ac:dyDescent="0.25">
      <c r="A5" s="80">
        <v>0</v>
      </c>
      <c r="B5" s="81">
        <v>25</v>
      </c>
      <c r="C5" s="82">
        <v>50</v>
      </c>
      <c r="D5" s="83">
        <v>75</v>
      </c>
      <c r="F5" s="84">
        <f>IF('DWFS Fee Calculator'!D$41*100&lt;$A5,0,IF('DWFS Fee Calculator'!D$41*100&gt;$A6,$A6-$A5-SUM(G5:$H5),'DWFS Fee Calculator'!D$41*100-$A5-SUM(G5:$H5)))</f>
        <v>0</v>
      </c>
      <c r="G5" s="85">
        <f>IF('DWFS Fee Calculator'!E$41*100&lt;$A5,0,IF('DWFS Fee Calculator'!E$41*100&gt;$A6,$A6-$A5-SUM(H5:$H5),'DWFS Fee Calculator'!E$41*100-$A5-SUM(H5:$H5)))</f>
        <v>0</v>
      </c>
      <c r="H5" s="86">
        <f>IF('DWFS Fee Calculator'!F$41*100&lt;$A5,0,IF('DWFS Fee Calculator'!F$41*100&gt;$A6,$A6-$A5,'DWFS Fee Calculator'!F$41*100-$A5))</f>
        <v>0</v>
      </c>
      <c r="I5" s="87"/>
      <c r="J5" s="88">
        <f>F5*'DWFS Fee Calculator'!$D$11/100</f>
        <v>0</v>
      </c>
      <c r="K5" s="89">
        <f>G5*'DWFS Fee Calculator'!$D$11/100</f>
        <v>0</v>
      </c>
      <c r="L5" s="90">
        <f>H5*'DWFS Fee Calculator'!$D$11/100</f>
        <v>0</v>
      </c>
      <c r="M5" s="87"/>
      <c r="N5" s="91">
        <f t="shared" ref="N5:N36" si="0">ROUND(J5*B5/365/100/100*1,2)</f>
        <v>0</v>
      </c>
      <c r="O5" s="92">
        <f t="shared" ref="O5:O36" si="1">ROUND(K5*C5/365/100/100*1,2)</f>
        <v>0</v>
      </c>
      <c r="P5" s="93">
        <f t="shared" ref="P5:P36" si="2">ROUND(L5*D5/365/100/100*1,2)</f>
        <v>0</v>
      </c>
      <c r="R5" s="91">
        <f t="shared" ref="R5:R36" si="3">J5*B5/365/100/100*1</f>
        <v>0</v>
      </c>
      <c r="S5" s="92">
        <f t="shared" ref="S5:S36" si="4">K5*C5/365/100/100*1</f>
        <v>0</v>
      </c>
      <c r="T5" s="93">
        <f t="shared" ref="T5:T36" si="5">L5*D5/365/100/100*1</f>
        <v>0</v>
      </c>
    </row>
    <row r="6" spans="1:20" x14ac:dyDescent="0.2">
      <c r="A6" s="94">
        <v>5.0499999999999989</v>
      </c>
      <c r="B6" s="95">
        <v>25.499999999999996</v>
      </c>
      <c r="C6" s="96">
        <v>50.75</v>
      </c>
      <c r="D6" s="97">
        <v>77.25</v>
      </c>
      <c r="F6" s="94">
        <f>IF('DWFS Fee Calculator'!D$41*100&lt;$A6,0,IF('DWFS Fee Calculator'!D$41*100&gt;$A7,$A7-$A6-SUM(G6:$H6),'DWFS Fee Calculator'!D$41*100-$A6-SUM(G6:$H6)))</f>
        <v>0</v>
      </c>
      <c r="G6" s="98">
        <f>IF('DWFS Fee Calculator'!E$41*100&lt;$A6,0,IF('DWFS Fee Calculator'!E$41*100&gt;$A7,$A7-$A6-SUM(H6:$H6),'DWFS Fee Calculator'!E$41*100-$A6-SUM(H6:$H6)))</f>
        <v>0</v>
      </c>
      <c r="H6" s="104">
        <f>IF('DWFS Fee Calculator'!F$41*100&lt;$A6,0,IF('DWFS Fee Calculator'!F$41*100&gt;$A7,$A7-$A6,'DWFS Fee Calculator'!F$41*100-$A6))</f>
        <v>0</v>
      </c>
      <c r="I6" s="99"/>
      <c r="J6" s="100">
        <f>F6*'DWFS Fee Calculator'!$D$11/100</f>
        <v>0</v>
      </c>
      <c r="K6" s="101">
        <f>G6*'DWFS Fee Calculator'!$D$11/100</f>
        <v>0</v>
      </c>
      <c r="L6" s="105">
        <f>H6*'DWFS Fee Calculator'!$D$11/100</f>
        <v>0</v>
      </c>
      <c r="M6" s="99"/>
      <c r="N6" s="102">
        <f t="shared" si="0"/>
        <v>0</v>
      </c>
      <c r="O6" s="103">
        <f t="shared" si="1"/>
        <v>0</v>
      </c>
      <c r="P6" s="106">
        <f t="shared" si="2"/>
        <v>0</v>
      </c>
      <c r="R6" s="102">
        <f t="shared" si="3"/>
        <v>0</v>
      </c>
      <c r="S6" s="103">
        <f t="shared" si="4"/>
        <v>0</v>
      </c>
      <c r="T6" s="106">
        <f t="shared" si="5"/>
        <v>0</v>
      </c>
    </row>
    <row r="7" spans="1:20" x14ac:dyDescent="0.2">
      <c r="A7" s="94">
        <v>5.1499999999999986</v>
      </c>
      <c r="B7" s="95">
        <v>26</v>
      </c>
      <c r="C7" s="96">
        <v>51.5</v>
      </c>
      <c r="D7" s="97">
        <v>79.5</v>
      </c>
      <c r="F7" s="94">
        <f>IF('DWFS Fee Calculator'!D$41*100&lt;$A7,0,IF('DWFS Fee Calculator'!D$41*100&gt;$A8,$A8-$A7-SUM(G7:$H7),'DWFS Fee Calculator'!D$41*100-$A7-SUM(G7:$H7)))</f>
        <v>0</v>
      </c>
      <c r="G7" s="98">
        <f>IF('DWFS Fee Calculator'!E$41*100&lt;$A7,0,IF('DWFS Fee Calculator'!E$41*100&gt;$A8,$A8-$A7-SUM(H7:$H7),'DWFS Fee Calculator'!E$41*100-$A7-SUM(H7:$H7)))</f>
        <v>0</v>
      </c>
      <c r="H7" s="104">
        <f>IF('DWFS Fee Calculator'!F$41*100&lt;$A7,0,IF('DWFS Fee Calculator'!F$41*100&gt;$A8,$A8-$A7,'DWFS Fee Calculator'!F$41*100-$A7))</f>
        <v>0</v>
      </c>
      <c r="J7" s="100">
        <f>F7*'DWFS Fee Calculator'!$D$11/100</f>
        <v>0</v>
      </c>
      <c r="K7" s="101">
        <f>G7*'DWFS Fee Calculator'!$D$11/100</f>
        <v>0</v>
      </c>
      <c r="L7" s="105">
        <f>H7*'DWFS Fee Calculator'!$D$11/100</f>
        <v>0</v>
      </c>
      <c r="N7" s="102">
        <f t="shared" si="0"/>
        <v>0</v>
      </c>
      <c r="O7" s="103">
        <f t="shared" si="1"/>
        <v>0</v>
      </c>
      <c r="P7" s="106">
        <f t="shared" si="2"/>
        <v>0</v>
      </c>
      <c r="R7" s="102">
        <f t="shared" si="3"/>
        <v>0</v>
      </c>
      <c r="S7" s="103">
        <f t="shared" si="4"/>
        <v>0</v>
      </c>
      <c r="T7" s="106">
        <f t="shared" si="5"/>
        <v>0</v>
      </c>
    </row>
    <row r="8" spans="1:20" x14ac:dyDescent="0.2">
      <c r="A8" s="94">
        <v>5.2499999999999982</v>
      </c>
      <c r="B8" s="95">
        <v>26.5</v>
      </c>
      <c r="C8" s="96">
        <v>52.25</v>
      </c>
      <c r="D8" s="97">
        <v>81.75</v>
      </c>
      <c r="F8" s="94">
        <f>IF('DWFS Fee Calculator'!D$41*100&lt;$A8,0,IF('DWFS Fee Calculator'!D$41*100&gt;$A9,$A9-$A8-SUM(G8:$H8),'DWFS Fee Calculator'!D$41*100-$A8-SUM(G8:$H8)))</f>
        <v>0</v>
      </c>
      <c r="G8" s="98">
        <f>IF('DWFS Fee Calculator'!E$41*100&lt;$A8,0,IF('DWFS Fee Calculator'!E$41*100&gt;$A9,$A9-$A8-SUM(H8:$H8),'DWFS Fee Calculator'!E$41*100-$A8-SUM(H8:$H8)))</f>
        <v>0</v>
      </c>
      <c r="H8" s="104">
        <f>IF('DWFS Fee Calculator'!F$41*100&lt;$A8,0,IF('DWFS Fee Calculator'!F$41*100&gt;$A9,$A9-$A8,'DWFS Fee Calculator'!F$41*100-$A8))</f>
        <v>0</v>
      </c>
      <c r="J8" s="100">
        <f>F8*'DWFS Fee Calculator'!$D$11/100</f>
        <v>0</v>
      </c>
      <c r="K8" s="101">
        <f>G8*'DWFS Fee Calculator'!$D$11/100</f>
        <v>0</v>
      </c>
      <c r="L8" s="105">
        <f>H8*'DWFS Fee Calculator'!$D$11/100</f>
        <v>0</v>
      </c>
      <c r="N8" s="102">
        <f t="shared" si="0"/>
        <v>0</v>
      </c>
      <c r="O8" s="103">
        <f t="shared" si="1"/>
        <v>0</v>
      </c>
      <c r="P8" s="106">
        <f t="shared" si="2"/>
        <v>0</v>
      </c>
      <c r="R8" s="102">
        <f t="shared" si="3"/>
        <v>0</v>
      </c>
      <c r="S8" s="103">
        <f t="shared" si="4"/>
        <v>0</v>
      </c>
      <c r="T8" s="106">
        <f t="shared" si="5"/>
        <v>0</v>
      </c>
    </row>
    <row r="9" spans="1:20" x14ac:dyDescent="0.2">
      <c r="A9" s="94">
        <v>5.3499999999999979</v>
      </c>
      <c r="B9" s="95">
        <v>27</v>
      </c>
      <c r="C9" s="96">
        <v>53</v>
      </c>
      <c r="D9" s="97">
        <v>84.000000000000014</v>
      </c>
      <c r="F9" s="94">
        <f>IF('DWFS Fee Calculator'!D$41*100&lt;$A9,0,IF('DWFS Fee Calculator'!D$41*100&gt;$A10,$A10-$A9-SUM(G9:$H9),'DWFS Fee Calculator'!D$41*100-$A9-SUM(G9:$H9)))</f>
        <v>0</v>
      </c>
      <c r="G9" s="98">
        <f>IF('DWFS Fee Calculator'!E$41*100&lt;$A9,0,IF('DWFS Fee Calculator'!E$41*100&gt;$A10,$A10-$A9-SUM(H9:$H9),'DWFS Fee Calculator'!E$41*100-$A9-SUM(H9:$H9)))</f>
        <v>0</v>
      </c>
      <c r="H9" s="104">
        <f>IF('DWFS Fee Calculator'!F$41*100&lt;$A9,0,IF('DWFS Fee Calculator'!F$41*100&gt;$A10,$A10-$A9,'DWFS Fee Calculator'!F$41*100-$A9))</f>
        <v>0</v>
      </c>
      <c r="J9" s="100">
        <f>F9*'DWFS Fee Calculator'!$D$11/100</f>
        <v>0</v>
      </c>
      <c r="K9" s="101">
        <f>G9*'DWFS Fee Calculator'!$D$11/100</f>
        <v>0</v>
      </c>
      <c r="L9" s="105">
        <f>H9*'DWFS Fee Calculator'!$D$11/100</f>
        <v>0</v>
      </c>
      <c r="N9" s="102">
        <f t="shared" si="0"/>
        <v>0</v>
      </c>
      <c r="O9" s="103">
        <f t="shared" si="1"/>
        <v>0</v>
      </c>
      <c r="P9" s="106">
        <f t="shared" si="2"/>
        <v>0</v>
      </c>
      <c r="R9" s="102">
        <f t="shared" si="3"/>
        <v>0</v>
      </c>
      <c r="S9" s="103">
        <f t="shared" si="4"/>
        <v>0</v>
      </c>
      <c r="T9" s="106">
        <f t="shared" si="5"/>
        <v>0</v>
      </c>
    </row>
    <row r="10" spans="1:20" x14ac:dyDescent="0.2">
      <c r="A10" s="94">
        <v>5.4499999999999975</v>
      </c>
      <c r="B10" s="95">
        <v>27.5</v>
      </c>
      <c r="C10" s="96">
        <v>53.75</v>
      </c>
      <c r="D10" s="97">
        <v>86.25</v>
      </c>
      <c r="F10" s="94">
        <f>IF('DWFS Fee Calculator'!D$41*100&lt;$A10,0,IF('DWFS Fee Calculator'!D$41*100&gt;$A11,$A11-$A10-SUM(G10:$H10),'DWFS Fee Calculator'!D$41*100-$A10-SUM(G10:$H10)))</f>
        <v>0</v>
      </c>
      <c r="G10" s="98">
        <f>IF('DWFS Fee Calculator'!E$41*100&lt;$A10,0,IF('DWFS Fee Calculator'!E$41*100&gt;$A11,$A11-$A10-SUM(H10:$H10),'DWFS Fee Calculator'!E$41*100-$A10-SUM(H10:$H10)))</f>
        <v>0</v>
      </c>
      <c r="H10" s="104">
        <f>IF('DWFS Fee Calculator'!F$41*100&lt;$A10,0,IF('DWFS Fee Calculator'!F$41*100&gt;$A11,$A11-$A10,'DWFS Fee Calculator'!F$41*100-$A10))</f>
        <v>0</v>
      </c>
      <c r="J10" s="100">
        <f>F10*'DWFS Fee Calculator'!$D$11/100</f>
        <v>0</v>
      </c>
      <c r="K10" s="101">
        <f>G10*'DWFS Fee Calculator'!$D$11/100</f>
        <v>0</v>
      </c>
      <c r="L10" s="105">
        <f>H10*'DWFS Fee Calculator'!$D$11/100</f>
        <v>0</v>
      </c>
      <c r="N10" s="102">
        <f t="shared" si="0"/>
        <v>0</v>
      </c>
      <c r="O10" s="103">
        <f t="shared" si="1"/>
        <v>0</v>
      </c>
      <c r="P10" s="106">
        <f t="shared" si="2"/>
        <v>0</v>
      </c>
      <c r="R10" s="102">
        <f t="shared" si="3"/>
        <v>0</v>
      </c>
      <c r="S10" s="103">
        <f t="shared" si="4"/>
        <v>0</v>
      </c>
      <c r="T10" s="106">
        <f t="shared" si="5"/>
        <v>0</v>
      </c>
    </row>
    <row r="11" spans="1:20" x14ac:dyDescent="0.2">
      <c r="A11" s="94">
        <v>5.5499999999999972</v>
      </c>
      <c r="B11" s="95">
        <v>27.999999999999996</v>
      </c>
      <c r="C11" s="96">
        <v>54.499999999999993</v>
      </c>
      <c r="D11" s="97">
        <v>88.5</v>
      </c>
      <c r="F11" s="94">
        <f>IF('DWFS Fee Calculator'!D$41*100&lt;$A11,0,IF('DWFS Fee Calculator'!D$41*100&gt;$A12,$A12-$A11-SUM(G11:$H11),'DWFS Fee Calculator'!D$41*100-$A11-SUM(G11:$H11)))</f>
        <v>0</v>
      </c>
      <c r="G11" s="98">
        <f>IF('DWFS Fee Calculator'!E$41*100&lt;$A11,0,IF('DWFS Fee Calculator'!E$41*100&gt;$A12,$A12-$A11-SUM(H11:$H11),'DWFS Fee Calculator'!E$41*100-$A11-SUM(H11:$H11)))</f>
        <v>0</v>
      </c>
      <c r="H11" s="104">
        <f>IF('DWFS Fee Calculator'!F$41*100&lt;$A11,0,IF('DWFS Fee Calculator'!F$41*100&gt;$A12,$A12-$A11,'DWFS Fee Calculator'!F$41*100-$A11))</f>
        <v>0</v>
      </c>
      <c r="J11" s="100">
        <f>F11*'DWFS Fee Calculator'!$D$11/100</f>
        <v>0</v>
      </c>
      <c r="K11" s="101">
        <f>G11*'DWFS Fee Calculator'!$D$11/100</f>
        <v>0</v>
      </c>
      <c r="L11" s="105">
        <f>H11*'DWFS Fee Calculator'!$D$11/100</f>
        <v>0</v>
      </c>
      <c r="N11" s="102">
        <f t="shared" si="0"/>
        <v>0</v>
      </c>
      <c r="O11" s="103">
        <f t="shared" si="1"/>
        <v>0</v>
      </c>
      <c r="P11" s="106">
        <f t="shared" si="2"/>
        <v>0</v>
      </c>
      <c r="R11" s="102">
        <f t="shared" si="3"/>
        <v>0</v>
      </c>
      <c r="S11" s="103">
        <f t="shared" si="4"/>
        <v>0</v>
      </c>
      <c r="T11" s="106">
        <f t="shared" si="5"/>
        <v>0</v>
      </c>
    </row>
    <row r="12" spans="1:20" x14ac:dyDescent="0.2">
      <c r="A12" s="94">
        <v>5.6499999999999968</v>
      </c>
      <c r="B12" s="95">
        <v>28.5</v>
      </c>
      <c r="C12" s="96">
        <v>55.25</v>
      </c>
      <c r="D12" s="97">
        <v>90.750000000000014</v>
      </c>
      <c r="F12" s="94">
        <f>IF('DWFS Fee Calculator'!D$41*100&lt;$A12,0,IF('DWFS Fee Calculator'!D$41*100&gt;$A13,$A13-$A12-SUM(G12:$H12),'DWFS Fee Calculator'!D$41*100-$A12-SUM(G12:$H12)))</f>
        <v>0</v>
      </c>
      <c r="G12" s="98">
        <f>IF('DWFS Fee Calculator'!E$41*100&lt;$A12,0,IF('DWFS Fee Calculator'!E$41*100&gt;$A13,$A13-$A12-SUM(H12:$H12),'DWFS Fee Calculator'!E$41*100-$A12-SUM(H12:$H12)))</f>
        <v>0</v>
      </c>
      <c r="H12" s="104">
        <f>IF('DWFS Fee Calculator'!F$41*100&lt;$A12,0,IF('DWFS Fee Calculator'!F$41*100&gt;$A13,$A13-$A12,'DWFS Fee Calculator'!F$41*100-$A12))</f>
        <v>0</v>
      </c>
      <c r="J12" s="100">
        <f>F12*'DWFS Fee Calculator'!$D$11/100</f>
        <v>0</v>
      </c>
      <c r="K12" s="101">
        <f>G12*'DWFS Fee Calculator'!$D$11/100</f>
        <v>0</v>
      </c>
      <c r="L12" s="105">
        <f>H12*'DWFS Fee Calculator'!$D$11/100</f>
        <v>0</v>
      </c>
      <c r="N12" s="102">
        <f t="shared" si="0"/>
        <v>0</v>
      </c>
      <c r="O12" s="103">
        <f t="shared" si="1"/>
        <v>0</v>
      </c>
      <c r="P12" s="106">
        <f t="shared" si="2"/>
        <v>0</v>
      </c>
      <c r="R12" s="102">
        <f t="shared" si="3"/>
        <v>0</v>
      </c>
      <c r="S12" s="103">
        <f t="shared" si="4"/>
        <v>0</v>
      </c>
      <c r="T12" s="106">
        <f t="shared" si="5"/>
        <v>0</v>
      </c>
    </row>
    <row r="13" spans="1:20" x14ac:dyDescent="0.2">
      <c r="A13" s="94">
        <v>5.7499999999999964</v>
      </c>
      <c r="B13" s="95">
        <v>29</v>
      </c>
      <c r="C13" s="96">
        <v>56</v>
      </c>
      <c r="D13" s="97">
        <v>93</v>
      </c>
      <c r="F13" s="94">
        <f>IF('DWFS Fee Calculator'!D$41*100&lt;$A13,0,IF('DWFS Fee Calculator'!D$41*100&gt;$A14,$A14-$A13-SUM(G13:$H13),'DWFS Fee Calculator'!D$41*100-$A13-SUM(G13:$H13)))</f>
        <v>0</v>
      </c>
      <c r="G13" s="98">
        <f>IF('DWFS Fee Calculator'!E$41*100&lt;$A13,0,IF('DWFS Fee Calculator'!E$41*100&gt;$A14,$A14-$A13-SUM(H13:$H13),'DWFS Fee Calculator'!E$41*100-$A13-SUM(H13:$H13)))</f>
        <v>0</v>
      </c>
      <c r="H13" s="104">
        <f>IF('DWFS Fee Calculator'!F$41*100&lt;$A13,0,IF('DWFS Fee Calculator'!F$41*100&gt;$A14,$A14-$A13,'DWFS Fee Calculator'!F$41*100-$A13))</f>
        <v>0</v>
      </c>
      <c r="J13" s="100">
        <f>F13*'DWFS Fee Calculator'!$D$11/100</f>
        <v>0</v>
      </c>
      <c r="K13" s="101">
        <f>G13*'DWFS Fee Calculator'!$D$11/100</f>
        <v>0</v>
      </c>
      <c r="L13" s="105">
        <f>H13*'DWFS Fee Calculator'!$D$11/100</f>
        <v>0</v>
      </c>
      <c r="N13" s="102">
        <f t="shared" si="0"/>
        <v>0</v>
      </c>
      <c r="O13" s="103">
        <f t="shared" si="1"/>
        <v>0</v>
      </c>
      <c r="P13" s="106">
        <f t="shared" si="2"/>
        <v>0</v>
      </c>
      <c r="R13" s="102">
        <f t="shared" si="3"/>
        <v>0</v>
      </c>
      <c r="S13" s="103">
        <f t="shared" si="4"/>
        <v>0</v>
      </c>
      <c r="T13" s="106">
        <f t="shared" si="5"/>
        <v>0</v>
      </c>
    </row>
    <row r="14" spans="1:20" x14ac:dyDescent="0.2">
      <c r="A14" s="94">
        <v>5.8499999999999961</v>
      </c>
      <c r="B14" s="95">
        <v>29.5</v>
      </c>
      <c r="C14" s="96">
        <v>56.75</v>
      </c>
      <c r="D14" s="97">
        <v>95.250000000000014</v>
      </c>
      <c r="F14" s="94">
        <f>IF('DWFS Fee Calculator'!D$41*100&lt;$A14,0,IF('DWFS Fee Calculator'!D$41*100&gt;$A15,$A15-$A14-SUM(G14:$H14),'DWFS Fee Calculator'!D$41*100-$A14-SUM(G14:$H14)))</f>
        <v>0</v>
      </c>
      <c r="G14" s="98">
        <f>IF('DWFS Fee Calculator'!E$41*100&lt;$A14,0,IF('DWFS Fee Calculator'!E$41*100&gt;$A15,$A15-$A14-SUM(H14:$H14),'DWFS Fee Calculator'!E$41*100-$A14-SUM(H14:$H14)))</f>
        <v>0</v>
      </c>
      <c r="H14" s="104">
        <f>IF('DWFS Fee Calculator'!F$41*100&lt;$A14,0,IF('DWFS Fee Calculator'!F$41*100&gt;$A15,$A15-$A14,'DWFS Fee Calculator'!F$41*100-$A14))</f>
        <v>0</v>
      </c>
      <c r="J14" s="100">
        <f>F14*'DWFS Fee Calculator'!$D$11/100</f>
        <v>0</v>
      </c>
      <c r="K14" s="101">
        <f>G14*'DWFS Fee Calculator'!$D$11/100</f>
        <v>0</v>
      </c>
      <c r="L14" s="105">
        <f>H14*'DWFS Fee Calculator'!$D$11/100</f>
        <v>0</v>
      </c>
      <c r="N14" s="102">
        <f t="shared" si="0"/>
        <v>0</v>
      </c>
      <c r="O14" s="103">
        <f t="shared" si="1"/>
        <v>0</v>
      </c>
      <c r="P14" s="106">
        <f t="shared" si="2"/>
        <v>0</v>
      </c>
      <c r="R14" s="102">
        <f t="shared" si="3"/>
        <v>0</v>
      </c>
      <c r="S14" s="103">
        <f t="shared" si="4"/>
        <v>0</v>
      </c>
      <c r="T14" s="106">
        <f t="shared" si="5"/>
        <v>0</v>
      </c>
    </row>
    <row r="15" spans="1:20" x14ac:dyDescent="0.2">
      <c r="A15" s="94">
        <v>5.9499999999999957</v>
      </c>
      <c r="B15" s="95">
        <v>30</v>
      </c>
      <c r="C15" s="96">
        <v>57.5</v>
      </c>
      <c r="D15" s="97">
        <v>97.5</v>
      </c>
      <c r="F15" s="94">
        <f>IF('DWFS Fee Calculator'!D$41*100&lt;$A15,0,IF('DWFS Fee Calculator'!D$41*100&gt;$A16,$A16-$A15-SUM(G15:$H15),'DWFS Fee Calculator'!D$41*100-$A15-SUM(G15:$H15)))</f>
        <v>0</v>
      </c>
      <c r="G15" s="98">
        <f>IF('DWFS Fee Calculator'!E$41*100&lt;$A15,0,IF('DWFS Fee Calculator'!E$41*100&gt;$A16,$A16-$A15-SUM(H15:$H15),'DWFS Fee Calculator'!E$41*100-$A15-SUM(H15:$H15)))</f>
        <v>0</v>
      </c>
      <c r="H15" s="104">
        <f>IF('DWFS Fee Calculator'!F$41*100&lt;$A15,0,IF('DWFS Fee Calculator'!F$41*100&gt;$A16,$A16-$A15,'DWFS Fee Calculator'!F$41*100-$A15))</f>
        <v>0</v>
      </c>
      <c r="J15" s="100">
        <f>F15*'DWFS Fee Calculator'!$D$11/100</f>
        <v>0</v>
      </c>
      <c r="K15" s="101">
        <f>G15*'DWFS Fee Calculator'!$D$11/100</f>
        <v>0</v>
      </c>
      <c r="L15" s="105">
        <f>H15*'DWFS Fee Calculator'!$D$11/100</f>
        <v>0</v>
      </c>
      <c r="N15" s="102">
        <f t="shared" si="0"/>
        <v>0</v>
      </c>
      <c r="O15" s="103">
        <f t="shared" si="1"/>
        <v>0</v>
      </c>
      <c r="P15" s="106">
        <f t="shared" si="2"/>
        <v>0</v>
      </c>
      <c r="R15" s="102">
        <f t="shared" si="3"/>
        <v>0</v>
      </c>
      <c r="S15" s="103">
        <f t="shared" si="4"/>
        <v>0</v>
      </c>
      <c r="T15" s="106">
        <f t="shared" si="5"/>
        <v>0</v>
      </c>
    </row>
    <row r="16" spans="1:20" x14ac:dyDescent="0.2">
      <c r="A16" s="94">
        <v>6.0499999999999954</v>
      </c>
      <c r="B16" s="95">
        <v>30.499999999999996</v>
      </c>
      <c r="C16" s="96">
        <v>58.249999999999993</v>
      </c>
      <c r="D16" s="97">
        <v>99.75</v>
      </c>
      <c r="F16" s="94">
        <f>IF('DWFS Fee Calculator'!D$41*100&lt;$A16,0,IF('DWFS Fee Calculator'!D$41*100&gt;$A17,$A17-$A16-SUM(G16:$H16),'DWFS Fee Calculator'!D$41*100-$A16-SUM(G16:$H16)))</f>
        <v>0</v>
      </c>
      <c r="G16" s="98">
        <f>IF('DWFS Fee Calculator'!E$41*100&lt;$A16,0,IF('DWFS Fee Calculator'!E$41*100&gt;$A17,$A17-$A16-SUM(H16:$H16),'DWFS Fee Calculator'!E$41*100-$A16-SUM(H16:$H16)))</f>
        <v>0</v>
      </c>
      <c r="H16" s="104">
        <f>IF('DWFS Fee Calculator'!F$41*100&lt;$A16,0,IF('DWFS Fee Calculator'!F$41*100&gt;$A17,$A17-$A16,'DWFS Fee Calculator'!F$41*100-$A16))</f>
        <v>0</v>
      </c>
      <c r="J16" s="100">
        <f>F16*'DWFS Fee Calculator'!$D$11/100</f>
        <v>0</v>
      </c>
      <c r="K16" s="101">
        <f>G16*'DWFS Fee Calculator'!$D$11/100</f>
        <v>0</v>
      </c>
      <c r="L16" s="105">
        <f>H16*'DWFS Fee Calculator'!$D$11/100</f>
        <v>0</v>
      </c>
      <c r="N16" s="102">
        <f t="shared" si="0"/>
        <v>0</v>
      </c>
      <c r="O16" s="103">
        <f t="shared" si="1"/>
        <v>0</v>
      </c>
      <c r="P16" s="106">
        <f t="shared" si="2"/>
        <v>0</v>
      </c>
      <c r="R16" s="102">
        <f t="shared" si="3"/>
        <v>0</v>
      </c>
      <c r="S16" s="103">
        <f t="shared" si="4"/>
        <v>0</v>
      </c>
      <c r="T16" s="106">
        <f t="shared" si="5"/>
        <v>0</v>
      </c>
    </row>
    <row r="17" spans="1:20" x14ac:dyDescent="0.2">
      <c r="A17" s="94">
        <v>6.149999999999995</v>
      </c>
      <c r="B17" s="95">
        <v>31</v>
      </c>
      <c r="C17" s="96">
        <v>59</v>
      </c>
      <c r="D17" s="97">
        <v>102.00000000000001</v>
      </c>
      <c r="F17" s="94">
        <f>IF('DWFS Fee Calculator'!D$41*100&lt;$A17,0,IF('DWFS Fee Calculator'!D$41*100&gt;$A18,$A18-$A17-SUM(G17:$H17),'DWFS Fee Calculator'!D$41*100-$A17-SUM(G17:$H17)))</f>
        <v>0</v>
      </c>
      <c r="G17" s="98">
        <f>IF('DWFS Fee Calculator'!E$41*100&lt;$A17,0,IF('DWFS Fee Calculator'!E$41*100&gt;$A18,$A18-$A17-SUM(H17:$H17),'DWFS Fee Calculator'!E$41*100-$A17-SUM(H17:$H17)))</f>
        <v>0</v>
      </c>
      <c r="H17" s="104">
        <f>IF('DWFS Fee Calculator'!F$41*100&lt;$A17,0,IF('DWFS Fee Calculator'!F$41*100&gt;$A18,$A18-$A17,'DWFS Fee Calculator'!F$41*100-$A17))</f>
        <v>0</v>
      </c>
      <c r="J17" s="100">
        <f>F17*'DWFS Fee Calculator'!$D$11/100</f>
        <v>0</v>
      </c>
      <c r="K17" s="101">
        <f>G17*'DWFS Fee Calculator'!$D$11/100</f>
        <v>0</v>
      </c>
      <c r="L17" s="105">
        <f>H17*'DWFS Fee Calculator'!$D$11/100</f>
        <v>0</v>
      </c>
      <c r="N17" s="102">
        <f t="shared" si="0"/>
        <v>0</v>
      </c>
      <c r="O17" s="103">
        <f t="shared" si="1"/>
        <v>0</v>
      </c>
      <c r="P17" s="106">
        <f t="shared" si="2"/>
        <v>0</v>
      </c>
      <c r="R17" s="102">
        <f t="shared" si="3"/>
        <v>0</v>
      </c>
      <c r="S17" s="103">
        <f t="shared" si="4"/>
        <v>0</v>
      </c>
      <c r="T17" s="106">
        <f t="shared" si="5"/>
        <v>0</v>
      </c>
    </row>
    <row r="18" spans="1:20" x14ac:dyDescent="0.2">
      <c r="A18" s="94">
        <v>6.2499999999999947</v>
      </c>
      <c r="B18" s="95">
        <v>31.5</v>
      </c>
      <c r="C18" s="96">
        <v>59.749999999999993</v>
      </c>
      <c r="D18" s="97">
        <v>104.25</v>
      </c>
      <c r="F18" s="94">
        <f>IF('DWFS Fee Calculator'!D$41*100&lt;$A18,0,IF('DWFS Fee Calculator'!D$41*100&gt;$A19,$A19-$A18-SUM(G18:$H18),'DWFS Fee Calculator'!D$41*100-$A18-SUM(G18:$H18)))</f>
        <v>0</v>
      </c>
      <c r="G18" s="98">
        <f>IF('DWFS Fee Calculator'!E$41*100&lt;$A18,0,IF('DWFS Fee Calculator'!E$41*100&gt;$A19,$A19-$A18-SUM(H18:$H18),'DWFS Fee Calculator'!E$41*100-$A18-SUM(H18:$H18)))</f>
        <v>0</v>
      </c>
      <c r="H18" s="104">
        <f>IF('DWFS Fee Calculator'!F$41*100&lt;$A18,0,IF('DWFS Fee Calculator'!F$41*100&gt;$A19,$A19-$A18,'DWFS Fee Calculator'!F$41*100-$A18))</f>
        <v>0</v>
      </c>
      <c r="J18" s="100">
        <f>F18*'DWFS Fee Calculator'!$D$11/100</f>
        <v>0</v>
      </c>
      <c r="K18" s="101">
        <f>G18*'DWFS Fee Calculator'!$D$11/100</f>
        <v>0</v>
      </c>
      <c r="L18" s="105">
        <f>H18*'DWFS Fee Calculator'!$D$11/100</f>
        <v>0</v>
      </c>
      <c r="N18" s="102">
        <f t="shared" si="0"/>
        <v>0</v>
      </c>
      <c r="O18" s="103">
        <f t="shared" si="1"/>
        <v>0</v>
      </c>
      <c r="P18" s="106">
        <f t="shared" si="2"/>
        <v>0</v>
      </c>
      <c r="R18" s="102">
        <f t="shared" si="3"/>
        <v>0</v>
      </c>
      <c r="S18" s="103">
        <f t="shared" si="4"/>
        <v>0</v>
      </c>
      <c r="T18" s="106">
        <f t="shared" si="5"/>
        <v>0</v>
      </c>
    </row>
    <row r="19" spans="1:20" x14ac:dyDescent="0.2">
      <c r="A19" s="94">
        <v>6.3499999999999943</v>
      </c>
      <c r="B19" s="95">
        <v>32</v>
      </c>
      <c r="C19" s="96">
        <v>60.5</v>
      </c>
      <c r="D19" s="97">
        <v>106.50000000000001</v>
      </c>
      <c r="F19" s="94">
        <f>IF('DWFS Fee Calculator'!D$41*100&lt;$A19,0,IF('DWFS Fee Calculator'!D$41*100&gt;$A20,$A20-$A19-SUM(G19:$H19),'DWFS Fee Calculator'!D$41*100-$A19-SUM(G19:$H19)))</f>
        <v>0</v>
      </c>
      <c r="G19" s="98">
        <f>IF('DWFS Fee Calculator'!E$41*100&lt;$A19,0,IF('DWFS Fee Calculator'!E$41*100&gt;$A20,$A20-$A19-SUM(H19:$H19),'DWFS Fee Calculator'!E$41*100-$A19-SUM(H19:$H19)))</f>
        <v>0</v>
      </c>
      <c r="H19" s="104">
        <f>IF('DWFS Fee Calculator'!F$41*100&lt;$A19,0,IF('DWFS Fee Calculator'!F$41*100&gt;$A20,$A20-$A19,'DWFS Fee Calculator'!F$41*100-$A19))</f>
        <v>0</v>
      </c>
      <c r="J19" s="100">
        <f>F19*'DWFS Fee Calculator'!$D$11/100</f>
        <v>0</v>
      </c>
      <c r="K19" s="101">
        <f>G19*'DWFS Fee Calculator'!$D$11/100</f>
        <v>0</v>
      </c>
      <c r="L19" s="105">
        <f>H19*'DWFS Fee Calculator'!$D$11/100</f>
        <v>0</v>
      </c>
      <c r="N19" s="102">
        <f t="shared" si="0"/>
        <v>0</v>
      </c>
      <c r="O19" s="103">
        <f t="shared" si="1"/>
        <v>0</v>
      </c>
      <c r="P19" s="106">
        <f t="shared" si="2"/>
        <v>0</v>
      </c>
      <c r="R19" s="102">
        <f t="shared" si="3"/>
        <v>0</v>
      </c>
      <c r="S19" s="103">
        <f t="shared" si="4"/>
        <v>0</v>
      </c>
      <c r="T19" s="106">
        <f t="shared" si="5"/>
        <v>0</v>
      </c>
    </row>
    <row r="20" spans="1:20" x14ac:dyDescent="0.2">
      <c r="A20" s="94">
        <v>6.449999999999994</v>
      </c>
      <c r="B20" s="95">
        <v>32.5</v>
      </c>
      <c r="C20" s="96">
        <v>61.25</v>
      </c>
      <c r="D20" s="97">
        <v>108.75000000000001</v>
      </c>
      <c r="F20" s="94">
        <f>IF('DWFS Fee Calculator'!D$41*100&lt;$A20,0,IF('DWFS Fee Calculator'!D$41*100&gt;$A21,$A21-$A20-SUM(G20:$H20),'DWFS Fee Calculator'!D$41*100-$A20-SUM(G20:$H20)))</f>
        <v>0</v>
      </c>
      <c r="G20" s="98">
        <f>IF('DWFS Fee Calculator'!E$41*100&lt;$A20,0,IF('DWFS Fee Calculator'!E$41*100&gt;$A21,$A21-$A20-SUM(H20:$H20),'DWFS Fee Calculator'!E$41*100-$A20-SUM(H20:$H20)))</f>
        <v>0</v>
      </c>
      <c r="H20" s="104">
        <f>IF('DWFS Fee Calculator'!F$41*100&lt;$A20,0,IF('DWFS Fee Calculator'!F$41*100&gt;$A21,$A21-$A20,'DWFS Fee Calculator'!F$41*100-$A20))</f>
        <v>0</v>
      </c>
      <c r="J20" s="100">
        <f>F20*'DWFS Fee Calculator'!$D$11/100</f>
        <v>0</v>
      </c>
      <c r="K20" s="101">
        <f>G20*'DWFS Fee Calculator'!$D$11/100</f>
        <v>0</v>
      </c>
      <c r="L20" s="105">
        <f>H20*'DWFS Fee Calculator'!$D$11/100</f>
        <v>0</v>
      </c>
      <c r="N20" s="102">
        <f t="shared" si="0"/>
        <v>0</v>
      </c>
      <c r="O20" s="103">
        <f t="shared" si="1"/>
        <v>0</v>
      </c>
      <c r="P20" s="106">
        <f t="shared" si="2"/>
        <v>0</v>
      </c>
      <c r="R20" s="102">
        <f t="shared" si="3"/>
        <v>0</v>
      </c>
      <c r="S20" s="103">
        <f t="shared" si="4"/>
        <v>0</v>
      </c>
      <c r="T20" s="106">
        <f t="shared" si="5"/>
        <v>0</v>
      </c>
    </row>
    <row r="21" spans="1:20" x14ac:dyDescent="0.2">
      <c r="A21" s="94">
        <v>6.5499999999999936</v>
      </c>
      <c r="B21" s="95">
        <v>33</v>
      </c>
      <c r="C21" s="96">
        <v>61.999999999999993</v>
      </c>
      <c r="D21" s="97">
        <v>111</v>
      </c>
      <c r="F21" s="94">
        <f>IF('DWFS Fee Calculator'!D$41*100&lt;$A21,0,IF('DWFS Fee Calculator'!D$41*100&gt;$A22,$A22-$A21-SUM(G21:$H21),'DWFS Fee Calculator'!D$41*100-$A21-SUM(G21:$H21)))</f>
        <v>0</v>
      </c>
      <c r="G21" s="98">
        <f>IF('DWFS Fee Calculator'!E$41*100&lt;$A21,0,IF('DWFS Fee Calculator'!E$41*100&gt;$A22,$A22-$A21-SUM(H21:$H21),'DWFS Fee Calculator'!E$41*100-$A21-SUM(H21:$H21)))</f>
        <v>0</v>
      </c>
      <c r="H21" s="104">
        <f>IF('DWFS Fee Calculator'!F$41*100&lt;$A21,0,IF('DWFS Fee Calculator'!F$41*100&gt;$A22,$A22-$A21,'DWFS Fee Calculator'!F$41*100-$A21))</f>
        <v>0</v>
      </c>
      <c r="J21" s="100">
        <f>F21*'DWFS Fee Calculator'!$D$11/100</f>
        <v>0</v>
      </c>
      <c r="K21" s="101">
        <f>G21*'DWFS Fee Calculator'!$D$11/100</f>
        <v>0</v>
      </c>
      <c r="L21" s="105">
        <f>H21*'DWFS Fee Calculator'!$D$11/100</f>
        <v>0</v>
      </c>
      <c r="N21" s="102">
        <f t="shared" si="0"/>
        <v>0</v>
      </c>
      <c r="O21" s="103">
        <f t="shared" si="1"/>
        <v>0</v>
      </c>
      <c r="P21" s="106">
        <f t="shared" si="2"/>
        <v>0</v>
      </c>
      <c r="R21" s="102">
        <f t="shared" si="3"/>
        <v>0</v>
      </c>
      <c r="S21" s="103">
        <f t="shared" si="4"/>
        <v>0</v>
      </c>
      <c r="T21" s="106">
        <f t="shared" si="5"/>
        <v>0</v>
      </c>
    </row>
    <row r="22" spans="1:20" x14ac:dyDescent="0.2">
      <c r="A22" s="94">
        <v>6.6499999999999932</v>
      </c>
      <c r="B22" s="95">
        <v>33.5</v>
      </c>
      <c r="C22" s="96">
        <v>62.75</v>
      </c>
      <c r="D22" s="97">
        <v>113.25000000000001</v>
      </c>
      <c r="F22" s="94">
        <f>IF('DWFS Fee Calculator'!D$41*100&lt;$A22,0,IF('DWFS Fee Calculator'!D$41*100&gt;$A23,$A23-$A22-SUM(G22:$H22),'DWFS Fee Calculator'!D$41*100-$A22-SUM(G22:$H22)))</f>
        <v>0</v>
      </c>
      <c r="G22" s="98">
        <f>IF('DWFS Fee Calculator'!E$41*100&lt;$A22,0,IF('DWFS Fee Calculator'!E$41*100&gt;$A23,$A23-$A22-SUM(H22:$H22),'DWFS Fee Calculator'!E$41*100-$A22-SUM(H22:$H22)))</f>
        <v>0</v>
      </c>
      <c r="H22" s="104">
        <f>IF('DWFS Fee Calculator'!F$41*100&lt;$A22,0,IF('DWFS Fee Calculator'!F$41*100&gt;$A23,$A23-$A22,'DWFS Fee Calculator'!F$41*100-$A22))</f>
        <v>0</v>
      </c>
      <c r="J22" s="100">
        <f>F22*'DWFS Fee Calculator'!$D$11/100</f>
        <v>0</v>
      </c>
      <c r="K22" s="101">
        <f>G22*'DWFS Fee Calculator'!$D$11/100</f>
        <v>0</v>
      </c>
      <c r="L22" s="105">
        <f>H22*'DWFS Fee Calculator'!$D$11/100</f>
        <v>0</v>
      </c>
      <c r="N22" s="102">
        <f t="shared" si="0"/>
        <v>0</v>
      </c>
      <c r="O22" s="103">
        <f t="shared" si="1"/>
        <v>0</v>
      </c>
      <c r="P22" s="106">
        <f t="shared" si="2"/>
        <v>0</v>
      </c>
      <c r="R22" s="102">
        <f t="shared" si="3"/>
        <v>0</v>
      </c>
      <c r="S22" s="103">
        <f t="shared" si="4"/>
        <v>0</v>
      </c>
      <c r="T22" s="106">
        <f t="shared" si="5"/>
        <v>0</v>
      </c>
    </row>
    <row r="23" spans="1:20" x14ac:dyDescent="0.2">
      <c r="A23" s="94">
        <v>6.7499999999999929</v>
      </c>
      <c r="B23" s="95">
        <v>34</v>
      </c>
      <c r="C23" s="96">
        <v>63.499999999999993</v>
      </c>
      <c r="D23" s="97">
        <v>115.5</v>
      </c>
      <c r="F23" s="94">
        <f>IF('DWFS Fee Calculator'!D$41*100&lt;$A23,0,IF('DWFS Fee Calculator'!D$41*100&gt;$A24,$A24-$A23-SUM(G23:$H23),'DWFS Fee Calculator'!D$41*100-$A23-SUM(G23:$H23)))</f>
        <v>0</v>
      </c>
      <c r="G23" s="98">
        <f>IF('DWFS Fee Calculator'!E$41*100&lt;$A23,0,IF('DWFS Fee Calculator'!E$41*100&gt;$A24,$A24-$A23-SUM(H23:$H23),'DWFS Fee Calculator'!E$41*100-$A23-SUM(H23:$H23)))</f>
        <v>0</v>
      </c>
      <c r="H23" s="104">
        <f>IF('DWFS Fee Calculator'!F$41*100&lt;$A23,0,IF('DWFS Fee Calculator'!F$41*100&gt;$A24,$A24-$A23,'DWFS Fee Calculator'!F$41*100-$A23))</f>
        <v>0</v>
      </c>
      <c r="J23" s="100">
        <f>F23*'DWFS Fee Calculator'!$D$11/100</f>
        <v>0</v>
      </c>
      <c r="K23" s="101">
        <f>G23*'DWFS Fee Calculator'!$D$11/100</f>
        <v>0</v>
      </c>
      <c r="L23" s="105">
        <f>H23*'DWFS Fee Calculator'!$D$11/100</f>
        <v>0</v>
      </c>
      <c r="N23" s="102">
        <f t="shared" si="0"/>
        <v>0</v>
      </c>
      <c r="O23" s="103">
        <f t="shared" si="1"/>
        <v>0</v>
      </c>
      <c r="P23" s="106">
        <f t="shared" si="2"/>
        <v>0</v>
      </c>
      <c r="R23" s="102">
        <f t="shared" si="3"/>
        <v>0</v>
      </c>
      <c r="S23" s="103">
        <f t="shared" si="4"/>
        <v>0</v>
      </c>
      <c r="T23" s="106">
        <f t="shared" si="5"/>
        <v>0</v>
      </c>
    </row>
    <row r="24" spans="1:20" x14ac:dyDescent="0.2">
      <c r="A24" s="94">
        <v>6.8499999999999925</v>
      </c>
      <c r="B24" s="95">
        <v>34.5</v>
      </c>
      <c r="C24" s="96">
        <v>64.25</v>
      </c>
      <c r="D24" s="97">
        <v>117.75000000000003</v>
      </c>
      <c r="F24" s="94">
        <f>IF('DWFS Fee Calculator'!D$41*100&lt;$A24,0,IF('DWFS Fee Calculator'!D$41*100&gt;$A25,$A25-$A24-SUM(G24:$H24),'DWFS Fee Calculator'!D$41*100-$A24-SUM(G24:$H24)))</f>
        <v>0</v>
      </c>
      <c r="G24" s="98">
        <f>IF('DWFS Fee Calculator'!E$41*100&lt;$A24,0,IF('DWFS Fee Calculator'!E$41*100&gt;$A25,$A25-$A24-SUM(H24:$H24),'DWFS Fee Calculator'!E$41*100-$A24-SUM(H24:$H24)))</f>
        <v>0</v>
      </c>
      <c r="H24" s="104">
        <f>IF('DWFS Fee Calculator'!F$41*100&lt;$A24,0,IF('DWFS Fee Calculator'!F$41*100&gt;$A25,$A25-$A24,'DWFS Fee Calculator'!F$41*100-$A24))</f>
        <v>0</v>
      </c>
      <c r="J24" s="100">
        <f>F24*'DWFS Fee Calculator'!$D$11/100</f>
        <v>0</v>
      </c>
      <c r="K24" s="101">
        <f>G24*'DWFS Fee Calculator'!$D$11/100</f>
        <v>0</v>
      </c>
      <c r="L24" s="105">
        <f>H24*'DWFS Fee Calculator'!$D$11/100</f>
        <v>0</v>
      </c>
      <c r="N24" s="102">
        <f t="shared" si="0"/>
        <v>0</v>
      </c>
      <c r="O24" s="103">
        <f t="shared" si="1"/>
        <v>0</v>
      </c>
      <c r="P24" s="106">
        <f t="shared" si="2"/>
        <v>0</v>
      </c>
      <c r="R24" s="102">
        <f t="shared" si="3"/>
        <v>0</v>
      </c>
      <c r="S24" s="103">
        <f t="shared" si="4"/>
        <v>0</v>
      </c>
      <c r="T24" s="106">
        <f t="shared" si="5"/>
        <v>0</v>
      </c>
    </row>
    <row r="25" spans="1:20" x14ac:dyDescent="0.2">
      <c r="A25" s="94">
        <v>6.9499999999999922</v>
      </c>
      <c r="B25" s="95">
        <v>35</v>
      </c>
      <c r="C25" s="96">
        <v>65</v>
      </c>
      <c r="D25" s="97">
        <v>120.00000000000001</v>
      </c>
      <c r="F25" s="94">
        <f>IF('DWFS Fee Calculator'!D$41*100&lt;$A25,0,IF('DWFS Fee Calculator'!D$41*100&gt;$A26,$A26-$A25-SUM(G25:$H25),'DWFS Fee Calculator'!D$41*100-$A25-SUM(G25:$H25)))</f>
        <v>0</v>
      </c>
      <c r="G25" s="98">
        <f>IF('DWFS Fee Calculator'!E$41*100&lt;$A25,0,IF('DWFS Fee Calculator'!E$41*100&gt;$A26,$A26-$A25-SUM(H25:$H25),'DWFS Fee Calculator'!E$41*100-$A25-SUM(H25:$H25)))</f>
        <v>0</v>
      </c>
      <c r="H25" s="104">
        <f>IF('DWFS Fee Calculator'!F$41*100&lt;$A25,0,IF('DWFS Fee Calculator'!F$41*100&gt;$A26,$A26-$A25,'DWFS Fee Calculator'!F$41*100-$A25))</f>
        <v>0</v>
      </c>
      <c r="J25" s="100">
        <f>F25*'DWFS Fee Calculator'!$D$11/100</f>
        <v>0</v>
      </c>
      <c r="K25" s="101">
        <f>G25*'DWFS Fee Calculator'!$D$11/100</f>
        <v>0</v>
      </c>
      <c r="L25" s="105">
        <f>H25*'DWFS Fee Calculator'!$D$11/100</f>
        <v>0</v>
      </c>
      <c r="N25" s="102">
        <f t="shared" si="0"/>
        <v>0</v>
      </c>
      <c r="O25" s="103">
        <f t="shared" si="1"/>
        <v>0</v>
      </c>
      <c r="P25" s="106">
        <f t="shared" si="2"/>
        <v>0</v>
      </c>
      <c r="R25" s="102">
        <f t="shared" si="3"/>
        <v>0</v>
      </c>
      <c r="S25" s="103">
        <f t="shared" si="4"/>
        <v>0</v>
      </c>
      <c r="T25" s="106">
        <f t="shared" si="5"/>
        <v>0</v>
      </c>
    </row>
    <row r="26" spans="1:20" x14ac:dyDescent="0.2">
      <c r="A26" s="94">
        <v>7.0499999999999918</v>
      </c>
      <c r="B26" s="95">
        <v>35.5</v>
      </c>
      <c r="C26" s="96">
        <v>65.749999999999986</v>
      </c>
      <c r="D26" s="97">
        <v>122.25</v>
      </c>
      <c r="F26" s="94">
        <f>IF('DWFS Fee Calculator'!D$41*100&lt;$A26,0,IF('DWFS Fee Calculator'!D$41*100&gt;$A27,$A27-$A26-SUM(G26:$H26),'DWFS Fee Calculator'!D$41*100-$A26-SUM(G26:$H26)))</f>
        <v>0</v>
      </c>
      <c r="G26" s="98">
        <f>IF('DWFS Fee Calculator'!E$41*100&lt;$A26,0,IF('DWFS Fee Calculator'!E$41*100&gt;$A27,$A27-$A26-SUM(H26:$H26),'DWFS Fee Calculator'!E$41*100-$A26-SUM(H26:$H26)))</f>
        <v>0</v>
      </c>
      <c r="H26" s="104">
        <f>IF('DWFS Fee Calculator'!F$41*100&lt;$A26,0,IF('DWFS Fee Calculator'!F$41*100&gt;$A27,$A27-$A26,'DWFS Fee Calculator'!F$41*100-$A26))</f>
        <v>0</v>
      </c>
      <c r="J26" s="100">
        <f>F26*'DWFS Fee Calculator'!$D$11/100</f>
        <v>0</v>
      </c>
      <c r="K26" s="101">
        <f>G26*'DWFS Fee Calculator'!$D$11/100</f>
        <v>0</v>
      </c>
      <c r="L26" s="105">
        <f>H26*'DWFS Fee Calculator'!$D$11/100</f>
        <v>0</v>
      </c>
      <c r="N26" s="102">
        <f t="shared" si="0"/>
        <v>0</v>
      </c>
      <c r="O26" s="103">
        <f t="shared" si="1"/>
        <v>0</v>
      </c>
      <c r="P26" s="106">
        <f t="shared" si="2"/>
        <v>0</v>
      </c>
      <c r="R26" s="102">
        <f t="shared" si="3"/>
        <v>0</v>
      </c>
      <c r="S26" s="103">
        <f t="shared" si="4"/>
        <v>0</v>
      </c>
      <c r="T26" s="106">
        <f t="shared" si="5"/>
        <v>0</v>
      </c>
    </row>
    <row r="27" spans="1:20" x14ac:dyDescent="0.2">
      <c r="A27" s="94">
        <v>7.1499999999999915</v>
      </c>
      <c r="B27" s="95">
        <v>36</v>
      </c>
      <c r="C27" s="96">
        <v>66.5</v>
      </c>
      <c r="D27" s="97">
        <v>124.50000000000003</v>
      </c>
      <c r="F27" s="94">
        <f>IF('DWFS Fee Calculator'!D$41*100&lt;$A27,0,IF('DWFS Fee Calculator'!D$41*100&gt;$A28,$A28-$A27-SUM(G27:$H27),'DWFS Fee Calculator'!D$41*100-$A27-SUM(G27:$H27)))</f>
        <v>0</v>
      </c>
      <c r="G27" s="98">
        <f>IF('DWFS Fee Calculator'!E$41*100&lt;$A27,0,IF('DWFS Fee Calculator'!E$41*100&gt;$A28,$A28-$A27-SUM(H27:$H27),'DWFS Fee Calculator'!E$41*100-$A27-SUM(H27:$H27)))</f>
        <v>0</v>
      </c>
      <c r="H27" s="104">
        <f>IF('DWFS Fee Calculator'!F$41*100&lt;$A27,0,IF('DWFS Fee Calculator'!F$41*100&gt;$A28,$A28-$A27,'DWFS Fee Calculator'!F$41*100-$A27))</f>
        <v>0</v>
      </c>
      <c r="J27" s="100">
        <f>F27*'DWFS Fee Calculator'!$D$11/100</f>
        <v>0</v>
      </c>
      <c r="K27" s="101">
        <f>G27*'DWFS Fee Calculator'!$D$11/100</f>
        <v>0</v>
      </c>
      <c r="L27" s="105">
        <f>H27*'DWFS Fee Calculator'!$D$11/100</f>
        <v>0</v>
      </c>
      <c r="N27" s="102">
        <f t="shared" si="0"/>
        <v>0</v>
      </c>
      <c r="O27" s="103">
        <f t="shared" si="1"/>
        <v>0</v>
      </c>
      <c r="P27" s="106">
        <f t="shared" si="2"/>
        <v>0</v>
      </c>
      <c r="R27" s="102">
        <f t="shared" si="3"/>
        <v>0</v>
      </c>
      <c r="S27" s="103">
        <f t="shared" si="4"/>
        <v>0</v>
      </c>
      <c r="T27" s="106">
        <f t="shared" si="5"/>
        <v>0</v>
      </c>
    </row>
    <row r="28" spans="1:20" x14ac:dyDescent="0.2">
      <c r="A28" s="94">
        <v>7.2499999999999911</v>
      </c>
      <c r="B28" s="95">
        <v>36.5</v>
      </c>
      <c r="C28" s="96">
        <v>67.25</v>
      </c>
      <c r="D28" s="97">
        <v>126.75000000000001</v>
      </c>
      <c r="F28" s="94">
        <f>IF('DWFS Fee Calculator'!D$41*100&lt;$A28,0,IF('DWFS Fee Calculator'!D$41*100&gt;$A29,$A29-$A28-SUM(G28:$H28),'DWFS Fee Calculator'!D$41*100-$A28-SUM(G28:$H28)))</f>
        <v>0</v>
      </c>
      <c r="G28" s="98">
        <f>IF('DWFS Fee Calculator'!E$41*100&lt;$A28,0,IF('DWFS Fee Calculator'!E$41*100&gt;$A29,$A29-$A28-SUM(H28:$H28),'DWFS Fee Calculator'!E$41*100-$A28-SUM(H28:$H28)))</f>
        <v>0</v>
      </c>
      <c r="H28" s="104">
        <f>IF('DWFS Fee Calculator'!F$41*100&lt;$A28,0,IF('DWFS Fee Calculator'!F$41*100&gt;$A29,$A29-$A28,'DWFS Fee Calculator'!F$41*100-$A28))</f>
        <v>0</v>
      </c>
      <c r="J28" s="100">
        <f>F28*'DWFS Fee Calculator'!$D$11/100</f>
        <v>0</v>
      </c>
      <c r="K28" s="101">
        <f>G28*'DWFS Fee Calculator'!$D$11/100</f>
        <v>0</v>
      </c>
      <c r="L28" s="105">
        <f>H28*'DWFS Fee Calculator'!$D$11/100</f>
        <v>0</v>
      </c>
      <c r="N28" s="102">
        <f t="shared" si="0"/>
        <v>0</v>
      </c>
      <c r="O28" s="103">
        <f t="shared" si="1"/>
        <v>0</v>
      </c>
      <c r="P28" s="106">
        <f t="shared" si="2"/>
        <v>0</v>
      </c>
      <c r="R28" s="102">
        <f t="shared" si="3"/>
        <v>0</v>
      </c>
      <c r="S28" s="103">
        <f t="shared" si="4"/>
        <v>0</v>
      </c>
      <c r="T28" s="106">
        <f t="shared" si="5"/>
        <v>0</v>
      </c>
    </row>
    <row r="29" spans="1:20" x14ac:dyDescent="0.2">
      <c r="A29" s="94">
        <v>7.3499999999999908</v>
      </c>
      <c r="B29" s="95">
        <v>37</v>
      </c>
      <c r="C29" s="96">
        <v>68</v>
      </c>
      <c r="D29" s="97">
        <v>129.00000000000003</v>
      </c>
      <c r="F29" s="94">
        <f>IF('DWFS Fee Calculator'!D$41*100&lt;$A29,0,IF('DWFS Fee Calculator'!D$41*100&gt;$A30,$A30-$A29-SUM(G29:$H29),'DWFS Fee Calculator'!D$41*100-$A29-SUM(G29:$H29)))</f>
        <v>0</v>
      </c>
      <c r="G29" s="98">
        <f>IF('DWFS Fee Calculator'!E$41*100&lt;$A29,0,IF('DWFS Fee Calculator'!E$41*100&gt;$A30,$A30-$A29-SUM(H29:$H29),'DWFS Fee Calculator'!E$41*100-$A29-SUM(H29:$H29)))</f>
        <v>0</v>
      </c>
      <c r="H29" s="104">
        <f>IF('DWFS Fee Calculator'!F$41*100&lt;$A29,0,IF('DWFS Fee Calculator'!F$41*100&gt;$A30,$A30-$A29,'DWFS Fee Calculator'!F$41*100-$A29))</f>
        <v>0</v>
      </c>
      <c r="J29" s="100">
        <f>F29*'DWFS Fee Calculator'!$D$11/100</f>
        <v>0</v>
      </c>
      <c r="K29" s="101">
        <f>G29*'DWFS Fee Calculator'!$D$11/100</f>
        <v>0</v>
      </c>
      <c r="L29" s="105">
        <f>H29*'DWFS Fee Calculator'!$D$11/100</f>
        <v>0</v>
      </c>
      <c r="N29" s="102">
        <f t="shared" si="0"/>
        <v>0</v>
      </c>
      <c r="O29" s="103">
        <f t="shared" si="1"/>
        <v>0</v>
      </c>
      <c r="P29" s="106">
        <f t="shared" si="2"/>
        <v>0</v>
      </c>
      <c r="R29" s="102">
        <f t="shared" si="3"/>
        <v>0</v>
      </c>
      <c r="S29" s="103">
        <f t="shared" si="4"/>
        <v>0</v>
      </c>
      <c r="T29" s="106">
        <f t="shared" si="5"/>
        <v>0</v>
      </c>
    </row>
    <row r="30" spans="1:20" x14ac:dyDescent="0.2">
      <c r="A30" s="94">
        <v>7.4499999999999904</v>
      </c>
      <c r="B30" s="95">
        <v>37.5</v>
      </c>
      <c r="C30" s="96">
        <v>68.75</v>
      </c>
      <c r="D30" s="97">
        <v>131.25</v>
      </c>
      <c r="F30" s="94">
        <f>IF('DWFS Fee Calculator'!D$41*100&lt;$A30,0,IF('DWFS Fee Calculator'!D$41*100&gt;$A31,$A31-$A30-SUM(G30:$H30),'DWFS Fee Calculator'!D$41*100-$A30-SUM(G30:$H30)))</f>
        <v>0</v>
      </c>
      <c r="G30" s="98">
        <f>IF('DWFS Fee Calculator'!E$41*100&lt;$A30,0,IF('DWFS Fee Calculator'!E$41*100&gt;$A31,$A31-$A30-SUM(H30:$H30),'DWFS Fee Calculator'!E$41*100-$A30-SUM(H30:$H30)))</f>
        <v>0</v>
      </c>
      <c r="H30" s="104">
        <f>IF('DWFS Fee Calculator'!F$41*100&lt;$A30,0,IF('DWFS Fee Calculator'!F$41*100&gt;$A31,$A31-$A30,'DWFS Fee Calculator'!F$41*100-$A30))</f>
        <v>0</v>
      </c>
      <c r="J30" s="100">
        <f>F30*'DWFS Fee Calculator'!$D$11/100</f>
        <v>0</v>
      </c>
      <c r="K30" s="101">
        <f>G30*'DWFS Fee Calculator'!$D$11/100</f>
        <v>0</v>
      </c>
      <c r="L30" s="105">
        <f>H30*'DWFS Fee Calculator'!$D$11/100</f>
        <v>0</v>
      </c>
      <c r="N30" s="102">
        <f t="shared" si="0"/>
        <v>0</v>
      </c>
      <c r="O30" s="103">
        <f t="shared" si="1"/>
        <v>0</v>
      </c>
      <c r="P30" s="106">
        <f t="shared" si="2"/>
        <v>0</v>
      </c>
      <c r="R30" s="102">
        <f t="shared" si="3"/>
        <v>0</v>
      </c>
      <c r="S30" s="103">
        <f t="shared" si="4"/>
        <v>0</v>
      </c>
      <c r="T30" s="106">
        <f t="shared" si="5"/>
        <v>0</v>
      </c>
    </row>
    <row r="31" spans="1:20" x14ac:dyDescent="0.2">
      <c r="A31" s="94">
        <v>7.5499999999999901</v>
      </c>
      <c r="B31" s="95">
        <v>38</v>
      </c>
      <c r="C31" s="96">
        <v>69.499999999999986</v>
      </c>
      <c r="D31" s="97">
        <v>133.5</v>
      </c>
      <c r="F31" s="94">
        <f>IF('DWFS Fee Calculator'!D$41*100&lt;$A31,0,IF('DWFS Fee Calculator'!D$41*100&gt;$A32,$A32-$A31-SUM(G31:$H31),'DWFS Fee Calculator'!D$41*100-$A31-SUM(G31:$H31)))</f>
        <v>0</v>
      </c>
      <c r="G31" s="98">
        <f>IF('DWFS Fee Calculator'!E$41*100&lt;$A31,0,IF('DWFS Fee Calculator'!E$41*100&gt;$A32,$A32-$A31-SUM(H31:$H31),'DWFS Fee Calculator'!E$41*100-$A31-SUM(H31:$H31)))</f>
        <v>0</v>
      </c>
      <c r="H31" s="104">
        <f>IF('DWFS Fee Calculator'!F$41*100&lt;$A31,0,IF('DWFS Fee Calculator'!F$41*100&gt;$A32,$A32-$A31,'DWFS Fee Calculator'!F$41*100-$A31))</f>
        <v>0</v>
      </c>
      <c r="J31" s="100">
        <f>F31*'DWFS Fee Calculator'!$D$11/100</f>
        <v>0</v>
      </c>
      <c r="K31" s="101">
        <f>G31*'DWFS Fee Calculator'!$D$11/100</f>
        <v>0</v>
      </c>
      <c r="L31" s="105">
        <f>H31*'DWFS Fee Calculator'!$D$11/100</f>
        <v>0</v>
      </c>
      <c r="N31" s="102">
        <f t="shared" si="0"/>
        <v>0</v>
      </c>
      <c r="O31" s="103">
        <f t="shared" si="1"/>
        <v>0</v>
      </c>
      <c r="P31" s="106">
        <f t="shared" si="2"/>
        <v>0</v>
      </c>
      <c r="R31" s="102">
        <f t="shared" si="3"/>
        <v>0</v>
      </c>
      <c r="S31" s="103">
        <f t="shared" si="4"/>
        <v>0</v>
      </c>
      <c r="T31" s="106">
        <f t="shared" si="5"/>
        <v>0</v>
      </c>
    </row>
    <row r="32" spans="1:20" x14ac:dyDescent="0.2">
      <c r="A32" s="94">
        <v>7.6499999999999897</v>
      </c>
      <c r="B32" s="95">
        <v>38.5</v>
      </c>
      <c r="C32" s="96">
        <v>70.25</v>
      </c>
      <c r="D32" s="97">
        <v>135.75000000000003</v>
      </c>
      <c r="F32" s="94">
        <f>IF('DWFS Fee Calculator'!D$41*100&lt;$A32,0,IF('DWFS Fee Calculator'!D$41*100&gt;$A33,$A33-$A32-SUM(G32:$H32),'DWFS Fee Calculator'!D$41*100-$A32-SUM(G32:$H32)))</f>
        <v>0</v>
      </c>
      <c r="G32" s="98">
        <f>IF('DWFS Fee Calculator'!E$41*100&lt;$A32,0,IF('DWFS Fee Calculator'!E$41*100&gt;$A33,$A33-$A32-SUM(H32:$H32),'DWFS Fee Calculator'!E$41*100-$A32-SUM(H32:$H32)))</f>
        <v>0</v>
      </c>
      <c r="H32" s="104">
        <f>IF('DWFS Fee Calculator'!F$41*100&lt;$A32,0,IF('DWFS Fee Calculator'!F$41*100&gt;$A33,$A33-$A32,'DWFS Fee Calculator'!F$41*100-$A32))</f>
        <v>0</v>
      </c>
      <c r="J32" s="100">
        <f>F32*'DWFS Fee Calculator'!$D$11/100</f>
        <v>0</v>
      </c>
      <c r="K32" s="101">
        <f>G32*'DWFS Fee Calculator'!$D$11/100</f>
        <v>0</v>
      </c>
      <c r="L32" s="105">
        <f>H32*'DWFS Fee Calculator'!$D$11/100</f>
        <v>0</v>
      </c>
      <c r="N32" s="102">
        <f t="shared" si="0"/>
        <v>0</v>
      </c>
      <c r="O32" s="103">
        <f t="shared" si="1"/>
        <v>0</v>
      </c>
      <c r="P32" s="106">
        <f t="shared" si="2"/>
        <v>0</v>
      </c>
      <c r="R32" s="102">
        <f t="shared" si="3"/>
        <v>0</v>
      </c>
      <c r="S32" s="103">
        <f t="shared" si="4"/>
        <v>0</v>
      </c>
      <c r="T32" s="106">
        <f t="shared" si="5"/>
        <v>0</v>
      </c>
    </row>
    <row r="33" spans="1:20" x14ac:dyDescent="0.2">
      <c r="A33" s="94">
        <v>7.7499999999999893</v>
      </c>
      <c r="B33" s="95">
        <v>39</v>
      </c>
      <c r="C33" s="96">
        <v>71</v>
      </c>
      <c r="D33" s="97">
        <v>138</v>
      </c>
      <c r="F33" s="94">
        <f>IF('DWFS Fee Calculator'!D$41*100&lt;$A33,0,IF('DWFS Fee Calculator'!D$41*100&gt;$A34,$A34-$A33-SUM(G33:$H33),'DWFS Fee Calculator'!D$41*100-$A33-SUM(G33:$H33)))</f>
        <v>0</v>
      </c>
      <c r="G33" s="98">
        <f>IF('DWFS Fee Calculator'!E$41*100&lt;$A33,0,IF('DWFS Fee Calculator'!E$41*100&gt;$A34,$A34-$A33-SUM(H33:$H33),'DWFS Fee Calculator'!E$41*100-$A33-SUM(H33:$H33)))</f>
        <v>0</v>
      </c>
      <c r="H33" s="104">
        <f>IF('DWFS Fee Calculator'!F$41*100&lt;$A33,0,IF('DWFS Fee Calculator'!F$41*100&gt;$A34,$A34-$A33,'DWFS Fee Calculator'!F$41*100-$A33))</f>
        <v>0</v>
      </c>
      <c r="J33" s="100">
        <f>F33*'DWFS Fee Calculator'!$D$11/100</f>
        <v>0</v>
      </c>
      <c r="K33" s="101">
        <f>G33*'DWFS Fee Calculator'!$D$11/100</f>
        <v>0</v>
      </c>
      <c r="L33" s="105">
        <f>H33*'DWFS Fee Calculator'!$D$11/100</f>
        <v>0</v>
      </c>
      <c r="N33" s="102">
        <f t="shared" si="0"/>
        <v>0</v>
      </c>
      <c r="O33" s="103">
        <f t="shared" si="1"/>
        <v>0</v>
      </c>
      <c r="P33" s="106">
        <f t="shared" si="2"/>
        <v>0</v>
      </c>
      <c r="R33" s="102">
        <f t="shared" si="3"/>
        <v>0</v>
      </c>
      <c r="S33" s="103">
        <f t="shared" si="4"/>
        <v>0</v>
      </c>
      <c r="T33" s="106">
        <f t="shared" si="5"/>
        <v>0</v>
      </c>
    </row>
    <row r="34" spans="1:20" x14ac:dyDescent="0.2">
      <c r="A34" s="94">
        <v>7.849999999999989</v>
      </c>
      <c r="B34" s="95">
        <v>39.5</v>
      </c>
      <c r="C34" s="96">
        <v>71.75</v>
      </c>
      <c r="D34" s="97">
        <v>140.25000000000003</v>
      </c>
      <c r="F34" s="94">
        <f>IF('DWFS Fee Calculator'!D$41*100&lt;$A34,0,IF('DWFS Fee Calculator'!D$41*100&gt;$A35,$A35-$A34-SUM(G34:$H34),'DWFS Fee Calculator'!D$41*100-$A34-SUM(G34:$H34)))</f>
        <v>0</v>
      </c>
      <c r="G34" s="98">
        <f>IF('DWFS Fee Calculator'!E$41*100&lt;$A34,0,IF('DWFS Fee Calculator'!E$41*100&gt;$A35,$A35-$A34-SUM(H34:$H34),'DWFS Fee Calculator'!E$41*100-$A34-SUM(H34:$H34)))</f>
        <v>0</v>
      </c>
      <c r="H34" s="104">
        <f>IF('DWFS Fee Calculator'!F$41*100&lt;$A34,0,IF('DWFS Fee Calculator'!F$41*100&gt;$A35,$A35-$A34,'DWFS Fee Calculator'!F$41*100-$A34))</f>
        <v>0</v>
      </c>
      <c r="J34" s="100">
        <f>F34*'DWFS Fee Calculator'!$D$11/100</f>
        <v>0</v>
      </c>
      <c r="K34" s="101">
        <f>G34*'DWFS Fee Calculator'!$D$11/100</f>
        <v>0</v>
      </c>
      <c r="L34" s="105">
        <f>H34*'DWFS Fee Calculator'!$D$11/100</f>
        <v>0</v>
      </c>
      <c r="N34" s="102">
        <f t="shared" si="0"/>
        <v>0</v>
      </c>
      <c r="O34" s="103">
        <f t="shared" si="1"/>
        <v>0</v>
      </c>
      <c r="P34" s="106">
        <f t="shared" si="2"/>
        <v>0</v>
      </c>
      <c r="R34" s="102">
        <f t="shared" si="3"/>
        <v>0</v>
      </c>
      <c r="S34" s="103">
        <f t="shared" si="4"/>
        <v>0</v>
      </c>
      <c r="T34" s="106">
        <f t="shared" si="5"/>
        <v>0</v>
      </c>
    </row>
    <row r="35" spans="1:20" x14ac:dyDescent="0.2">
      <c r="A35" s="94">
        <v>7.9499999999999886</v>
      </c>
      <c r="B35" s="95">
        <v>40</v>
      </c>
      <c r="C35" s="96">
        <v>72.5</v>
      </c>
      <c r="D35" s="97">
        <v>142.50000000000003</v>
      </c>
      <c r="F35" s="94">
        <f>IF('DWFS Fee Calculator'!D$41*100&lt;$A35,0,IF('DWFS Fee Calculator'!D$41*100&gt;$A36,$A36-$A35-SUM(G35:$H35),'DWFS Fee Calculator'!D$41*100-$A35-SUM(G35:$H35)))</f>
        <v>0</v>
      </c>
      <c r="G35" s="98">
        <f>IF('DWFS Fee Calculator'!E$41*100&lt;$A35,0,IF('DWFS Fee Calculator'!E$41*100&gt;$A36,$A36-$A35-SUM(H35:$H35),'DWFS Fee Calculator'!E$41*100-$A35-SUM(H35:$H35)))</f>
        <v>0</v>
      </c>
      <c r="H35" s="104">
        <f>IF('DWFS Fee Calculator'!F$41*100&lt;$A35,0,IF('DWFS Fee Calculator'!F$41*100&gt;$A36,$A36-$A35,'DWFS Fee Calculator'!F$41*100-$A35))</f>
        <v>0</v>
      </c>
      <c r="J35" s="100">
        <f>F35*'DWFS Fee Calculator'!$D$11/100</f>
        <v>0</v>
      </c>
      <c r="K35" s="101">
        <f>G35*'DWFS Fee Calculator'!$D$11/100</f>
        <v>0</v>
      </c>
      <c r="L35" s="105">
        <f>H35*'DWFS Fee Calculator'!$D$11/100</f>
        <v>0</v>
      </c>
      <c r="N35" s="102">
        <f t="shared" si="0"/>
        <v>0</v>
      </c>
      <c r="O35" s="103">
        <f t="shared" si="1"/>
        <v>0</v>
      </c>
      <c r="P35" s="106">
        <f t="shared" si="2"/>
        <v>0</v>
      </c>
      <c r="R35" s="102">
        <f t="shared" si="3"/>
        <v>0</v>
      </c>
      <c r="S35" s="103">
        <f t="shared" si="4"/>
        <v>0</v>
      </c>
      <c r="T35" s="106">
        <f t="shared" si="5"/>
        <v>0</v>
      </c>
    </row>
    <row r="36" spans="1:20" x14ac:dyDescent="0.2">
      <c r="A36" s="94">
        <v>8.0499999999999883</v>
      </c>
      <c r="B36" s="95">
        <v>40.499999999999993</v>
      </c>
      <c r="C36" s="96">
        <v>73.249999999999986</v>
      </c>
      <c r="D36" s="97">
        <v>144.75</v>
      </c>
      <c r="F36" s="94">
        <f>IF('DWFS Fee Calculator'!D$41*100&lt;$A36,0,IF('DWFS Fee Calculator'!D$41*100&gt;$A37,$A37-$A36-SUM(G36:$H36),'DWFS Fee Calculator'!D$41*100-$A36-SUM(G36:$H36)))</f>
        <v>0</v>
      </c>
      <c r="G36" s="98">
        <f>IF('DWFS Fee Calculator'!E$41*100&lt;$A36,0,IF('DWFS Fee Calculator'!E$41*100&gt;$A37,$A37-$A36-SUM(H36:$H36),'DWFS Fee Calculator'!E$41*100-$A36-SUM(H36:$H36)))</f>
        <v>0</v>
      </c>
      <c r="H36" s="104">
        <f>IF('DWFS Fee Calculator'!F$41*100&lt;$A36,0,IF('DWFS Fee Calculator'!F$41*100&gt;$A37,$A37-$A36,'DWFS Fee Calculator'!F$41*100-$A36))</f>
        <v>0</v>
      </c>
      <c r="J36" s="100">
        <f>F36*'DWFS Fee Calculator'!$D$11/100</f>
        <v>0</v>
      </c>
      <c r="K36" s="101">
        <f>G36*'DWFS Fee Calculator'!$D$11/100</f>
        <v>0</v>
      </c>
      <c r="L36" s="105">
        <f>H36*'DWFS Fee Calculator'!$D$11/100</f>
        <v>0</v>
      </c>
      <c r="N36" s="102">
        <f t="shared" si="0"/>
        <v>0</v>
      </c>
      <c r="O36" s="103">
        <f t="shared" si="1"/>
        <v>0</v>
      </c>
      <c r="P36" s="106">
        <f t="shared" si="2"/>
        <v>0</v>
      </c>
      <c r="R36" s="102">
        <f t="shared" si="3"/>
        <v>0</v>
      </c>
      <c r="S36" s="103">
        <f t="shared" si="4"/>
        <v>0</v>
      </c>
      <c r="T36" s="106">
        <f t="shared" si="5"/>
        <v>0</v>
      </c>
    </row>
    <row r="37" spans="1:20" x14ac:dyDescent="0.2">
      <c r="A37" s="94">
        <v>8.1499999999999879</v>
      </c>
      <c r="B37" s="95">
        <v>40.999999999999993</v>
      </c>
      <c r="C37" s="96">
        <v>73.999999999999986</v>
      </c>
      <c r="D37" s="97">
        <v>147</v>
      </c>
      <c r="F37" s="94">
        <f>IF('DWFS Fee Calculator'!D$41*100&lt;$A37,0,IF('DWFS Fee Calculator'!D$41*100&gt;$A38,$A38-$A37-SUM(G37:$H37),'DWFS Fee Calculator'!D$41*100-$A37-SUM(G37:$H37)))</f>
        <v>0</v>
      </c>
      <c r="G37" s="98">
        <f>IF('DWFS Fee Calculator'!E$41*100&lt;$A37,0,IF('DWFS Fee Calculator'!E$41*100&gt;$A38,$A38-$A37-SUM(H37:$H37),'DWFS Fee Calculator'!E$41*100-$A37-SUM(H37:$H37)))</f>
        <v>0</v>
      </c>
      <c r="H37" s="104">
        <f>IF('DWFS Fee Calculator'!F$41*100&lt;$A37,0,IF('DWFS Fee Calculator'!F$41*100&gt;$A38,$A38-$A37,'DWFS Fee Calculator'!F$41*100-$A37))</f>
        <v>0</v>
      </c>
      <c r="J37" s="100">
        <f>F37*'DWFS Fee Calculator'!$D$11/100</f>
        <v>0</v>
      </c>
      <c r="K37" s="101">
        <f>G37*'DWFS Fee Calculator'!$D$11/100</f>
        <v>0</v>
      </c>
      <c r="L37" s="105">
        <f>H37*'DWFS Fee Calculator'!$D$11/100</f>
        <v>0</v>
      </c>
      <c r="N37" s="102">
        <f t="shared" ref="N37:N68" si="6">ROUND(J37*B37/365/100/100*1,2)</f>
        <v>0</v>
      </c>
      <c r="O37" s="103">
        <f t="shared" ref="O37:O68" si="7">ROUND(K37*C37/365/100/100*1,2)</f>
        <v>0</v>
      </c>
      <c r="P37" s="106">
        <f t="shared" ref="P37:P68" si="8">ROUND(L37*D37/365/100/100*1,2)</f>
        <v>0</v>
      </c>
      <c r="R37" s="102">
        <f t="shared" ref="R37:R68" si="9">J37*B37/365/100/100*1</f>
        <v>0</v>
      </c>
      <c r="S37" s="103">
        <f t="shared" ref="S37:S68" si="10">K37*C37/365/100/100*1</f>
        <v>0</v>
      </c>
      <c r="T37" s="106">
        <f t="shared" ref="T37:T68" si="11">L37*D37/365/100/100*1</f>
        <v>0</v>
      </c>
    </row>
    <row r="38" spans="1:20" x14ac:dyDescent="0.2">
      <c r="A38" s="94">
        <v>8.2499999999999876</v>
      </c>
      <c r="B38" s="95">
        <v>41.5</v>
      </c>
      <c r="C38" s="96">
        <v>74.75</v>
      </c>
      <c r="D38" s="97">
        <v>149.25000000000006</v>
      </c>
      <c r="F38" s="94">
        <f>IF('DWFS Fee Calculator'!D$41*100&lt;$A38,0,IF('DWFS Fee Calculator'!D$41*100&gt;$A39,$A39-$A38-SUM(G38:$H38),'DWFS Fee Calculator'!D$41*100-$A38-SUM(G38:$H38)))</f>
        <v>0</v>
      </c>
      <c r="G38" s="98">
        <f>IF('DWFS Fee Calculator'!E$41*100&lt;$A38,0,IF('DWFS Fee Calculator'!E$41*100&gt;$A39,$A39-$A38-SUM(H38:$H38),'DWFS Fee Calculator'!E$41*100-$A38-SUM(H38:$H38)))</f>
        <v>0</v>
      </c>
      <c r="H38" s="104">
        <f>IF('DWFS Fee Calculator'!F$41*100&lt;$A38,0,IF('DWFS Fee Calculator'!F$41*100&gt;$A39,$A39-$A38,'DWFS Fee Calculator'!F$41*100-$A38))</f>
        <v>0</v>
      </c>
      <c r="J38" s="100">
        <f>F38*'DWFS Fee Calculator'!$D$11/100</f>
        <v>0</v>
      </c>
      <c r="K38" s="101">
        <f>G38*'DWFS Fee Calculator'!$D$11/100</f>
        <v>0</v>
      </c>
      <c r="L38" s="105">
        <f>H38*'DWFS Fee Calculator'!$D$11/100</f>
        <v>0</v>
      </c>
      <c r="N38" s="102">
        <f t="shared" si="6"/>
        <v>0</v>
      </c>
      <c r="O38" s="103">
        <f t="shared" si="7"/>
        <v>0</v>
      </c>
      <c r="P38" s="106">
        <f t="shared" si="8"/>
        <v>0</v>
      </c>
      <c r="R38" s="102">
        <f t="shared" si="9"/>
        <v>0</v>
      </c>
      <c r="S38" s="103">
        <f t="shared" si="10"/>
        <v>0</v>
      </c>
      <c r="T38" s="106">
        <f t="shared" si="11"/>
        <v>0</v>
      </c>
    </row>
    <row r="39" spans="1:20" x14ac:dyDescent="0.2">
      <c r="A39" s="94">
        <v>8.3499999999999872</v>
      </c>
      <c r="B39" s="95">
        <v>42</v>
      </c>
      <c r="C39" s="96">
        <v>75.5</v>
      </c>
      <c r="D39" s="97">
        <v>151.50000000000003</v>
      </c>
      <c r="F39" s="94">
        <f>IF('DWFS Fee Calculator'!D$41*100&lt;$A39,0,IF('DWFS Fee Calculator'!D$41*100&gt;$A40,$A40-$A39-SUM(G39:$H39),'DWFS Fee Calculator'!D$41*100-$A39-SUM(G39:$H39)))</f>
        <v>0</v>
      </c>
      <c r="G39" s="98">
        <f>IF('DWFS Fee Calculator'!E$41*100&lt;$A39,0,IF('DWFS Fee Calculator'!E$41*100&gt;$A40,$A40-$A39-SUM(H39:$H39),'DWFS Fee Calculator'!E$41*100-$A39-SUM(H39:$H39)))</f>
        <v>0</v>
      </c>
      <c r="H39" s="104">
        <f>IF('DWFS Fee Calculator'!F$41*100&lt;$A39,0,IF('DWFS Fee Calculator'!F$41*100&gt;$A40,$A40-$A39,'DWFS Fee Calculator'!F$41*100-$A39))</f>
        <v>0</v>
      </c>
      <c r="J39" s="100">
        <f>F39*'DWFS Fee Calculator'!$D$11/100</f>
        <v>0</v>
      </c>
      <c r="K39" s="101">
        <f>G39*'DWFS Fee Calculator'!$D$11/100</f>
        <v>0</v>
      </c>
      <c r="L39" s="105">
        <f>H39*'DWFS Fee Calculator'!$D$11/100</f>
        <v>0</v>
      </c>
      <c r="N39" s="102">
        <f t="shared" si="6"/>
        <v>0</v>
      </c>
      <c r="O39" s="103">
        <f t="shared" si="7"/>
        <v>0</v>
      </c>
      <c r="P39" s="106">
        <f t="shared" si="8"/>
        <v>0</v>
      </c>
      <c r="R39" s="102">
        <f t="shared" si="9"/>
        <v>0</v>
      </c>
      <c r="S39" s="103">
        <f t="shared" si="10"/>
        <v>0</v>
      </c>
      <c r="T39" s="106">
        <f t="shared" si="11"/>
        <v>0</v>
      </c>
    </row>
    <row r="40" spans="1:20" x14ac:dyDescent="0.2">
      <c r="A40" s="94">
        <v>8.4499999999999869</v>
      </c>
      <c r="B40" s="95">
        <v>42.5</v>
      </c>
      <c r="C40" s="96">
        <v>76.249999999999986</v>
      </c>
      <c r="D40" s="97">
        <v>153.75000000000003</v>
      </c>
      <c r="F40" s="94">
        <f>IF('DWFS Fee Calculator'!D$41*100&lt;$A40,0,IF('DWFS Fee Calculator'!D$41*100&gt;$A41,$A41-$A40-SUM(G40:$H40),'DWFS Fee Calculator'!D$41*100-$A40-SUM(G40:$H40)))</f>
        <v>0</v>
      </c>
      <c r="G40" s="98">
        <f>IF('DWFS Fee Calculator'!E$41*100&lt;$A40,0,IF('DWFS Fee Calculator'!E$41*100&gt;$A41,$A41-$A40-SUM(H40:$H40),'DWFS Fee Calculator'!E$41*100-$A40-SUM(H40:$H40)))</f>
        <v>0</v>
      </c>
      <c r="H40" s="104">
        <f>IF('DWFS Fee Calculator'!F$41*100&lt;$A40,0,IF('DWFS Fee Calculator'!F$41*100&gt;$A41,$A41-$A40,'DWFS Fee Calculator'!F$41*100-$A40))</f>
        <v>0</v>
      </c>
      <c r="J40" s="100">
        <f>F40*'DWFS Fee Calculator'!$D$11/100</f>
        <v>0</v>
      </c>
      <c r="K40" s="101">
        <f>G40*'DWFS Fee Calculator'!$D$11/100</f>
        <v>0</v>
      </c>
      <c r="L40" s="105">
        <f>H40*'DWFS Fee Calculator'!$D$11/100</f>
        <v>0</v>
      </c>
      <c r="N40" s="102">
        <f t="shared" si="6"/>
        <v>0</v>
      </c>
      <c r="O40" s="103">
        <f t="shared" si="7"/>
        <v>0</v>
      </c>
      <c r="P40" s="106">
        <f t="shared" si="8"/>
        <v>0</v>
      </c>
      <c r="R40" s="102">
        <f t="shared" si="9"/>
        <v>0</v>
      </c>
      <c r="S40" s="103">
        <f t="shared" si="10"/>
        <v>0</v>
      </c>
      <c r="T40" s="106">
        <f t="shared" si="11"/>
        <v>0</v>
      </c>
    </row>
    <row r="41" spans="1:20" x14ac:dyDescent="0.2">
      <c r="A41" s="94">
        <v>8.5499999999999865</v>
      </c>
      <c r="B41" s="95">
        <v>43</v>
      </c>
      <c r="C41" s="96">
        <v>76.999999999999986</v>
      </c>
      <c r="D41" s="97">
        <v>156</v>
      </c>
      <c r="F41" s="94">
        <f>IF('DWFS Fee Calculator'!D$41*100&lt;$A41,0,IF('DWFS Fee Calculator'!D$41*100&gt;$A42,$A42-$A41-SUM(G41:$H41),'DWFS Fee Calculator'!D$41*100-$A41-SUM(G41:$H41)))</f>
        <v>0</v>
      </c>
      <c r="G41" s="98">
        <f>IF('DWFS Fee Calculator'!E$41*100&lt;$A41,0,IF('DWFS Fee Calculator'!E$41*100&gt;$A42,$A42-$A41-SUM(H41:$H41),'DWFS Fee Calculator'!E$41*100-$A41-SUM(H41:$H41)))</f>
        <v>0</v>
      </c>
      <c r="H41" s="104">
        <f>IF('DWFS Fee Calculator'!F$41*100&lt;$A41,0,IF('DWFS Fee Calculator'!F$41*100&gt;$A42,$A42-$A41,'DWFS Fee Calculator'!F$41*100-$A41))</f>
        <v>0</v>
      </c>
      <c r="J41" s="100">
        <f>F41*'DWFS Fee Calculator'!$D$11/100</f>
        <v>0</v>
      </c>
      <c r="K41" s="101">
        <f>G41*'DWFS Fee Calculator'!$D$11/100</f>
        <v>0</v>
      </c>
      <c r="L41" s="105">
        <f>H41*'DWFS Fee Calculator'!$D$11/100</f>
        <v>0</v>
      </c>
      <c r="N41" s="102">
        <f t="shared" si="6"/>
        <v>0</v>
      </c>
      <c r="O41" s="103">
        <f t="shared" si="7"/>
        <v>0</v>
      </c>
      <c r="P41" s="106">
        <f t="shared" si="8"/>
        <v>0</v>
      </c>
      <c r="R41" s="102">
        <f t="shared" si="9"/>
        <v>0</v>
      </c>
      <c r="S41" s="103">
        <f t="shared" si="10"/>
        <v>0</v>
      </c>
      <c r="T41" s="106">
        <f t="shared" si="11"/>
        <v>0</v>
      </c>
    </row>
    <row r="42" spans="1:20" x14ac:dyDescent="0.2">
      <c r="A42" s="94">
        <v>8.6499999999999861</v>
      </c>
      <c r="B42" s="95">
        <v>43.499999999999993</v>
      </c>
      <c r="C42" s="96">
        <v>77.749999999999986</v>
      </c>
      <c r="D42" s="97">
        <v>158.25</v>
      </c>
      <c r="F42" s="94">
        <f>IF('DWFS Fee Calculator'!D$41*100&lt;$A42,0,IF('DWFS Fee Calculator'!D$41*100&gt;$A43,$A43-$A42-SUM(G42:$H42),'DWFS Fee Calculator'!D$41*100-$A42-SUM(G42:$H42)))</f>
        <v>0</v>
      </c>
      <c r="G42" s="98">
        <f>IF('DWFS Fee Calculator'!E$41*100&lt;$A42,0,IF('DWFS Fee Calculator'!E$41*100&gt;$A43,$A43-$A42-SUM(H42:$H42),'DWFS Fee Calculator'!E$41*100-$A42-SUM(H42:$H42)))</f>
        <v>0</v>
      </c>
      <c r="H42" s="104">
        <f>IF('DWFS Fee Calculator'!F$41*100&lt;$A42,0,IF('DWFS Fee Calculator'!F$41*100&gt;$A43,$A43-$A42,'DWFS Fee Calculator'!F$41*100-$A42))</f>
        <v>0</v>
      </c>
      <c r="J42" s="100">
        <f>F42*'DWFS Fee Calculator'!$D$11/100</f>
        <v>0</v>
      </c>
      <c r="K42" s="101">
        <f>G42*'DWFS Fee Calculator'!$D$11/100</f>
        <v>0</v>
      </c>
      <c r="L42" s="105">
        <f>H42*'DWFS Fee Calculator'!$D$11/100</f>
        <v>0</v>
      </c>
      <c r="N42" s="102">
        <f t="shared" si="6"/>
        <v>0</v>
      </c>
      <c r="O42" s="103">
        <f t="shared" si="7"/>
        <v>0</v>
      </c>
      <c r="P42" s="106">
        <f t="shared" si="8"/>
        <v>0</v>
      </c>
      <c r="R42" s="102">
        <f t="shared" si="9"/>
        <v>0</v>
      </c>
      <c r="S42" s="103">
        <f t="shared" si="10"/>
        <v>0</v>
      </c>
      <c r="T42" s="106">
        <f t="shared" si="11"/>
        <v>0</v>
      </c>
    </row>
    <row r="43" spans="1:20" x14ac:dyDescent="0.2">
      <c r="A43" s="94">
        <v>8.7499999999999858</v>
      </c>
      <c r="B43" s="95">
        <v>44</v>
      </c>
      <c r="C43" s="96">
        <v>78.5</v>
      </c>
      <c r="D43" s="97">
        <v>160.50000000000006</v>
      </c>
      <c r="F43" s="94">
        <f>IF('DWFS Fee Calculator'!D$41*100&lt;$A43,0,IF('DWFS Fee Calculator'!D$41*100&gt;$A44,$A44-$A43-SUM(G43:$H43),'DWFS Fee Calculator'!D$41*100-$A43-SUM(G43:$H43)))</f>
        <v>0</v>
      </c>
      <c r="G43" s="98">
        <f>IF('DWFS Fee Calculator'!E$41*100&lt;$A43,0,IF('DWFS Fee Calculator'!E$41*100&gt;$A44,$A44-$A43-SUM(H43:$H43),'DWFS Fee Calculator'!E$41*100-$A43-SUM(H43:$H43)))</f>
        <v>0</v>
      </c>
      <c r="H43" s="104">
        <f>IF('DWFS Fee Calculator'!F$41*100&lt;$A43,0,IF('DWFS Fee Calculator'!F$41*100&gt;$A44,$A44-$A43,'DWFS Fee Calculator'!F$41*100-$A43))</f>
        <v>0</v>
      </c>
      <c r="J43" s="100">
        <f>F43*'DWFS Fee Calculator'!$D$11/100</f>
        <v>0</v>
      </c>
      <c r="K43" s="101">
        <f>G43*'DWFS Fee Calculator'!$D$11/100</f>
        <v>0</v>
      </c>
      <c r="L43" s="105">
        <f>H43*'DWFS Fee Calculator'!$D$11/100</f>
        <v>0</v>
      </c>
      <c r="N43" s="102">
        <f t="shared" si="6"/>
        <v>0</v>
      </c>
      <c r="O43" s="103">
        <f t="shared" si="7"/>
        <v>0</v>
      </c>
      <c r="P43" s="106">
        <f t="shared" si="8"/>
        <v>0</v>
      </c>
      <c r="R43" s="102">
        <f t="shared" si="9"/>
        <v>0</v>
      </c>
      <c r="S43" s="103">
        <f t="shared" si="10"/>
        <v>0</v>
      </c>
      <c r="T43" s="106">
        <f t="shared" si="11"/>
        <v>0</v>
      </c>
    </row>
    <row r="44" spans="1:20" x14ac:dyDescent="0.2">
      <c r="A44" s="94">
        <v>8.8499999999999854</v>
      </c>
      <c r="B44" s="95">
        <v>44.5</v>
      </c>
      <c r="C44" s="96">
        <v>79.25</v>
      </c>
      <c r="D44" s="97">
        <v>162.75000000000006</v>
      </c>
      <c r="F44" s="94">
        <f>IF('DWFS Fee Calculator'!D$41*100&lt;$A44,0,IF('DWFS Fee Calculator'!D$41*100&gt;$A45,$A45-$A44-SUM(G44:$H44),'DWFS Fee Calculator'!D$41*100-$A44-SUM(G44:$H44)))</f>
        <v>0</v>
      </c>
      <c r="G44" s="98">
        <f>IF('DWFS Fee Calculator'!E$41*100&lt;$A44,0,IF('DWFS Fee Calculator'!E$41*100&gt;$A45,$A45-$A44-SUM(H44:$H44),'DWFS Fee Calculator'!E$41*100-$A44-SUM(H44:$H44)))</f>
        <v>0</v>
      </c>
      <c r="H44" s="104">
        <f>IF('DWFS Fee Calculator'!F$41*100&lt;$A44,0,IF('DWFS Fee Calculator'!F$41*100&gt;$A45,$A45-$A44,'DWFS Fee Calculator'!F$41*100-$A44))</f>
        <v>0</v>
      </c>
      <c r="J44" s="100">
        <f>F44*'DWFS Fee Calculator'!$D$11/100</f>
        <v>0</v>
      </c>
      <c r="K44" s="101">
        <f>G44*'DWFS Fee Calculator'!$D$11/100</f>
        <v>0</v>
      </c>
      <c r="L44" s="105">
        <f>H44*'DWFS Fee Calculator'!$D$11/100</f>
        <v>0</v>
      </c>
      <c r="N44" s="102">
        <f t="shared" si="6"/>
        <v>0</v>
      </c>
      <c r="O44" s="103">
        <f t="shared" si="7"/>
        <v>0</v>
      </c>
      <c r="P44" s="106">
        <f t="shared" si="8"/>
        <v>0</v>
      </c>
      <c r="R44" s="102">
        <f t="shared" si="9"/>
        <v>0</v>
      </c>
      <c r="S44" s="103">
        <f t="shared" si="10"/>
        <v>0</v>
      </c>
      <c r="T44" s="106">
        <f t="shared" si="11"/>
        <v>0</v>
      </c>
    </row>
    <row r="45" spans="1:20" x14ac:dyDescent="0.2">
      <c r="A45" s="94">
        <v>8.9499999999999851</v>
      </c>
      <c r="B45" s="95">
        <v>45</v>
      </c>
      <c r="C45" s="96">
        <v>79.999999999999986</v>
      </c>
      <c r="D45" s="97">
        <v>165.00000000000003</v>
      </c>
      <c r="F45" s="94">
        <f>IF('DWFS Fee Calculator'!D$41*100&lt;$A45,0,IF('DWFS Fee Calculator'!D$41*100&gt;$A46,$A46-$A45-SUM(G45:$H45),'DWFS Fee Calculator'!D$41*100-$A45-SUM(G45:$H45)))</f>
        <v>0</v>
      </c>
      <c r="G45" s="98">
        <f>IF('DWFS Fee Calculator'!E$41*100&lt;$A45,0,IF('DWFS Fee Calculator'!E$41*100&gt;$A46,$A46-$A45-SUM(H45:$H45),'DWFS Fee Calculator'!E$41*100-$A45-SUM(H45:$H45)))</f>
        <v>0</v>
      </c>
      <c r="H45" s="104">
        <f>IF('DWFS Fee Calculator'!F$41*100&lt;$A45,0,IF('DWFS Fee Calculator'!F$41*100&gt;$A46,$A46-$A45,'DWFS Fee Calculator'!F$41*100-$A45))</f>
        <v>0</v>
      </c>
      <c r="J45" s="100">
        <f>F45*'DWFS Fee Calculator'!$D$11/100</f>
        <v>0</v>
      </c>
      <c r="K45" s="101">
        <f>G45*'DWFS Fee Calculator'!$D$11/100</f>
        <v>0</v>
      </c>
      <c r="L45" s="105">
        <f>H45*'DWFS Fee Calculator'!$D$11/100</f>
        <v>0</v>
      </c>
      <c r="N45" s="102">
        <f t="shared" si="6"/>
        <v>0</v>
      </c>
      <c r="O45" s="103">
        <f t="shared" si="7"/>
        <v>0</v>
      </c>
      <c r="P45" s="106">
        <f t="shared" si="8"/>
        <v>0</v>
      </c>
      <c r="R45" s="102">
        <f t="shared" si="9"/>
        <v>0</v>
      </c>
      <c r="S45" s="103">
        <f t="shared" si="10"/>
        <v>0</v>
      </c>
      <c r="T45" s="106">
        <f t="shared" si="11"/>
        <v>0</v>
      </c>
    </row>
    <row r="46" spans="1:20" x14ac:dyDescent="0.2">
      <c r="A46" s="94">
        <v>9.0499999999999847</v>
      </c>
      <c r="B46" s="95">
        <v>45.499999999999993</v>
      </c>
      <c r="C46" s="96">
        <v>80.749999999999986</v>
      </c>
      <c r="D46" s="97">
        <v>167.25</v>
      </c>
      <c r="F46" s="94">
        <f>IF('DWFS Fee Calculator'!D$41*100&lt;$A46,0,IF('DWFS Fee Calculator'!D$41*100&gt;$A47,$A47-$A46-SUM(G46:$H46),'DWFS Fee Calculator'!D$41*100-$A46-SUM(G46:$H46)))</f>
        <v>0</v>
      </c>
      <c r="G46" s="98">
        <f>IF('DWFS Fee Calculator'!E$41*100&lt;$A46,0,IF('DWFS Fee Calculator'!E$41*100&gt;$A47,$A47-$A46-SUM(H46:$H46),'DWFS Fee Calculator'!E$41*100-$A46-SUM(H46:$H46)))</f>
        <v>0</v>
      </c>
      <c r="H46" s="104">
        <f>IF('DWFS Fee Calculator'!F$41*100&lt;$A46,0,IF('DWFS Fee Calculator'!F$41*100&gt;$A47,$A47-$A46,'DWFS Fee Calculator'!F$41*100-$A46))</f>
        <v>0</v>
      </c>
      <c r="J46" s="100">
        <f>F46*'DWFS Fee Calculator'!$D$11/100</f>
        <v>0</v>
      </c>
      <c r="K46" s="101">
        <f>G46*'DWFS Fee Calculator'!$D$11/100</f>
        <v>0</v>
      </c>
      <c r="L46" s="105">
        <f>H46*'DWFS Fee Calculator'!$D$11/100</f>
        <v>0</v>
      </c>
      <c r="N46" s="102">
        <f t="shared" si="6"/>
        <v>0</v>
      </c>
      <c r="O46" s="103">
        <f t="shared" si="7"/>
        <v>0</v>
      </c>
      <c r="P46" s="106">
        <f t="shared" si="8"/>
        <v>0</v>
      </c>
      <c r="R46" s="102">
        <f t="shared" si="9"/>
        <v>0</v>
      </c>
      <c r="S46" s="103">
        <f t="shared" si="10"/>
        <v>0</v>
      </c>
      <c r="T46" s="106">
        <f t="shared" si="11"/>
        <v>0</v>
      </c>
    </row>
    <row r="47" spans="1:20" x14ac:dyDescent="0.2">
      <c r="A47" s="94">
        <v>9.1499999999999844</v>
      </c>
      <c r="B47" s="95">
        <v>45.999999999999993</v>
      </c>
      <c r="C47" s="96">
        <v>81.499999999999986</v>
      </c>
      <c r="D47" s="97">
        <v>169.5</v>
      </c>
      <c r="F47" s="94">
        <f>IF('DWFS Fee Calculator'!D$41*100&lt;$A47,0,IF('DWFS Fee Calculator'!D$41*100&gt;$A48,$A48-$A47-SUM(G47:$H47),'DWFS Fee Calculator'!D$41*100-$A47-SUM(G47:$H47)))</f>
        <v>0</v>
      </c>
      <c r="G47" s="98">
        <f>IF('DWFS Fee Calculator'!E$41*100&lt;$A47,0,IF('DWFS Fee Calculator'!E$41*100&gt;$A48,$A48-$A47-SUM(H47:$H47),'DWFS Fee Calculator'!E$41*100-$A47-SUM(H47:$H47)))</f>
        <v>0</v>
      </c>
      <c r="H47" s="104">
        <f>IF('DWFS Fee Calculator'!F$41*100&lt;$A47,0,IF('DWFS Fee Calculator'!F$41*100&gt;$A48,$A48-$A47,'DWFS Fee Calculator'!F$41*100-$A47))</f>
        <v>0</v>
      </c>
      <c r="J47" s="100">
        <f>F47*'DWFS Fee Calculator'!$D$11/100</f>
        <v>0</v>
      </c>
      <c r="K47" s="101">
        <f>G47*'DWFS Fee Calculator'!$D$11/100</f>
        <v>0</v>
      </c>
      <c r="L47" s="105">
        <f>H47*'DWFS Fee Calculator'!$D$11/100</f>
        <v>0</v>
      </c>
      <c r="N47" s="102">
        <f t="shared" si="6"/>
        <v>0</v>
      </c>
      <c r="O47" s="103">
        <f t="shared" si="7"/>
        <v>0</v>
      </c>
      <c r="P47" s="106">
        <f t="shared" si="8"/>
        <v>0</v>
      </c>
      <c r="R47" s="102">
        <f t="shared" si="9"/>
        <v>0</v>
      </c>
      <c r="S47" s="103">
        <f t="shared" si="10"/>
        <v>0</v>
      </c>
      <c r="T47" s="106">
        <f t="shared" si="11"/>
        <v>0</v>
      </c>
    </row>
    <row r="48" spans="1:20" x14ac:dyDescent="0.2">
      <c r="A48" s="94">
        <v>9.249999999999984</v>
      </c>
      <c r="B48" s="95">
        <v>46.5</v>
      </c>
      <c r="C48" s="96">
        <v>82.25</v>
      </c>
      <c r="D48" s="97">
        <v>171.75000000000006</v>
      </c>
      <c r="F48" s="94">
        <f>IF('DWFS Fee Calculator'!D$41*100&lt;$A48,0,IF('DWFS Fee Calculator'!D$41*100&gt;$A49,$A49-$A48-SUM(G48:$H48),'DWFS Fee Calculator'!D$41*100-$A48-SUM(G48:$H48)))</f>
        <v>0</v>
      </c>
      <c r="G48" s="98">
        <f>IF('DWFS Fee Calculator'!E$41*100&lt;$A48,0,IF('DWFS Fee Calculator'!E$41*100&gt;$A49,$A49-$A48-SUM(H48:$H48),'DWFS Fee Calculator'!E$41*100-$A48-SUM(H48:$H48)))</f>
        <v>0</v>
      </c>
      <c r="H48" s="104">
        <f>IF('DWFS Fee Calculator'!F$41*100&lt;$A48,0,IF('DWFS Fee Calculator'!F$41*100&gt;$A49,$A49-$A48,'DWFS Fee Calculator'!F$41*100-$A48))</f>
        <v>0</v>
      </c>
      <c r="J48" s="100">
        <f>F48*'DWFS Fee Calculator'!$D$11/100</f>
        <v>0</v>
      </c>
      <c r="K48" s="101">
        <f>G48*'DWFS Fee Calculator'!$D$11/100</f>
        <v>0</v>
      </c>
      <c r="L48" s="105">
        <f>H48*'DWFS Fee Calculator'!$D$11/100</f>
        <v>0</v>
      </c>
      <c r="N48" s="102">
        <f t="shared" si="6"/>
        <v>0</v>
      </c>
      <c r="O48" s="103">
        <f t="shared" si="7"/>
        <v>0</v>
      </c>
      <c r="P48" s="106">
        <f t="shared" si="8"/>
        <v>0</v>
      </c>
      <c r="R48" s="102">
        <f t="shared" si="9"/>
        <v>0</v>
      </c>
      <c r="S48" s="103">
        <f t="shared" si="10"/>
        <v>0</v>
      </c>
      <c r="T48" s="106">
        <f t="shared" si="11"/>
        <v>0</v>
      </c>
    </row>
    <row r="49" spans="1:20" x14ac:dyDescent="0.2">
      <c r="A49" s="94">
        <v>9.3499999999999837</v>
      </c>
      <c r="B49" s="95">
        <v>47</v>
      </c>
      <c r="C49" s="96">
        <v>83</v>
      </c>
      <c r="D49" s="97">
        <v>174.00000000000006</v>
      </c>
      <c r="F49" s="94">
        <f>IF('DWFS Fee Calculator'!D$41*100&lt;$A49,0,IF('DWFS Fee Calculator'!D$41*100&gt;$A50,$A50-$A49-SUM(G49:$H49),'DWFS Fee Calculator'!D$41*100-$A49-SUM(G49:$H49)))</f>
        <v>0</v>
      </c>
      <c r="G49" s="98">
        <f>IF('DWFS Fee Calculator'!E$41*100&lt;$A49,0,IF('DWFS Fee Calculator'!E$41*100&gt;$A50,$A50-$A49-SUM(H49:$H49),'DWFS Fee Calculator'!E$41*100-$A49-SUM(H49:$H49)))</f>
        <v>0</v>
      </c>
      <c r="H49" s="104">
        <f>IF('DWFS Fee Calculator'!F$41*100&lt;$A49,0,IF('DWFS Fee Calculator'!F$41*100&gt;$A50,$A50-$A49,'DWFS Fee Calculator'!F$41*100-$A49))</f>
        <v>0</v>
      </c>
      <c r="J49" s="100">
        <f>F49*'DWFS Fee Calculator'!$D$11/100</f>
        <v>0</v>
      </c>
      <c r="K49" s="101">
        <f>G49*'DWFS Fee Calculator'!$D$11/100</f>
        <v>0</v>
      </c>
      <c r="L49" s="105">
        <f>H49*'DWFS Fee Calculator'!$D$11/100</f>
        <v>0</v>
      </c>
      <c r="N49" s="102">
        <f t="shared" si="6"/>
        <v>0</v>
      </c>
      <c r="O49" s="103">
        <f t="shared" si="7"/>
        <v>0</v>
      </c>
      <c r="P49" s="106">
        <f t="shared" si="8"/>
        <v>0</v>
      </c>
      <c r="R49" s="102">
        <f t="shared" si="9"/>
        <v>0</v>
      </c>
      <c r="S49" s="103">
        <f t="shared" si="10"/>
        <v>0</v>
      </c>
      <c r="T49" s="106">
        <f t="shared" si="11"/>
        <v>0</v>
      </c>
    </row>
    <row r="50" spans="1:20" x14ac:dyDescent="0.2">
      <c r="A50" s="94">
        <v>9.4499999999999833</v>
      </c>
      <c r="B50" s="95">
        <v>47.5</v>
      </c>
      <c r="C50" s="96">
        <v>83.749999999999986</v>
      </c>
      <c r="D50" s="97">
        <v>176.25000000000003</v>
      </c>
      <c r="F50" s="94">
        <f>IF('DWFS Fee Calculator'!D$41*100&lt;$A50,0,IF('DWFS Fee Calculator'!D$41*100&gt;$A51,$A51-$A50-SUM(G50:$H50),'DWFS Fee Calculator'!D$41*100-$A50-SUM(G50:$H50)))</f>
        <v>0</v>
      </c>
      <c r="G50" s="98">
        <f>IF('DWFS Fee Calculator'!E$41*100&lt;$A50,0,IF('DWFS Fee Calculator'!E$41*100&gt;$A51,$A51-$A50-SUM(H50:$H50),'DWFS Fee Calculator'!E$41*100-$A50-SUM(H50:$H50)))</f>
        <v>0</v>
      </c>
      <c r="H50" s="104">
        <f>IF('DWFS Fee Calculator'!F$41*100&lt;$A50,0,IF('DWFS Fee Calculator'!F$41*100&gt;$A51,$A51-$A50,'DWFS Fee Calculator'!F$41*100-$A50))</f>
        <v>0</v>
      </c>
      <c r="J50" s="100">
        <f>F50*'DWFS Fee Calculator'!$D$11/100</f>
        <v>0</v>
      </c>
      <c r="K50" s="101">
        <f>G50*'DWFS Fee Calculator'!$D$11/100</f>
        <v>0</v>
      </c>
      <c r="L50" s="105">
        <f>H50*'DWFS Fee Calculator'!$D$11/100</f>
        <v>0</v>
      </c>
      <c r="N50" s="102">
        <f t="shared" si="6"/>
        <v>0</v>
      </c>
      <c r="O50" s="103">
        <f t="shared" si="7"/>
        <v>0</v>
      </c>
      <c r="P50" s="106">
        <f t="shared" si="8"/>
        <v>0</v>
      </c>
      <c r="R50" s="102">
        <f t="shared" si="9"/>
        <v>0</v>
      </c>
      <c r="S50" s="103">
        <f t="shared" si="10"/>
        <v>0</v>
      </c>
      <c r="T50" s="106">
        <f t="shared" si="11"/>
        <v>0</v>
      </c>
    </row>
    <row r="51" spans="1:20" x14ac:dyDescent="0.2">
      <c r="A51" s="94">
        <v>9.5499999999999829</v>
      </c>
      <c r="B51" s="95">
        <v>47.999999999999993</v>
      </c>
      <c r="C51" s="96">
        <v>84.499999999999986</v>
      </c>
      <c r="D51" s="97">
        <v>178.50000000000003</v>
      </c>
      <c r="F51" s="94">
        <f>IF('DWFS Fee Calculator'!D$41*100&lt;$A51,0,IF('DWFS Fee Calculator'!D$41*100&gt;$A52,$A52-$A51-SUM(G51:$H51),'DWFS Fee Calculator'!D$41*100-$A51-SUM(G51:$H51)))</f>
        <v>0</v>
      </c>
      <c r="G51" s="98">
        <f>IF('DWFS Fee Calculator'!E$41*100&lt;$A51,0,IF('DWFS Fee Calculator'!E$41*100&gt;$A52,$A52-$A51-SUM(H51:$H51),'DWFS Fee Calculator'!E$41*100-$A51-SUM(H51:$H51)))</f>
        <v>0</v>
      </c>
      <c r="H51" s="104">
        <f>IF('DWFS Fee Calculator'!F$41*100&lt;$A51,0,IF('DWFS Fee Calculator'!F$41*100&gt;$A52,$A52-$A51,'DWFS Fee Calculator'!F$41*100-$A51))</f>
        <v>0</v>
      </c>
      <c r="J51" s="100">
        <f>F51*'DWFS Fee Calculator'!$D$11/100</f>
        <v>0</v>
      </c>
      <c r="K51" s="101">
        <f>G51*'DWFS Fee Calculator'!$D$11/100</f>
        <v>0</v>
      </c>
      <c r="L51" s="105">
        <f>H51*'DWFS Fee Calculator'!$D$11/100</f>
        <v>0</v>
      </c>
      <c r="N51" s="102">
        <f t="shared" si="6"/>
        <v>0</v>
      </c>
      <c r="O51" s="103">
        <f t="shared" si="7"/>
        <v>0</v>
      </c>
      <c r="P51" s="106">
        <f t="shared" si="8"/>
        <v>0</v>
      </c>
      <c r="R51" s="102">
        <f t="shared" si="9"/>
        <v>0</v>
      </c>
      <c r="S51" s="103">
        <f t="shared" si="10"/>
        <v>0</v>
      </c>
      <c r="T51" s="106">
        <f t="shared" si="11"/>
        <v>0</v>
      </c>
    </row>
    <row r="52" spans="1:20" x14ac:dyDescent="0.2">
      <c r="A52" s="94">
        <v>9.6499999999999826</v>
      </c>
      <c r="B52" s="95">
        <v>48.499999999999993</v>
      </c>
      <c r="C52" s="96">
        <v>85.249999999999972</v>
      </c>
      <c r="D52" s="97">
        <v>180.75</v>
      </c>
      <c r="F52" s="94">
        <f>IF('DWFS Fee Calculator'!D$41*100&lt;$A52,0,IF('DWFS Fee Calculator'!D$41*100&gt;$A53,$A53-$A52-SUM(G52:$H52),'DWFS Fee Calculator'!D$41*100-$A52-SUM(G52:$H52)))</f>
        <v>0</v>
      </c>
      <c r="G52" s="98">
        <f>IF('DWFS Fee Calculator'!E$41*100&lt;$A52,0,IF('DWFS Fee Calculator'!E$41*100&gt;$A53,$A53-$A52-SUM(H52:$H52),'DWFS Fee Calculator'!E$41*100-$A52-SUM(H52:$H52)))</f>
        <v>0</v>
      </c>
      <c r="H52" s="104">
        <f>IF('DWFS Fee Calculator'!F$41*100&lt;$A52,0,IF('DWFS Fee Calculator'!F$41*100&gt;$A53,$A53-$A52,'DWFS Fee Calculator'!F$41*100-$A52))</f>
        <v>0</v>
      </c>
      <c r="J52" s="100">
        <f>F52*'DWFS Fee Calculator'!$D$11/100</f>
        <v>0</v>
      </c>
      <c r="K52" s="101">
        <f>G52*'DWFS Fee Calculator'!$D$11/100</f>
        <v>0</v>
      </c>
      <c r="L52" s="105">
        <f>H52*'DWFS Fee Calculator'!$D$11/100</f>
        <v>0</v>
      </c>
      <c r="N52" s="102">
        <f t="shared" si="6"/>
        <v>0</v>
      </c>
      <c r="O52" s="103">
        <f t="shared" si="7"/>
        <v>0</v>
      </c>
      <c r="P52" s="106">
        <f t="shared" si="8"/>
        <v>0</v>
      </c>
      <c r="R52" s="102">
        <f t="shared" si="9"/>
        <v>0</v>
      </c>
      <c r="S52" s="103">
        <f t="shared" si="10"/>
        <v>0</v>
      </c>
      <c r="T52" s="106">
        <f t="shared" si="11"/>
        <v>0</v>
      </c>
    </row>
    <row r="53" spans="1:20" x14ac:dyDescent="0.2">
      <c r="A53" s="94">
        <v>9.7499999999999822</v>
      </c>
      <c r="B53" s="95">
        <v>49</v>
      </c>
      <c r="C53" s="96">
        <v>86</v>
      </c>
      <c r="D53" s="97">
        <v>183.00000000000006</v>
      </c>
      <c r="F53" s="94">
        <f>IF('DWFS Fee Calculator'!D$41*100&lt;$A53,0,IF('DWFS Fee Calculator'!D$41*100&gt;$A54,$A54-$A53-SUM(G53:$H53),'DWFS Fee Calculator'!D$41*100-$A53-SUM(G53:$H53)))</f>
        <v>0</v>
      </c>
      <c r="G53" s="98">
        <f>IF('DWFS Fee Calculator'!E$41*100&lt;$A53,0,IF('DWFS Fee Calculator'!E$41*100&gt;$A54,$A54-$A53-SUM(H53:$H53),'DWFS Fee Calculator'!E$41*100-$A53-SUM(H53:$H53)))</f>
        <v>0</v>
      </c>
      <c r="H53" s="104">
        <f>IF('DWFS Fee Calculator'!F$41*100&lt;$A53,0,IF('DWFS Fee Calculator'!F$41*100&gt;$A54,$A54-$A53,'DWFS Fee Calculator'!F$41*100-$A53))</f>
        <v>0</v>
      </c>
      <c r="J53" s="100">
        <f>F53*'DWFS Fee Calculator'!$D$11/100</f>
        <v>0</v>
      </c>
      <c r="K53" s="101">
        <f>G53*'DWFS Fee Calculator'!$D$11/100</f>
        <v>0</v>
      </c>
      <c r="L53" s="105">
        <f>H53*'DWFS Fee Calculator'!$D$11/100</f>
        <v>0</v>
      </c>
      <c r="N53" s="102">
        <f t="shared" si="6"/>
        <v>0</v>
      </c>
      <c r="O53" s="103">
        <f t="shared" si="7"/>
        <v>0</v>
      </c>
      <c r="P53" s="106">
        <f t="shared" si="8"/>
        <v>0</v>
      </c>
      <c r="R53" s="102">
        <f t="shared" si="9"/>
        <v>0</v>
      </c>
      <c r="S53" s="103">
        <f t="shared" si="10"/>
        <v>0</v>
      </c>
      <c r="T53" s="106">
        <f t="shared" si="11"/>
        <v>0</v>
      </c>
    </row>
    <row r="54" spans="1:20" x14ac:dyDescent="0.2">
      <c r="A54" s="94">
        <v>9.8499999999999819</v>
      </c>
      <c r="B54" s="95">
        <v>49.5</v>
      </c>
      <c r="C54" s="96">
        <v>86.75</v>
      </c>
      <c r="D54" s="97">
        <v>185.25000000000006</v>
      </c>
      <c r="F54" s="94">
        <f>IF('DWFS Fee Calculator'!D$41*100&lt;$A54,0,IF('DWFS Fee Calculator'!D$41*100&gt;$A55,$A55-$A54-SUM(G54:$H54),'DWFS Fee Calculator'!D$41*100-$A54-SUM(G54:$H54)))</f>
        <v>0</v>
      </c>
      <c r="G54" s="98">
        <f>IF('DWFS Fee Calculator'!E$41*100&lt;$A54,0,IF('DWFS Fee Calculator'!E$41*100&gt;$A55,$A55-$A54-SUM(H54:$H54),'DWFS Fee Calculator'!E$41*100-$A54-SUM(H54:$H54)))</f>
        <v>0</v>
      </c>
      <c r="H54" s="104">
        <f>IF('DWFS Fee Calculator'!F$41*100&lt;$A54,0,IF('DWFS Fee Calculator'!F$41*100&gt;$A55,$A55-$A54,'DWFS Fee Calculator'!F$41*100-$A54))</f>
        <v>0</v>
      </c>
      <c r="J54" s="100">
        <f>F54*'DWFS Fee Calculator'!$D$11/100</f>
        <v>0</v>
      </c>
      <c r="K54" s="101">
        <f>G54*'DWFS Fee Calculator'!$D$11/100</f>
        <v>0</v>
      </c>
      <c r="L54" s="105">
        <f>H54*'DWFS Fee Calculator'!$D$11/100</f>
        <v>0</v>
      </c>
      <c r="N54" s="102">
        <f t="shared" si="6"/>
        <v>0</v>
      </c>
      <c r="O54" s="103">
        <f t="shared" si="7"/>
        <v>0</v>
      </c>
      <c r="P54" s="106">
        <f t="shared" si="8"/>
        <v>0</v>
      </c>
      <c r="R54" s="102">
        <f t="shared" si="9"/>
        <v>0</v>
      </c>
      <c r="S54" s="103">
        <f t="shared" si="10"/>
        <v>0</v>
      </c>
      <c r="T54" s="106">
        <f t="shared" si="11"/>
        <v>0</v>
      </c>
    </row>
    <row r="55" spans="1:20" x14ac:dyDescent="0.2">
      <c r="A55" s="94">
        <v>9.9499999999999815</v>
      </c>
      <c r="B55" s="95">
        <v>50</v>
      </c>
      <c r="C55" s="96">
        <v>87.499999999999986</v>
      </c>
      <c r="D55" s="97">
        <v>187.50000000000003</v>
      </c>
      <c r="F55" s="94">
        <f>IF('DWFS Fee Calculator'!D$41*100&lt;$A55,0,IF('DWFS Fee Calculator'!D$41*100&gt;$A56,$A56-$A55-SUM(G55:$H55),'DWFS Fee Calculator'!D$41*100-$A55-SUM(G55:$H55)))</f>
        <v>0</v>
      </c>
      <c r="G55" s="98">
        <f>IF('DWFS Fee Calculator'!E$41*100&lt;$A55,0,IF('DWFS Fee Calculator'!E$41*100&gt;$A56,$A56-$A55-SUM(H55:$H55),'DWFS Fee Calculator'!E$41*100-$A55-SUM(H55:$H55)))</f>
        <v>0</v>
      </c>
      <c r="H55" s="104">
        <f>IF('DWFS Fee Calculator'!F$41*100&lt;$A55,0,IF('DWFS Fee Calculator'!F$41*100&gt;$A56,$A56-$A55,'DWFS Fee Calculator'!F$41*100-$A55))</f>
        <v>0</v>
      </c>
      <c r="J55" s="100">
        <f>F55*'DWFS Fee Calculator'!$D$11/100</f>
        <v>0</v>
      </c>
      <c r="K55" s="101">
        <f>G55*'DWFS Fee Calculator'!$D$11/100</f>
        <v>0</v>
      </c>
      <c r="L55" s="105">
        <f>H55*'DWFS Fee Calculator'!$D$11/100</f>
        <v>0</v>
      </c>
      <c r="N55" s="102">
        <f t="shared" si="6"/>
        <v>0</v>
      </c>
      <c r="O55" s="103">
        <f t="shared" si="7"/>
        <v>0</v>
      </c>
      <c r="P55" s="106">
        <f t="shared" si="8"/>
        <v>0</v>
      </c>
      <c r="R55" s="102">
        <f t="shared" si="9"/>
        <v>0</v>
      </c>
      <c r="S55" s="103">
        <f t="shared" si="10"/>
        <v>0</v>
      </c>
      <c r="T55" s="106">
        <f t="shared" si="11"/>
        <v>0</v>
      </c>
    </row>
    <row r="56" spans="1:20" x14ac:dyDescent="0.2">
      <c r="A56" s="94">
        <v>10.049999999999981</v>
      </c>
      <c r="B56" s="95">
        <v>50.499999999999993</v>
      </c>
      <c r="C56" s="96">
        <v>88.249999999999986</v>
      </c>
      <c r="D56" s="97">
        <v>189.75000000000003</v>
      </c>
      <c r="F56" s="94">
        <f>IF('DWFS Fee Calculator'!D$41*100&lt;$A56,0,IF('DWFS Fee Calculator'!D$41*100&gt;$A57,$A57-$A56-SUM(G56:$H56),'DWFS Fee Calculator'!D$41*100-$A56-SUM(G56:$H56)))</f>
        <v>0</v>
      </c>
      <c r="G56" s="98">
        <f>IF('DWFS Fee Calculator'!E$41*100&lt;$A56,0,IF('DWFS Fee Calculator'!E$41*100&gt;$A57,$A57-$A56-SUM(H56:$H56),'DWFS Fee Calculator'!E$41*100-$A56-SUM(H56:$H56)))</f>
        <v>0</v>
      </c>
      <c r="H56" s="104">
        <f>IF('DWFS Fee Calculator'!F$41*100&lt;$A56,0,IF('DWFS Fee Calculator'!F$41*100&gt;$A57,$A57-$A56,'DWFS Fee Calculator'!F$41*100-$A56))</f>
        <v>0</v>
      </c>
      <c r="J56" s="100">
        <f>F56*'DWFS Fee Calculator'!$D$11/100</f>
        <v>0</v>
      </c>
      <c r="K56" s="101">
        <f>G56*'DWFS Fee Calculator'!$D$11/100</f>
        <v>0</v>
      </c>
      <c r="L56" s="105">
        <f>H56*'DWFS Fee Calculator'!$D$11/100</f>
        <v>0</v>
      </c>
      <c r="N56" s="102">
        <f t="shared" si="6"/>
        <v>0</v>
      </c>
      <c r="O56" s="103">
        <f t="shared" si="7"/>
        <v>0</v>
      </c>
      <c r="P56" s="106">
        <f t="shared" si="8"/>
        <v>0</v>
      </c>
      <c r="R56" s="102">
        <f t="shared" si="9"/>
        <v>0</v>
      </c>
      <c r="S56" s="103">
        <f t="shared" si="10"/>
        <v>0</v>
      </c>
      <c r="T56" s="106">
        <f t="shared" si="11"/>
        <v>0</v>
      </c>
    </row>
    <row r="57" spans="1:20" x14ac:dyDescent="0.2">
      <c r="A57" s="94">
        <v>10.149999999999981</v>
      </c>
      <c r="B57" s="95">
        <v>50.999999999999993</v>
      </c>
      <c r="C57" s="96">
        <v>88.999999999999972</v>
      </c>
      <c r="D57" s="97">
        <v>192</v>
      </c>
      <c r="F57" s="94">
        <f>IF('DWFS Fee Calculator'!D$41*100&lt;$A57,0,IF('DWFS Fee Calculator'!D$41*100&gt;$A58,$A58-$A57-SUM(G57:$H57),'DWFS Fee Calculator'!D$41*100-$A57-SUM(G57:$H57)))</f>
        <v>0</v>
      </c>
      <c r="G57" s="98">
        <f>IF('DWFS Fee Calculator'!E$41*100&lt;$A57,0,IF('DWFS Fee Calculator'!E$41*100&gt;$A58,$A58-$A57-SUM(H57:$H57),'DWFS Fee Calculator'!E$41*100-$A57-SUM(H57:$H57)))</f>
        <v>0</v>
      </c>
      <c r="H57" s="104">
        <f>IF('DWFS Fee Calculator'!F$41*100&lt;$A57,0,IF('DWFS Fee Calculator'!F$41*100&gt;$A58,$A58-$A57,'DWFS Fee Calculator'!F$41*100-$A57))</f>
        <v>0</v>
      </c>
      <c r="J57" s="100">
        <f>F57*'DWFS Fee Calculator'!$D$11/100</f>
        <v>0</v>
      </c>
      <c r="K57" s="101">
        <f>G57*'DWFS Fee Calculator'!$D$11/100</f>
        <v>0</v>
      </c>
      <c r="L57" s="105">
        <f>H57*'DWFS Fee Calculator'!$D$11/100</f>
        <v>0</v>
      </c>
      <c r="N57" s="102">
        <f t="shared" si="6"/>
        <v>0</v>
      </c>
      <c r="O57" s="103">
        <f t="shared" si="7"/>
        <v>0</v>
      </c>
      <c r="P57" s="106">
        <f t="shared" si="8"/>
        <v>0</v>
      </c>
      <c r="R57" s="102">
        <f t="shared" si="9"/>
        <v>0</v>
      </c>
      <c r="S57" s="103">
        <f t="shared" si="10"/>
        <v>0</v>
      </c>
      <c r="T57" s="106">
        <f t="shared" si="11"/>
        <v>0</v>
      </c>
    </row>
    <row r="58" spans="1:20" x14ac:dyDescent="0.2">
      <c r="A58" s="94">
        <v>10.24999999999998</v>
      </c>
      <c r="B58" s="95">
        <v>51.5</v>
      </c>
      <c r="C58" s="96">
        <v>89.75</v>
      </c>
      <c r="D58" s="97">
        <v>194.25000000000006</v>
      </c>
      <c r="F58" s="94">
        <f>IF('DWFS Fee Calculator'!D$41*100&lt;$A58,0,IF('DWFS Fee Calculator'!D$41*100&gt;$A59,$A59-$A58-SUM(G58:$H58),'DWFS Fee Calculator'!D$41*100-$A58-SUM(G58:$H58)))</f>
        <v>0</v>
      </c>
      <c r="G58" s="98">
        <f>IF('DWFS Fee Calculator'!E$41*100&lt;$A58,0,IF('DWFS Fee Calculator'!E$41*100&gt;$A59,$A59-$A58-SUM(H58:$H58),'DWFS Fee Calculator'!E$41*100-$A58-SUM(H58:$H58)))</f>
        <v>0</v>
      </c>
      <c r="H58" s="104">
        <f>IF('DWFS Fee Calculator'!F$41*100&lt;$A58,0,IF('DWFS Fee Calculator'!F$41*100&gt;$A59,$A59-$A58,'DWFS Fee Calculator'!F$41*100-$A58))</f>
        <v>0</v>
      </c>
      <c r="J58" s="100">
        <f>F58*'DWFS Fee Calculator'!$D$11/100</f>
        <v>0</v>
      </c>
      <c r="K58" s="101">
        <f>G58*'DWFS Fee Calculator'!$D$11/100</f>
        <v>0</v>
      </c>
      <c r="L58" s="105">
        <f>H58*'DWFS Fee Calculator'!$D$11/100</f>
        <v>0</v>
      </c>
      <c r="N58" s="102">
        <f t="shared" si="6"/>
        <v>0</v>
      </c>
      <c r="O58" s="103">
        <f t="shared" si="7"/>
        <v>0</v>
      </c>
      <c r="P58" s="106">
        <f t="shared" si="8"/>
        <v>0</v>
      </c>
      <c r="R58" s="102">
        <f t="shared" si="9"/>
        <v>0</v>
      </c>
      <c r="S58" s="103">
        <f t="shared" si="10"/>
        <v>0</v>
      </c>
      <c r="T58" s="106">
        <f t="shared" si="11"/>
        <v>0</v>
      </c>
    </row>
    <row r="59" spans="1:20" x14ac:dyDescent="0.2">
      <c r="A59" s="94">
        <v>10.34999999999998</v>
      </c>
      <c r="B59" s="95">
        <v>52</v>
      </c>
      <c r="C59" s="96">
        <v>90.499999999999986</v>
      </c>
      <c r="D59" s="97">
        <v>196.50000000000006</v>
      </c>
      <c r="F59" s="94">
        <f>IF('DWFS Fee Calculator'!D$41*100&lt;$A59,0,IF('DWFS Fee Calculator'!D$41*100&gt;$A60,$A60-$A59-SUM(G59:$H59),'DWFS Fee Calculator'!D$41*100-$A59-SUM(G59:$H59)))</f>
        <v>0</v>
      </c>
      <c r="G59" s="98">
        <f>IF('DWFS Fee Calculator'!E$41*100&lt;$A59,0,IF('DWFS Fee Calculator'!E$41*100&gt;$A60,$A60-$A59-SUM(H59:$H59),'DWFS Fee Calculator'!E$41*100-$A59-SUM(H59:$H59)))</f>
        <v>0</v>
      </c>
      <c r="H59" s="104">
        <f>IF('DWFS Fee Calculator'!F$41*100&lt;$A59,0,IF('DWFS Fee Calculator'!F$41*100&gt;$A60,$A60-$A59,'DWFS Fee Calculator'!F$41*100-$A59))</f>
        <v>0</v>
      </c>
      <c r="J59" s="100">
        <f>F59*'DWFS Fee Calculator'!$D$11/100</f>
        <v>0</v>
      </c>
      <c r="K59" s="101">
        <f>G59*'DWFS Fee Calculator'!$D$11/100</f>
        <v>0</v>
      </c>
      <c r="L59" s="105">
        <f>H59*'DWFS Fee Calculator'!$D$11/100</f>
        <v>0</v>
      </c>
      <c r="N59" s="102">
        <f t="shared" si="6"/>
        <v>0</v>
      </c>
      <c r="O59" s="103">
        <f t="shared" si="7"/>
        <v>0</v>
      </c>
      <c r="P59" s="106">
        <f t="shared" si="8"/>
        <v>0</v>
      </c>
      <c r="R59" s="102">
        <f t="shared" si="9"/>
        <v>0</v>
      </c>
      <c r="S59" s="103">
        <f t="shared" si="10"/>
        <v>0</v>
      </c>
      <c r="T59" s="106">
        <f t="shared" si="11"/>
        <v>0</v>
      </c>
    </row>
    <row r="60" spans="1:20" x14ac:dyDescent="0.2">
      <c r="A60" s="94">
        <v>10.44999999999998</v>
      </c>
      <c r="B60" s="95">
        <v>52.5</v>
      </c>
      <c r="C60" s="96">
        <v>91.249999999999986</v>
      </c>
      <c r="D60" s="97">
        <v>198.75000000000006</v>
      </c>
      <c r="F60" s="94">
        <f>IF('DWFS Fee Calculator'!D$41*100&lt;$A60,0,IF('DWFS Fee Calculator'!D$41*100&gt;$A61,$A61-$A60-SUM(G60:$H60),'DWFS Fee Calculator'!D$41*100-$A60-SUM(G60:$H60)))</f>
        <v>0</v>
      </c>
      <c r="G60" s="98">
        <f>IF('DWFS Fee Calculator'!E$41*100&lt;$A60,0,IF('DWFS Fee Calculator'!E$41*100&gt;$A61,$A61-$A60-SUM(H60:$H60),'DWFS Fee Calculator'!E$41*100-$A60-SUM(H60:$H60)))</f>
        <v>0</v>
      </c>
      <c r="H60" s="104">
        <f>IF('DWFS Fee Calculator'!F$41*100&lt;$A60,0,IF('DWFS Fee Calculator'!F$41*100&gt;$A61,$A61-$A60,'DWFS Fee Calculator'!F$41*100-$A60))</f>
        <v>0</v>
      </c>
      <c r="J60" s="100">
        <f>F60*'DWFS Fee Calculator'!$D$11/100</f>
        <v>0</v>
      </c>
      <c r="K60" s="101">
        <f>G60*'DWFS Fee Calculator'!$D$11/100</f>
        <v>0</v>
      </c>
      <c r="L60" s="105">
        <f>H60*'DWFS Fee Calculator'!$D$11/100</f>
        <v>0</v>
      </c>
      <c r="N60" s="102">
        <f t="shared" si="6"/>
        <v>0</v>
      </c>
      <c r="O60" s="103">
        <f t="shared" si="7"/>
        <v>0</v>
      </c>
      <c r="P60" s="106">
        <f t="shared" si="8"/>
        <v>0</v>
      </c>
      <c r="R60" s="102">
        <f t="shared" si="9"/>
        <v>0</v>
      </c>
      <c r="S60" s="103">
        <f t="shared" si="10"/>
        <v>0</v>
      </c>
      <c r="T60" s="106">
        <f t="shared" si="11"/>
        <v>0</v>
      </c>
    </row>
    <row r="61" spans="1:20" x14ac:dyDescent="0.2">
      <c r="A61" s="94">
        <v>10.549999999999979</v>
      </c>
      <c r="B61" s="95">
        <v>52.999999999999993</v>
      </c>
      <c r="C61" s="96">
        <v>91.999999999999986</v>
      </c>
      <c r="D61" s="97">
        <v>201.00000000000003</v>
      </c>
      <c r="F61" s="94">
        <f>IF('DWFS Fee Calculator'!D$41*100&lt;$A61,0,IF('DWFS Fee Calculator'!D$41*100&gt;$A62,$A62-$A61-SUM(G61:$H61),'DWFS Fee Calculator'!D$41*100-$A61-SUM(G61:$H61)))</f>
        <v>0</v>
      </c>
      <c r="G61" s="98">
        <f>IF('DWFS Fee Calculator'!E$41*100&lt;$A61,0,IF('DWFS Fee Calculator'!E$41*100&gt;$A62,$A62-$A61-SUM(H61:$H61),'DWFS Fee Calculator'!E$41*100-$A61-SUM(H61:$H61)))</f>
        <v>0</v>
      </c>
      <c r="H61" s="104">
        <f>IF('DWFS Fee Calculator'!F$41*100&lt;$A61,0,IF('DWFS Fee Calculator'!F$41*100&gt;$A62,$A62-$A61,'DWFS Fee Calculator'!F$41*100-$A61))</f>
        <v>0</v>
      </c>
      <c r="J61" s="100">
        <f>F61*'DWFS Fee Calculator'!$D$11/100</f>
        <v>0</v>
      </c>
      <c r="K61" s="101">
        <f>G61*'DWFS Fee Calculator'!$D$11/100</f>
        <v>0</v>
      </c>
      <c r="L61" s="105">
        <f>H61*'DWFS Fee Calculator'!$D$11/100</f>
        <v>0</v>
      </c>
      <c r="N61" s="102">
        <f t="shared" si="6"/>
        <v>0</v>
      </c>
      <c r="O61" s="103">
        <f t="shared" si="7"/>
        <v>0</v>
      </c>
      <c r="P61" s="106">
        <f t="shared" si="8"/>
        <v>0</v>
      </c>
      <c r="R61" s="102">
        <f t="shared" si="9"/>
        <v>0</v>
      </c>
      <c r="S61" s="103">
        <f t="shared" si="10"/>
        <v>0</v>
      </c>
      <c r="T61" s="106">
        <f t="shared" si="11"/>
        <v>0</v>
      </c>
    </row>
    <row r="62" spans="1:20" x14ac:dyDescent="0.2">
      <c r="A62" s="94">
        <v>10.649999999999979</v>
      </c>
      <c r="B62" s="95">
        <v>53.499999999999993</v>
      </c>
      <c r="C62" s="96">
        <v>92.749999999999972</v>
      </c>
      <c r="D62" s="97">
        <v>203.25000000000003</v>
      </c>
      <c r="F62" s="94">
        <f>IF('DWFS Fee Calculator'!D$41*100&lt;$A62,0,IF('DWFS Fee Calculator'!D$41*100&gt;$A63,$A63-$A62-SUM(G62:$H62),'DWFS Fee Calculator'!D$41*100-$A62-SUM(G62:$H62)))</f>
        <v>0</v>
      </c>
      <c r="G62" s="98">
        <f>IF('DWFS Fee Calculator'!E$41*100&lt;$A62,0,IF('DWFS Fee Calculator'!E$41*100&gt;$A63,$A63-$A62-SUM(H62:$H62),'DWFS Fee Calculator'!E$41*100-$A62-SUM(H62:$H62)))</f>
        <v>0</v>
      </c>
      <c r="H62" s="104">
        <f>IF('DWFS Fee Calculator'!F$41*100&lt;$A62,0,IF('DWFS Fee Calculator'!F$41*100&gt;$A63,$A63-$A62,'DWFS Fee Calculator'!F$41*100-$A62))</f>
        <v>0</v>
      </c>
      <c r="J62" s="100">
        <f>F62*'DWFS Fee Calculator'!$D$11/100</f>
        <v>0</v>
      </c>
      <c r="K62" s="101">
        <f>G62*'DWFS Fee Calculator'!$D$11/100</f>
        <v>0</v>
      </c>
      <c r="L62" s="105">
        <f>H62*'DWFS Fee Calculator'!$D$11/100</f>
        <v>0</v>
      </c>
      <c r="N62" s="102">
        <f t="shared" si="6"/>
        <v>0</v>
      </c>
      <c r="O62" s="103">
        <f t="shared" si="7"/>
        <v>0</v>
      </c>
      <c r="P62" s="106">
        <f t="shared" si="8"/>
        <v>0</v>
      </c>
      <c r="R62" s="102">
        <f t="shared" si="9"/>
        <v>0</v>
      </c>
      <c r="S62" s="103">
        <f t="shared" si="10"/>
        <v>0</v>
      </c>
      <c r="T62" s="106">
        <f t="shared" si="11"/>
        <v>0</v>
      </c>
    </row>
    <row r="63" spans="1:20" x14ac:dyDescent="0.2">
      <c r="A63" s="94">
        <v>10.749999999999979</v>
      </c>
      <c r="B63" s="95">
        <v>54</v>
      </c>
      <c r="C63" s="96">
        <v>93.5</v>
      </c>
      <c r="D63" s="97">
        <v>205.50000000000006</v>
      </c>
      <c r="F63" s="94">
        <f>IF('DWFS Fee Calculator'!D$41*100&lt;$A63,0,IF('DWFS Fee Calculator'!D$41*100&gt;$A64,$A64-$A63-SUM(G63:$H63),'DWFS Fee Calculator'!D$41*100-$A63-SUM(G63:$H63)))</f>
        <v>0</v>
      </c>
      <c r="G63" s="98">
        <f>IF('DWFS Fee Calculator'!E$41*100&lt;$A63,0,IF('DWFS Fee Calculator'!E$41*100&gt;$A64,$A64-$A63-SUM(H63:$H63),'DWFS Fee Calculator'!E$41*100-$A63-SUM(H63:$H63)))</f>
        <v>0</v>
      </c>
      <c r="H63" s="104">
        <f>IF('DWFS Fee Calculator'!F$41*100&lt;$A63,0,IF('DWFS Fee Calculator'!F$41*100&gt;$A64,$A64-$A63,'DWFS Fee Calculator'!F$41*100-$A63))</f>
        <v>0</v>
      </c>
      <c r="J63" s="100">
        <f>F63*'DWFS Fee Calculator'!$D$11/100</f>
        <v>0</v>
      </c>
      <c r="K63" s="101">
        <f>G63*'DWFS Fee Calculator'!$D$11/100</f>
        <v>0</v>
      </c>
      <c r="L63" s="105">
        <f>H63*'DWFS Fee Calculator'!$D$11/100</f>
        <v>0</v>
      </c>
      <c r="N63" s="102">
        <f t="shared" si="6"/>
        <v>0</v>
      </c>
      <c r="O63" s="103">
        <f t="shared" si="7"/>
        <v>0</v>
      </c>
      <c r="P63" s="106">
        <f t="shared" si="8"/>
        <v>0</v>
      </c>
      <c r="R63" s="102">
        <f t="shared" si="9"/>
        <v>0</v>
      </c>
      <c r="S63" s="103">
        <f t="shared" si="10"/>
        <v>0</v>
      </c>
      <c r="T63" s="106">
        <f t="shared" si="11"/>
        <v>0</v>
      </c>
    </row>
    <row r="64" spans="1:20" x14ac:dyDescent="0.2">
      <c r="A64" s="94">
        <v>10.849999999999978</v>
      </c>
      <c r="B64" s="95">
        <v>54.5</v>
      </c>
      <c r="C64" s="96">
        <v>94.249999999999986</v>
      </c>
      <c r="D64" s="97">
        <v>207.75000000000006</v>
      </c>
      <c r="F64" s="94">
        <f>IF('DWFS Fee Calculator'!D$41*100&lt;$A64,0,IF('DWFS Fee Calculator'!D$41*100&gt;$A65,$A65-$A64-SUM(G64:$H64),'DWFS Fee Calculator'!D$41*100-$A64-SUM(G64:$H64)))</f>
        <v>0</v>
      </c>
      <c r="G64" s="98">
        <f>IF('DWFS Fee Calculator'!E$41*100&lt;$A64,0,IF('DWFS Fee Calculator'!E$41*100&gt;$A65,$A65-$A64-SUM(H64:$H64),'DWFS Fee Calculator'!E$41*100-$A64-SUM(H64:$H64)))</f>
        <v>0</v>
      </c>
      <c r="H64" s="104">
        <f>IF('DWFS Fee Calculator'!F$41*100&lt;$A64,0,IF('DWFS Fee Calculator'!F$41*100&gt;$A65,$A65-$A64,'DWFS Fee Calculator'!F$41*100-$A64))</f>
        <v>0</v>
      </c>
      <c r="J64" s="100">
        <f>F64*'DWFS Fee Calculator'!$D$11/100</f>
        <v>0</v>
      </c>
      <c r="K64" s="101">
        <f>G64*'DWFS Fee Calculator'!$D$11/100</f>
        <v>0</v>
      </c>
      <c r="L64" s="105">
        <f>H64*'DWFS Fee Calculator'!$D$11/100</f>
        <v>0</v>
      </c>
      <c r="N64" s="102">
        <f t="shared" si="6"/>
        <v>0</v>
      </c>
      <c r="O64" s="103">
        <f t="shared" si="7"/>
        <v>0</v>
      </c>
      <c r="P64" s="106">
        <f t="shared" si="8"/>
        <v>0</v>
      </c>
      <c r="R64" s="102">
        <f t="shared" si="9"/>
        <v>0</v>
      </c>
      <c r="S64" s="103">
        <f t="shared" si="10"/>
        <v>0</v>
      </c>
      <c r="T64" s="106">
        <f t="shared" si="11"/>
        <v>0</v>
      </c>
    </row>
    <row r="65" spans="1:20" x14ac:dyDescent="0.2">
      <c r="A65" s="94">
        <v>10.949999999999978</v>
      </c>
      <c r="B65" s="95">
        <v>54.999999999999993</v>
      </c>
      <c r="C65" s="96">
        <v>94.999999999999986</v>
      </c>
      <c r="D65" s="97">
        <v>210.00000000000006</v>
      </c>
      <c r="F65" s="94">
        <f>IF('DWFS Fee Calculator'!D$41*100&lt;$A65,0,IF('DWFS Fee Calculator'!D$41*100&gt;$A66,$A66-$A65-SUM(G65:$H65),'DWFS Fee Calculator'!D$41*100-$A65-SUM(G65:$H65)))</f>
        <v>0</v>
      </c>
      <c r="G65" s="98">
        <f>IF('DWFS Fee Calculator'!E$41*100&lt;$A65,0,IF('DWFS Fee Calculator'!E$41*100&gt;$A66,$A66-$A65-SUM(H65:$H65),'DWFS Fee Calculator'!E$41*100-$A65-SUM(H65:$H65)))</f>
        <v>0</v>
      </c>
      <c r="H65" s="104">
        <f>IF('DWFS Fee Calculator'!F$41*100&lt;$A65,0,IF('DWFS Fee Calculator'!F$41*100&gt;$A66,$A66-$A65,'DWFS Fee Calculator'!F$41*100-$A65))</f>
        <v>0</v>
      </c>
      <c r="J65" s="100">
        <f>F65*'DWFS Fee Calculator'!$D$11/100</f>
        <v>0</v>
      </c>
      <c r="K65" s="101">
        <f>G65*'DWFS Fee Calculator'!$D$11/100</f>
        <v>0</v>
      </c>
      <c r="L65" s="105">
        <f>H65*'DWFS Fee Calculator'!$D$11/100</f>
        <v>0</v>
      </c>
      <c r="N65" s="102">
        <f t="shared" si="6"/>
        <v>0</v>
      </c>
      <c r="O65" s="103">
        <f t="shared" si="7"/>
        <v>0</v>
      </c>
      <c r="P65" s="106">
        <f t="shared" si="8"/>
        <v>0</v>
      </c>
      <c r="R65" s="102">
        <f t="shared" si="9"/>
        <v>0</v>
      </c>
      <c r="S65" s="103">
        <f t="shared" si="10"/>
        <v>0</v>
      </c>
      <c r="T65" s="106">
        <f t="shared" si="11"/>
        <v>0</v>
      </c>
    </row>
    <row r="66" spans="1:20" x14ac:dyDescent="0.2">
      <c r="A66" s="94">
        <v>11.049999999999978</v>
      </c>
      <c r="B66" s="95">
        <v>55.499999999999993</v>
      </c>
      <c r="C66" s="96">
        <v>95.749999999999972</v>
      </c>
      <c r="D66" s="97">
        <v>212.25000000000003</v>
      </c>
      <c r="F66" s="94">
        <f>IF('DWFS Fee Calculator'!D$41*100&lt;$A66,0,IF('DWFS Fee Calculator'!D$41*100&gt;$A67,$A67-$A66-SUM(G66:$H66),'DWFS Fee Calculator'!D$41*100-$A66-SUM(G66:$H66)))</f>
        <v>0</v>
      </c>
      <c r="G66" s="98">
        <f>IF('DWFS Fee Calculator'!E$41*100&lt;$A66,0,IF('DWFS Fee Calculator'!E$41*100&gt;$A67,$A67-$A66-SUM(H66:$H66),'DWFS Fee Calculator'!E$41*100-$A66-SUM(H66:$H66)))</f>
        <v>0</v>
      </c>
      <c r="H66" s="104">
        <f>IF('DWFS Fee Calculator'!F$41*100&lt;$A66,0,IF('DWFS Fee Calculator'!F$41*100&gt;$A67,$A67-$A66,'DWFS Fee Calculator'!F$41*100-$A66))</f>
        <v>0</v>
      </c>
      <c r="J66" s="100">
        <f>F66*'DWFS Fee Calculator'!$D$11/100</f>
        <v>0</v>
      </c>
      <c r="K66" s="101">
        <f>G66*'DWFS Fee Calculator'!$D$11/100</f>
        <v>0</v>
      </c>
      <c r="L66" s="105">
        <f>H66*'DWFS Fee Calculator'!$D$11/100</f>
        <v>0</v>
      </c>
      <c r="N66" s="102">
        <f t="shared" si="6"/>
        <v>0</v>
      </c>
      <c r="O66" s="103">
        <f t="shared" si="7"/>
        <v>0</v>
      </c>
      <c r="P66" s="106">
        <f t="shared" si="8"/>
        <v>0</v>
      </c>
      <c r="R66" s="102">
        <f t="shared" si="9"/>
        <v>0</v>
      </c>
      <c r="S66" s="103">
        <f t="shared" si="10"/>
        <v>0</v>
      </c>
      <c r="T66" s="106">
        <f t="shared" si="11"/>
        <v>0</v>
      </c>
    </row>
    <row r="67" spans="1:20" x14ac:dyDescent="0.2">
      <c r="A67" s="94">
        <v>11.149999999999977</v>
      </c>
      <c r="B67" s="95">
        <v>55.999999999999986</v>
      </c>
      <c r="C67" s="96">
        <v>96.499999999999972</v>
      </c>
      <c r="D67" s="97">
        <v>214.50000000000003</v>
      </c>
      <c r="F67" s="94">
        <f>IF('DWFS Fee Calculator'!D$41*100&lt;$A67,0,IF('DWFS Fee Calculator'!D$41*100&gt;$A68,$A68-$A67-SUM(G67:$H67),'DWFS Fee Calculator'!D$41*100-$A67-SUM(G67:$H67)))</f>
        <v>0</v>
      </c>
      <c r="G67" s="98">
        <f>IF('DWFS Fee Calculator'!E$41*100&lt;$A67,0,IF('DWFS Fee Calculator'!E$41*100&gt;$A68,$A68-$A67-SUM(H67:$H67),'DWFS Fee Calculator'!E$41*100-$A67-SUM(H67:$H67)))</f>
        <v>0</v>
      </c>
      <c r="H67" s="104">
        <f>IF('DWFS Fee Calculator'!F$41*100&lt;$A67,0,IF('DWFS Fee Calculator'!F$41*100&gt;$A68,$A68-$A67,'DWFS Fee Calculator'!F$41*100-$A67))</f>
        <v>0</v>
      </c>
      <c r="J67" s="100">
        <f>F67*'DWFS Fee Calculator'!$D$11/100</f>
        <v>0</v>
      </c>
      <c r="K67" s="101">
        <f>G67*'DWFS Fee Calculator'!$D$11/100</f>
        <v>0</v>
      </c>
      <c r="L67" s="105">
        <f>H67*'DWFS Fee Calculator'!$D$11/100</f>
        <v>0</v>
      </c>
      <c r="N67" s="102">
        <f t="shared" si="6"/>
        <v>0</v>
      </c>
      <c r="O67" s="103">
        <f t="shared" si="7"/>
        <v>0</v>
      </c>
      <c r="P67" s="106">
        <f t="shared" si="8"/>
        <v>0</v>
      </c>
      <c r="R67" s="102">
        <f t="shared" si="9"/>
        <v>0</v>
      </c>
      <c r="S67" s="103">
        <f t="shared" si="10"/>
        <v>0</v>
      </c>
      <c r="T67" s="106">
        <f t="shared" si="11"/>
        <v>0</v>
      </c>
    </row>
    <row r="68" spans="1:20" x14ac:dyDescent="0.2">
      <c r="A68" s="94">
        <v>11.249999999999977</v>
      </c>
      <c r="B68" s="95">
        <v>56.5</v>
      </c>
      <c r="C68" s="96">
        <v>97.249999999999986</v>
      </c>
      <c r="D68" s="97">
        <v>216.75000000000006</v>
      </c>
      <c r="F68" s="94">
        <f>IF('DWFS Fee Calculator'!D$41*100&lt;$A68,0,IF('DWFS Fee Calculator'!D$41*100&gt;$A69,$A69-$A68-SUM(G68:$H68),'DWFS Fee Calculator'!D$41*100-$A68-SUM(G68:$H68)))</f>
        <v>0</v>
      </c>
      <c r="G68" s="98">
        <f>IF('DWFS Fee Calculator'!E$41*100&lt;$A68,0,IF('DWFS Fee Calculator'!E$41*100&gt;$A69,$A69-$A68-SUM(H68:$H68),'DWFS Fee Calculator'!E$41*100-$A68-SUM(H68:$H68)))</f>
        <v>0</v>
      </c>
      <c r="H68" s="104">
        <f>IF('DWFS Fee Calculator'!F$41*100&lt;$A68,0,IF('DWFS Fee Calculator'!F$41*100&gt;$A69,$A69-$A68,'DWFS Fee Calculator'!F$41*100-$A68))</f>
        <v>0</v>
      </c>
      <c r="J68" s="100">
        <f>F68*'DWFS Fee Calculator'!$D$11/100</f>
        <v>0</v>
      </c>
      <c r="K68" s="101">
        <f>G68*'DWFS Fee Calculator'!$D$11/100</f>
        <v>0</v>
      </c>
      <c r="L68" s="105">
        <f>H68*'DWFS Fee Calculator'!$D$11/100</f>
        <v>0</v>
      </c>
      <c r="N68" s="102">
        <f t="shared" si="6"/>
        <v>0</v>
      </c>
      <c r="O68" s="103">
        <f t="shared" si="7"/>
        <v>0</v>
      </c>
      <c r="P68" s="106">
        <f t="shared" si="8"/>
        <v>0</v>
      </c>
      <c r="R68" s="102">
        <f t="shared" si="9"/>
        <v>0</v>
      </c>
      <c r="S68" s="103">
        <f t="shared" si="10"/>
        <v>0</v>
      </c>
      <c r="T68" s="106">
        <f t="shared" si="11"/>
        <v>0</v>
      </c>
    </row>
    <row r="69" spans="1:20" x14ac:dyDescent="0.2">
      <c r="A69" s="94">
        <v>11.349999999999977</v>
      </c>
      <c r="B69" s="95">
        <v>57</v>
      </c>
      <c r="C69" s="96">
        <v>97.999999999999986</v>
      </c>
      <c r="D69" s="97">
        <v>219.00000000000006</v>
      </c>
      <c r="F69" s="94">
        <f>IF('DWFS Fee Calculator'!D$41*100&lt;$A69,0,IF('DWFS Fee Calculator'!D$41*100&gt;$A70,$A70-$A69-SUM(G69:$H69),'DWFS Fee Calculator'!D$41*100-$A69-SUM(G69:$H69)))</f>
        <v>0</v>
      </c>
      <c r="G69" s="98">
        <f>IF('DWFS Fee Calculator'!E$41*100&lt;$A69,0,IF('DWFS Fee Calculator'!E$41*100&gt;$A70,$A70-$A69-SUM(H69:$H69),'DWFS Fee Calculator'!E$41*100-$A69-SUM(H69:$H69)))</f>
        <v>0</v>
      </c>
      <c r="H69" s="104">
        <f>IF('DWFS Fee Calculator'!F$41*100&lt;$A69,0,IF('DWFS Fee Calculator'!F$41*100&gt;$A70,$A70-$A69,'DWFS Fee Calculator'!F$41*100-$A69))</f>
        <v>0</v>
      </c>
      <c r="J69" s="100">
        <f>F69*'DWFS Fee Calculator'!$D$11/100</f>
        <v>0</v>
      </c>
      <c r="K69" s="101">
        <f>G69*'DWFS Fee Calculator'!$D$11/100</f>
        <v>0</v>
      </c>
      <c r="L69" s="105">
        <f>H69*'DWFS Fee Calculator'!$D$11/100</f>
        <v>0</v>
      </c>
      <c r="N69" s="102">
        <f t="shared" ref="N69:N105" si="12">ROUND(J69*B69/365/100/100*1,2)</f>
        <v>0</v>
      </c>
      <c r="O69" s="103">
        <f t="shared" ref="O69:O105" si="13">ROUND(K69*C69/365/100/100*1,2)</f>
        <v>0</v>
      </c>
      <c r="P69" s="106">
        <f t="shared" ref="P69:P105" si="14">ROUND(L69*D69/365/100/100*1,2)</f>
        <v>0</v>
      </c>
      <c r="R69" s="102">
        <f t="shared" ref="R69:R105" si="15">J69*B69/365/100/100*1</f>
        <v>0</v>
      </c>
      <c r="S69" s="103">
        <f t="shared" ref="S69:S105" si="16">K69*C69/365/100/100*1</f>
        <v>0</v>
      </c>
      <c r="T69" s="106">
        <f t="shared" ref="T69:T105" si="17">L69*D69/365/100/100*1</f>
        <v>0</v>
      </c>
    </row>
    <row r="70" spans="1:20" x14ac:dyDescent="0.2">
      <c r="A70" s="94">
        <v>11.449999999999976</v>
      </c>
      <c r="B70" s="95">
        <v>57.499999999999993</v>
      </c>
      <c r="C70" s="96">
        <v>98.749999999999986</v>
      </c>
      <c r="D70" s="97">
        <v>221.25000000000006</v>
      </c>
      <c r="F70" s="94">
        <f>IF('DWFS Fee Calculator'!D$41*100&lt;$A70,0,IF('DWFS Fee Calculator'!D$41*100&gt;$A71,$A71-$A70-SUM(G70:$H70),'DWFS Fee Calculator'!D$41*100-$A70-SUM(G70:$H70)))</f>
        <v>0</v>
      </c>
      <c r="G70" s="98">
        <f>IF('DWFS Fee Calculator'!E$41*100&lt;$A70,0,IF('DWFS Fee Calculator'!E$41*100&gt;$A71,$A71-$A70-SUM(H70:$H70),'DWFS Fee Calculator'!E$41*100-$A70-SUM(H70:$H70)))</f>
        <v>0</v>
      </c>
      <c r="H70" s="104">
        <f>IF('DWFS Fee Calculator'!F$41*100&lt;$A70,0,IF('DWFS Fee Calculator'!F$41*100&gt;$A71,$A71-$A70,'DWFS Fee Calculator'!F$41*100-$A70))</f>
        <v>0</v>
      </c>
      <c r="J70" s="100">
        <f>F70*'DWFS Fee Calculator'!$D$11/100</f>
        <v>0</v>
      </c>
      <c r="K70" s="101">
        <f>G70*'DWFS Fee Calculator'!$D$11/100</f>
        <v>0</v>
      </c>
      <c r="L70" s="105">
        <f>H70*'DWFS Fee Calculator'!$D$11/100</f>
        <v>0</v>
      </c>
      <c r="N70" s="102">
        <f t="shared" si="12"/>
        <v>0</v>
      </c>
      <c r="O70" s="103">
        <f t="shared" si="13"/>
        <v>0</v>
      </c>
      <c r="P70" s="106">
        <f t="shared" si="14"/>
        <v>0</v>
      </c>
      <c r="R70" s="102">
        <f t="shared" si="15"/>
        <v>0</v>
      </c>
      <c r="S70" s="103">
        <f t="shared" si="16"/>
        <v>0</v>
      </c>
      <c r="T70" s="106">
        <f t="shared" si="17"/>
        <v>0</v>
      </c>
    </row>
    <row r="71" spans="1:20" x14ac:dyDescent="0.2">
      <c r="A71" s="94">
        <v>11.549999999999976</v>
      </c>
      <c r="B71" s="95">
        <v>57.999999999999993</v>
      </c>
      <c r="C71" s="96">
        <v>99.499999999999972</v>
      </c>
      <c r="D71" s="97">
        <v>223.50000000000003</v>
      </c>
      <c r="F71" s="94">
        <f>IF('DWFS Fee Calculator'!D$41*100&lt;$A71,0,IF('DWFS Fee Calculator'!D$41*100&gt;$A72,$A72-$A71-SUM(G71:$H71),'DWFS Fee Calculator'!D$41*100-$A71-SUM(G71:$H71)))</f>
        <v>0</v>
      </c>
      <c r="G71" s="98">
        <f>IF('DWFS Fee Calculator'!E$41*100&lt;$A71,0,IF('DWFS Fee Calculator'!E$41*100&gt;$A72,$A72-$A71-SUM(H71:$H71),'DWFS Fee Calculator'!E$41*100-$A71-SUM(H71:$H71)))</f>
        <v>0</v>
      </c>
      <c r="H71" s="104">
        <f>IF('DWFS Fee Calculator'!F$41*100&lt;$A71,0,IF('DWFS Fee Calculator'!F$41*100&gt;$A72,$A72-$A71,'DWFS Fee Calculator'!F$41*100-$A71))</f>
        <v>0</v>
      </c>
      <c r="J71" s="100">
        <f>F71*'DWFS Fee Calculator'!$D$11/100</f>
        <v>0</v>
      </c>
      <c r="K71" s="101">
        <f>G71*'DWFS Fee Calculator'!$D$11/100</f>
        <v>0</v>
      </c>
      <c r="L71" s="105">
        <f>H71*'DWFS Fee Calculator'!$D$11/100</f>
        <v>0</v>
      </c>
      <c r="N71" s="102">
        <f t="shared" si="12"/>
        <v>0</v>
      </c>
      <c r="O71" s="103">
        <f t="shared" si="13"/>
        <v>0</v>
      </c>
      <c r="P71" s="106">
        <f t="shared" si="14"/>
        <v>0</v>
      </c>
      <c r="R71" s="102">
        <f t="shared" si="15"/>
        <v>0</v>
      </c>
      <c r="S71" s="103">
        <f t="shared" si="16"/>
        <v>0</v>
      </c>
      <c r="T71" s="106">
        <f t="shared" si="17"/>
        <v>0</v>
      </c>
    </row>
    <row r="72" spans="1:20" x14ac:dyDescent="0.2">
      <c r="A72" s="94">
        <v>11.649999999999975</v>
      </c>
      <c r="B72" s="95">
        <v>58.499999999999993</v>
      </c>
      <c r="C72" s="96">
        <v>100.24999999999997</v>
      </c>
      <c r="D72" s="97">
        <v>225.75000000000003</v>
      </c>
      <c r="F72" s="94">
        <f>IF('DWFS Fee Calculator'!D$41*100&lt;$A72,0,IF('DWFS Fee Calculator'!D$41*100&gt;$A73,$A73-$A72-SUM(G72:$H72),'DWFS Fee Calculator'!D$41*100-$A72-SUM(G72:$H72)))</f>
        <v>0</v>
      </c>
      <c r="G72" s="98">
        <f>IF('DWFS Fee Calculator'!E$41*100&lt;$A72,0,IF('DWFS Fee Calculator'!E$41*100&gt;$A73,$A73-$A72-SUM(H72:$H72),'DWFS Fee Calculator'!E$41*100-$A72-SUM(H72:$H72)))</f>
        <v>0</v>
      </c>
      <c r="H72" s="104">
        <f>IF('DWFS Fee Calculator'!F$41*100&lt;$A72,0,IF('DWFS Fee Calculator'!F$41*100&gt;$A73,$A73-$A72,'DWFS Fee Calculator'!F$41*100-$A72))</f>
        <v>0</v>
      </c>
      <c r="J72" s="100">
        <f>F72*'DWFS Fee Calculator'!$D$11/100</f>
        <v>0</v>
      </c>
      <c r="K72" s="101">
        <f>G72*'DWFS Fee Calculator'!$D$11/100</f>
        <v>0</v>
      </c>
      <c r="L72" s="105">
        <f>H72*'DWFS Fee Calculator'!$D$11/100</f>
        <v>0</v>
      </c>
      <c r="N72" s="102">
        <f t="shared" si="12"/>
        <v>0</v>
      </c>
      <c r="O72" s="103">
        <f t="shared" si="13"/>
        <v>0</v>
      </c>
      <c r="P72" s="106">
        <f t="shared" si="14"/>
        <v>0</v>
      </c>
      <c r="R72" s="102">
        <f t="shared" si="15"/>
        <v>0</v>
      </c>
      <c r="S72" s="103">
        <f t="shared" si="16"/>
        <v>0</v>
      </c>
      <c r="T72" s="106">
        <f t="shared" si="17"/>
        <v>0</v>
      </c>
    </row>
    <row r="73" spans="1:20" x14ac:dyDescent="0.2">
      <c r="A73" s="94">
        <v>11.749999999999975</v>
      </c>
      <c r="B73" s="95">
        <v>59</v>
      </c>
      <c r="C73" s="96">
        <v>100.99999999999999</v>
      </c>
      <c r="D73" s="97">
        <v>228.00000000000006</v>
      </c>
      <c r="F73" s="94">
        <f>IF('DWFS Fee Calculator'!D$41*100&lt;$A73,0,IF('DWFS Fee Calculator'!D$41*100&gt;$A74,$A74-$A73-SUM(G73:$H73),'DWFS Fee Calculator'!D$41*100-$A73-SUM(G73:$H73)))</f>
        <v>0</v>
      </c>
      <c r="G73" s="98">
        <f>IF('DWFS Fee Calculator'!E$41*100&lt;$A73,0,IF('DWFS Fee Calculator'!E$41*100&gt;$A74,$A74-$A73-SUM(H73:$H73),'DWFS Fee Calculator'!E$41*100-$A73-SUM(H73:$H73)))</f>
        <v>0</v>
      </c>
      <c r="H73" s="104">
        <f>IF('DWFS Fee Calculator'!F$41*100&lt;$A73,0,IF('DWFS Fee Calculator'!F$41*100&gt;$A74,$A74-$A73,'DWFS Fee Calculator'!F$41*100-$A73))</f>
        <v>0</v>
      </c>
      <c r="J73" s="100">
        <f>F73*'DWFS Fee Calculator'!$D$11/100</f>
        <v>0</v>
      </c>
      <c r="K73" s="101">
        <f>G73*'DWFS Fee Calculator'!$D$11/100</f>
        <v>0</v>
      </c>
      <c r="L73" s="105">
        <f>H73*'DWFS Fee Calculator'!$D$11/100</f>
        <v>0</v>
      </c>
      <c r="N73" s="102">
        <f t="shared" si="12"/>
        <v>0</v>
      </c>
      <c r="O73" s="103">
        <f t="shared" si="13"/>
        <v>0</v>
      </c>
      <c r="P73" s="106">
        <f t="shared" si="14"/>
        <v>0</v>
      </c>
      <c r="R73" s="102">
        <f t="shared" si="15"/>
        <v>0</v>
      </c>
      <c r="S73" s="103">
        <f t="shared" si="16"/>
        <v>0</v>
      </c>
      <c r="T73" s="106">
        <f t="shared" si="17"/>
        <v>0</v>
      </c>
    </row>
    <row r="74" spans="1:20" x14ac:dyDescent="0.2">
      <c r="A74" s="94">
        <v>11.849999999999975</v>
      </c>
      <c r="B74" s="95">
        <v>59.499999999999993</v>
      </c>
      <c r="C74" s="96">
        <v>101.74999999999999</v>
      </c>
      <c r="D74" s="97">
        <v>230.25000000000006</v>
      </c>
      <c r="F74" s="94">
        <f>IF('DWFS Fee Calculator'!D$41*100&lt;$A74,0,IF('DWFS Fee Calculator'!D$41*100&gt;$A75,$A75-$A74-SUM(G74:$H74),'DWFS Fee Calculator'!D$41*100-$A74-SUM(G74:$H74)))</f>
        <v>0</v>
      </c>
      <c r="G74" s="98">
        <f>IF('DWFS Fee Calculator'!E$41*100&lt;$A74,0,IF('DWFS Fee Calculator'!E$41*100&gt;$A75,$A75-$A74-SUM(H74:$H74),'DWFS Fee Calculator'!E$41*100-$A74-SUM(H74:$H74)))</f>
        <v>0</v>
      </c>
      <c r="H74" s="104">
        <f>IF('DWFS Fee Calculator'!F$41*100&lt;$A74,0,IF('DWFS Fee Calculator'!F$41*100&gt;$A75,$A75-$A74,'DWFS Fee Calculator'!F$41*100-$A74))</f>
        <v>0</v>
      </c>
      <c r="J74" s="100">
        <f>F74*'DWFS Fee Calculator'!$D$11/100</f>
        <v>0</v>
      </c>
      <c r="K74" s="101">
        <f>G74*'DWFS Fee Calculator'!$D$11/100</f>
        <v>0</v>
      </c>
      <c r="L74" s="105">
        <f>H74*'DWFS Fee Calculator'!$D$11/100</f>
        <v>0</v>
      </c>
      <c r="N74" s="102">
        <f t="shared" si="12"/>
        <v>0</v>
      </c>
      <c r="O74" s="103">
        <f t="shared" si="13"/>
        <v>0</v>
      </c>
      <c r="P74" s="106">
        <f t="shared" si="14"/>
        <v>0</v>
      </c>
      <c r="R74" s="102">
        <f t="shared" si="15"/>
        <v>0</v>
      </c>
      <c r="S74" s="103">
        <f t="shared" si="16"/>
        <v>0</v>
      </c>
      <c r="T74" s="106">
        <f t="shared" si="17"/>
        <v>0</v>
      </c>
    </row>
    <row r="75" spans="1:20" x14ac:dyDescent="0.2">
      <c r="A75" s="94">
        <v>11.949999999999974</v>
      </c>
      <c r="B75" s="95">
        <v>59.999999999999993</v>
      </c>
      <c r="C75" s="96">
        <v>102.49999999999997</v>
      </c>
      <c r="D75" s="97">
        <v>232.50000000000006</v>
      </c>
      <c r="F75" s="94">
        <f>IF('DWFS Fee Calculator'!D$41*100&lt;$A75,0,IF('DWFS Fee Calculator'!D$41*100&gt;$A76,$A76-$A75-SUM(G75:$H75),'DWFS Fee Calculator'!D$41*100-$A75-SUM(G75:$H75)))</f>
        <v>0</v>
      </c>
      <c r="G75" s="98">
        <f>IF('DWFS Fee Calculator'!E$41*100&lt;$A75,0,IF('DWFS Fee Calculator'!E$41*100&gt;$A76,$A76-$A75-SUM(H75:$H75),'DWFS Fee Calculator'!E$41*100-$A75-SUM(H75:$H75)))</f>
        <v>0</v>
      </c>
      <c r="H75" s="104">
        <f>IF('DWFS Fee Calculator'!F$41*100&lt;$A75,0,IF('DWFS Fee Calculator'!F$41*100&gt;$A76,$A76-$A75,'DWFS Fee Calculator'!F$41*100-$A75))</f>
        <v>0</v>
      </c>
      <c r="J75" s="100">
        <f>F75*'DWFS Fee Calculator'!$D$11/100</f>
        <v>0</v>
      </c>
      <c r="K75" s="101">
        <f>G75*'DWFS Fee Calculator'!$D$11/100</f>
        <v>0</v>
      </c>
      <c r="L75" s="105">
        <f>H75*'DWFS Fee Calculator'!$D$11/100</f>
        <v>0</v>
      </c>
      <c r="N75" s="102">
        <f t="shared" si="12"/>
        <v>0</v>
      </c>
      <c r="O75" s="103">
        <f t="shared" si="13"/>
        <v>0</v>
      </c>
      <c r="P75" s="106">
        <f t="shared" si="14"/>
        <v>0</v>
      </c>
      <c r="R75" s="102">
        <f t="shared" si="15"/>
        <v>0</v>
      </c>
      <c r="S75" s="103">
        <f t="shared" si="16"/>
        <v>0</v>
      </c>
      <c r="T75" s="106">
        <f t="shared" si="17"/>
        <v>0</v>
      </c>
    </row>
    <row r="76" spans="1:20" x14ac:dyDescent="0.2">
      <c r="A76" s="94">
        <v>12.049999999999974</v>
      </c>
      <c r="B76" s="95">
        <v>60.499999999999993</v>
      </c>
      <c r="C76" s="96">
        <v>103.24999999999997</v>
      </c>
      <c r="D76" s="97">
        <v>234.75000000000003</v>
      </c>
      <c r="F76" s="94">
        <f>IF('DWFS Fee Calculator'!D$41*100&lt;$A76,0,IF('DWFS Fee Calculator'!D$41*100&gt;$A77,$A77-$A76-SUM(G76:$H76),'DWFS Fee Calculator'!D$41*100-$A76-SUM(G76:$H76)))</f>
        <v>0</v>
      </c>
      <c r="G76" s="98">
        <f>IF('DWFS Fee Calculator'!E$41*100&lt;$A76,0,IF('DWFS Fee Calculator'!E$41*100&gt;$A77,$A77-$A76-SUM(H76:$H76),'DWFS Fee Calculator'!E$41*100-$A76-SUM(H76:$H76)))</f>
        <v>0</v>
      </c>
      <c r="H76" s="104">
        <f>IF('DWFS Fee Calculator'!F$41*100&lt;$A76,0,IF('DWFS Fee Calculator'!F$41*100&gt;$A77,$A77-$A76,'DWFS Fee Calculator'!F$41*100-$A76))</f>
        <v>0</v>
      </c>
      <c r="J76" s="100">
        <f>F76*'DWFS Fee Calculator'!$D$11/100</f>
        <v>0</v>
      </c>
      <c r="K76" s="101">
        <f>G76*'DWFS Fee Calculator'!$D$11/100</f>
        <v>0</v>
      </c>
      <c r="L76" s="105">
        <f>H76*'DWFS Fee Calculator'!$D$11/100</f>
        <v>0</v>
      </c>
      <c r="N76" s="102">
        <f t="shared" si="12"/>
        <v>0</v>
      </c>
      <c r="O76" s="103">
        <f t="shared" si="13"/>
        <v>0</v>
      </c>
      <c r="P76" s="106">
        <f t="shared" si="14"/>
        <v>0</v>
      </c>
      <c r="R76" s="102">
        <f t="shared" si="15"/>
        <v>0</v>
      </c>
      <c r="S76" s="103">
        <f t="shared" si="16"/>
        <v>0</v>
      </c>
      <c r="T76" s="106">
        <f t="shared" si="17"/>
        <v>0</v>
      </c>
    </row>
    <row r="77" spans="1:20" x14ac:dyDescent="0.2">
      <c r="A77" s="94">
        <v>12.149999999999974</v>
      </c>
      <c r="B77" s="95">
        <v>60.999999999999993</v>
      </c>
      <c r="C77" s="96">
        <v>103.99999999999997</v>
      </c>
      <c r="D77" s="97">
        <v>237.00000000000003</v>
      </c>
      <c r="F77" s="94">
        <f>IF('DWFS Fee Calculator'!D$41*100&lt;$A77,0,IF('DWFS Fee Calculator'!D$41*100&gt;$A78,$A78-$A77-SUM(G77:$H77),'DWFS Fee Calculator'!D$41*100-$A77-SUM(G77:$H77)))</f>
        <v>0</v>
      </c>
      <c r="G77" s="98">
        <f>IF('DWFS Fee Calculator'!E$41*100&lt;$A77,0,IF('DWFS Fee Calculator'!E$41*100&gt;$A78,$A78-$A77-SUM(H77:$H77),'DWFS Fee Calculator'!E$41*100-$A77-SUM(H77:$H77)))</f>
        <v>0</v>
      </c>
      <c r="H77" s="104">
        <f>IF('DWFS Fee Calculator'!F$41*100&lt;$A77,0,IF('DWFS Fee Calculator'!F$41*100&gt;$A78,$A78-$A77,'DWFS Fee Calculator'!F$41*100-$A77))</f>
        <v>0</v>
      </c>
      <c r="J77" s="100">
        <f>F77*'DWFS Fee Calculator'!$D$11/100</f>
        <v>0</v>
      </c>
      <c r="K77" s="101">
        <f>G77*'DWFS Fee Calculator'!$D$11/100</f>
        <v>0</v>
      </c>
      <c r="L77" s="105">
        <f>H77*'DWFS Fee Calculator'!$D$11/100</f>
        <v>0</v>
      </c>
      <c r="N77" s="102">
        <f t="shared" si="12"/>
        <v>0</v>
      </c>
      <c r="O77" s="103">
        <f t="shared" si="13"/>
        <v>0</v>
      </c>
      <c r="P77" s="106">
        <f t="shared" si="14"/>
        <v>0</v>
      </c>
      <c r="R77" s="102">
        <f t="shared" si="15"/>
        <v>0</v>
      </c>
      <c r="S77" s="103">
        <f t="shared" si="16"/>
        <v>0</v>
      </c>
      <c r="T77" s="106">
        <f t="shared" si="17"/>
        <v>0</v>
      </c>
    </row>
    <row r="78" spans="1:20" x14ac:dyDescent="0.2">
      <c r="A78" s="94">
        <v>12.249999999999973</v>
      </c>
      <c r="B78" s="95">
        <v>61.5</v>
      </c>
      <c r="C78" s="96">
        <v>104.74999999999999</v>
      </c>
      <c r="D78" s="97">
        <v>239.25000000000006</v>
      </c>
      <c r="F78" s="94">
        <f>IF('DWFS Fee Calculator'!D$41*100&lt;$A78,0,IF('DWFS Fee Calculator'!D$41*100&gt;$A79,$A79-$A78-SUM(G78:$H78),'DWFS Fee Calculator'!D$41*100-$A78-SUM(G78:$H78)))</f>
        <v>0</v>
      </c>
      <c r="G78" s="98">
        <f>IF('DWFS Fee Calculator'!E$41*100&lt;$A78,0,IF('DWFS Fee Calculator'!E$41*100&gt;$A79,$A79-$A78-SUM(H78:$H78),'DWFS Fee Calculator'!E$41*100-$A78-SUM(H78:$H78)))</f>
        <v>0</v>
      </c>
      <c r="H78" s="104">
        <f>IF('DWFS Fee Calculator'!F$41*100&lt;$A78,0,IF('DWFS Fee Calculator'!F$41*100&gt;$A79,$A79-$A78,'DWFS Fee Calculator'!F$41*100-$A78))</f>
        <v>0</v>
      </c>
      <c r="J78" s="100">
        <f>F78*'DWFS Fee Calculator'!$D$11/100</f>
        <v>0</v>
      </c>
      <c r="K78" s="101">
        <f>G78*'DWFS Fee Calculator'!$D$11/100</f>
        <v>0</v>
      </c>
      <c r="L78" s="105">
        <f>H78*'DWFS Fee Calculator'!$D$11/100</f>
        <v>0</v>
      </c>
      <c r="N78" s="102">
        <f t="shared" si="12"/>
        <v>0</v>
      </c>
      <c r="O78" s="103">
        <f t="shared" si="13"/>
        <v>0</v>
      </c>
      <c r="P78" s="106">
        <f t="shared" si="14"/>
        <v>0</v>
      </c>
      <c r="R78" s="102">
        <f t="shared" si="15"/>
        <v>0</v>
      </c>
      <c r="S78" s="103">
        <f t="shared" si="16"/>
        <v>0</v>
      </c>
      <c r="T78" s="106">
        <f t="shared" si="17"/>
        <v>0</v>
      </c>
    </row>
    <row r="79" spans="1:20" x14ac:dyDescent="0.2">
      <c r="A79" s="94">
        <v>12.349999999999973</v>
      </c>
      <c r="B79" s="95">
        <v>61.999999999999993</v>
      </c>
      <c r="C79" s="96">
        <v>105.49999999999999</v>
      </c>
      <c r="D79" s="97">
        <v>241.50000000000006</v>
      </c>
      <c r="F79" s="94">
        <f>IF('DWFS Fee Calculator'!D$41*100&lt;$A79,0,IF('DWFS Fee Calculator'!D$41*100&gt;$A80,$A80-$A79-SUM(G79:$H79),'DWFS Fee Calculator'!D$41*100-$A79-SUM(G79:$H79)))</f>
        <v>0</v>
      </c>
      <c r="G79" s="98">
        <f>IF('DWFS Fee Calculator'!E$41*100&lt;$A79,0,IF('DWFS Fee Calculator'!E$41*100&gt;$A80,$A80-$A79-SUM(H79:$H79),'DWFS Fee Calculator'!E$41*100-$A79-SUM(H79:$H79)))</f>
        <v>0</v>
      </c>
      <c r="H79" s="104">
        <f>IF('DWFS Fee Calculator'!F$41*100&lt;$A79,0,IF('DWFS Fee Calculator'!F$41*100&gt;$A80,$A80-$A79,'DWFS Fee Calculator'!F$41*100-$A79))</f>
        <v>0</v>
      </c>
      <c r="J79" s="100">
        <f>F79*'DWFS Fee Calculator'!$D$11/100</f>
        <v>0</v>
      </c>
      <c r="K79" s="101">
        <f>G79*'DWFS Fee Calculator'!$D$11/100</f>
        <v>0</v>
      </c>
      <c r="L79" s="105">
        <f>H79*'DWFS Fee Calculator'!$D$11/100</f>
        <v>0</v>
      </c>
      <c r="N79" s="102">
        <f t="shared" si="12"/>
        <v>0</v>
      </c>
      <c r="O79" s="103">
        <f t="shared" si="13"/>
        <v>0</v>
      </c>
      <c r="P79" s="106">
        <f t="shared" si="14"/>
        <v>0</v>
      </c>
      <c r="R79" s="102">
        <f t="shared" si="15"/>
        <v>0</v>
      </c>
      <c r="S79" s="103">
        <f t="shared" si="16"/>
        <v>0</v>
      </c>
      <c r="T79" s="106">
        <f t="shared" si="17"/>
        <v>0</v>
      </c>
    </row>
    <row r="80" spans="1:20" x14ac:dyDescent="0.2">
      <c r="A80" s="94">
        <v>12.449999999999973</v>
      </c>
      <c r="B80" s="95">
        <v>62.499999999999993</v>
      </c>
      <c r="C80" s="96">
        <v>106.24999999999997</v>
      </c>
      <c r="D80" s="97">
        <v>243.75000000000006</v>
      </c>
      <c r="F80" s="94">
        <f>IF('DWFS Fee Calculator'!D$41*100&lt;$A80,0,IF('DWFS Fee Calculator'!D$41*100&gt;$A81,$A81-$A80-SUM(G80:$H80),'DWFS Fee Calculator'!D$41*100-$A80-SUM(G80:$H80)))</f>
        <v>0</v>
      </c>
      <c r="G80" s="98">
        <f>IF('DWFS Fee Calculator'!E$41*100&lt;$A80,0,IF('DWFS Fee Calculator'!E$41*100&gt;$A81,$A81-$A80-SUM(H80:$H80),'DWFS Fee Calculator'!E$41*100-$A80-SUM(H80:$H80)))</f>
        <v>0</v>
      </c>
      <c r="H80" s="104">
        <f>IF('DWFS Fee Calculator'!F$41*100&lt;$A80,0,IF('DWFS Fee Calculator'!F$41*100&gt;$A81,$A81-$A80,'DWFS Fee Calculator'!F$41*100-$A80))</f>
        <v>0</v>
      </c>
      <c r="J80" s="100">
        <f>F80*'DWFS Fee Calculator'!$D$11/100</f>
        <v>0</v>
      </c>
      <c r="K80" s="101">
        <f>G80*'DWFS Fee Calculator'!$D$11/100</f>
        <v>0</v>
      </c>
      <c r="L80" s="105">
        <f>H80*'DWFS Fee Calculator'!$D$11/100</f>
        <v>0</v>
      </c>
      <c r="N80" s="102">
        <f t="shared" si="12"/>
        <v>0</v>
      </c>
      <c r="O80" s="103">
        <f t="shared" si="13"/>
        <v>0</v>
      </c>
      <c r="P80" s="106">
        <f t="shared" si="14"/>
        <v>0</v>
      </c>
      <c r="R80" s="102">
        <f t="shared" si="15"/>
        <v>0</v>
      </c>
      <c r="S80" s="103">
        <f t="shared" si="16"/>
        <v>0</v>
      </c>
      <c r="T80" s="106">
        <f t="shared" si="17"/>
        <v>0</v>
      </c>
    </row>
    <row r="81" spans="1:20" x14ac:dyDescent="0.2">
      <c r="A81" s="94">
        <v>12.549999999999972</v>
      </c>
      <c r="B81" s="95">
        <v>62.999999999999993</v>
      </c>
      <c r="C81" s="96">
        <v>106.99999999999997</v>
      </c>
      <c r="D81" s="97">
        <v>246.00000000000006</v>
      </c>
      <c r="F81" s="94">
        <f>IF('DWFS Fee Calculator'!D$41*100&lt;$A81,0,IF('DWFS Fee Calculator'!D$41*100&gt;$A82,$A82-$A81-SUM(G81:$H81),'DWFS Fee Calculator'!D$41*100-$A81-SUM(G81:$H81)))</f>
        <v>0</v>
      </c>
      <c r="G81" s="98">
        <f>IF('DWFS Fee Calculator'!E$41*100&lt;$A81,0,IF('DWFS Fee Calculator'!E$41*100&gt;$A82,$A82-$A81-SUM(H81:$H81),'DWFS Fee Calculator'!E$41*100-$A81-SUM(H81:$H81)))</f>
        <v>0</v>
      </c>
      <c r="H81" s="104">
        <f>IF('DWFS Fee Calculator'!F$41*100&lt;$A81,0,IF('DWFS Fee Calculator'!F$41*100&gt;$A82,$A82-$A81,'DWFS Fee Calculator'!F$41*100-$A81))</f>
        <v>0</v>
      </c>
      <c r="J81" s="100">
        <f>F81*'DWFS Fee Calculator'!$D$11/100</f>
        <v>0</v>
      </c>
      <c r="K81" s="101">
        <f>G81*'DWFS Fee Calculator'!$D$11/100</f>
        <v>0</v>
      </c>
      <c r="L81" s="105">
        <f>H81*'DWFS Fee Calculator'!$D$11/100</f>
        <v>0</v>
      </c>
      <c r="N81" s="102">
        <f t="shared" si="12"/>
        <v>0</v>
      </c>
      <c r="O81" s="103">
        <f t="shared" si="13"/>
        <v>0</v>
      </c>
      <c r="P81" s="106">
        <f t="shared" si="14"/>
        <v>0</v>
      </c>
      <c r="R81" s="102">
        <f t="shared" si="15"/>
        <v>0</v>
      </c>
      <c r="S81" s="103">
        <f t="shared" si="16"/>
        <v>0</v>
      </c>
      <c r="T81" s="106">
        <f t="shared" si="17"/>
        <v>0</v>
      </c>
    </row>
    <row r="82" spans="1:20" x14ac:dyDescent="0.2">
      <c r="A82" s="94">
        <v>12.649999999999972</v>
      </c>
      <c r="B82" s="95">
        <v>63.499999999999993</v>
      </c>
      <c r="C82" s="96">
        <v>107.74999999999997</v>
      </c>
      <c r="D82" s="97">
        <v>248.25000000000003</v>
      </c>
      <c r="F82" s="94">
        <f>IF('DWFS Fee Calculator'!D$41*100&lt;$A82,0,IF('DWFS Fee Calculator'!D$41*100&gt;$A83,$A83-$A82-SUM(G82:$H82),'DWFS Fee Calculator'!D$41*100-$A82-SUM(G82:$H82)))</f>
        <v>0</v>
      </c>
      <c r="G82" s="98">
        <f>IF('DWFS Fee Calculator'!E$41*100&lt;$A82,0,IF('DWFS Fee Calculator'!E$41*100&gt;$A83,$A83-$A82-SUM(H82:$H82),'DWFS Fee Calculator'!E$41*100-$A82-SUM(H82:$H82)))</f>
        <v>0</v>
      </c>
      <c r="H82" s="104">
        <f>IF('DWFS Fee Calculator'!F$41*100&lt;$A82,0,IF('DWFS Fee Calculator'!F$41*100&gt;$A83,$A83-$A82,'DWFS Fee Calculator'!F$41*100-$A82))</f>
        <v>0</v>
      </c>
      <c r="J82" s="100">
        <f>F82*'DWFS Fee Calculator'!$D$11/100</f>
        <v>0</v>
      </c>
      <c r="K82" s="101">
        <f>G82*'DWFS Fee Calculator'!$D$11/100</f>
        <v>0</v>
      </c>
      <c r="L82" s="105">
        <f>H82*'DWFS Fee Calculator'!$D$11/100</f>
        <v>0</v>
      </c>
      <c r="N82" s="102">
        <f t="shared" si="12"/>
        <v>0</v>
      </c>
      <c r="O82" s="103">
        <f t="shared" si="13"/>
        <v>0</v>
      </c>
      <c r="P82" s="106">
        <f t="shared" si="14"/>
        <v>0</v>
      </c>
      <c r="R82" s="102">
        <f t="shared" si="15"/>
        <v>0</v>
      </c>
      <c r="S82" s="103">
        <f t="shared" si="16"/>
        <v>0</v>
      </c>
      <c r="T82" s="106">
        <f t="shared" si="17"/>
        <v>0</v>
      </c>
    </row>
    <row r="83" spans="1:20" x14ac:dyDescent="0.2">
      <c r="A83" s="94">
        <v>12.749999999999972</v>
      </c>
      <c r="B83" s="95">
        <v>64</v>
      </c>
      <c r="C83" s="96">
        <v>108.49999999999999</v>
      </c>
      <c r="D83" s="97">
        <v>250.50000000000009</v>
      </c>
      <c r="F83" s="94">
        <f>IF('DWFS Fee Calculator'!D$41*100&lt;$A83,0,IF('DWFS Fee Calculator'!D$41*100&gt;$A84,$A84-$A83-SUM(G83:$H83),'DWFS Fee Calculator'!D$41*100-$A83-SUM(G83:$H83)))</f>
        <v>0</v>
      </c>
      <c r="G83" s="98">
        <f>IF('DWFS Fee Calculator'!E$41*100&lt;$A83,0,IF('DWFS Fee Calculator'!E$41*100&gt;$A84,$A84-$A83-SUM(H83:$H83),'DWFS Fee Calculator'!E$41*100-$A83-SUM(H83:$H83)))</f>
        <v>0</v>
      </c>
      <c r="H83" s="104">
        <f>IF('DWFS Fee Calculator'!F$41*100&lt;$A83,0,IF('DWFS Fee Calculator'!F$41*100&gt;$A84,$A84-$A83,'DWFS Fee Calculator'!F$41*100-$A83))</f>
        <v>0</v>
      </c>
      <c r="J83" s="100">
        <f>F83*'DWFS Fee Calculator'!$D$11/100</f>
        <v>0</v>
      </c>
      <c r="K83" s="101">
        <f>G83*'DWFS Fee Calculator'!$D$11/100</f>
        <v>0</v>
      </c>
      <c r="L83" s="105">
        <f>H83*'DWFS Fee Calculator'!$D$11/100</f>
        <v>0</v>
      </c>
      <c r="N83" s="102">
        <f t="shared" si="12"/>
        <v>0</v>
      </c>
      <c r="O83" s="103">
        <f t="shared" si="13"/>
        <v>0</v>
      </c>
      <c r="P83" s="106">
        <f t="shared" si="14"/>
        <v>0</v>
      </c>
      <c r="R83" s="102">
        <f t="shared" si="15"/>
        <v>0</v>
      </c>
      <c r="S83" s="103">
        <f t="shared" si="16"/>
        <v>0</v>
      </c>
      <c r="T83" s="106">
        <f t="shared" si="17"/>
        <v>0</v>
      </c>
    </row>
    <row r="84" spans="1:20" x14ac:dyDescent="0.2">
      <c r="A84" s="94">
        <v>12.849999999999971</v>
      </c>
      <c r="B84" s="95">
        <v>64.5</v>
      </c>
      <c r="C84" s="96">
        <v>109.24999999999997</v>
      </c>
      <c r="D84" s="97">
        <v>252.75000000000006</v>
      </c>
      <c r="F84" s="94">
        <f>IF('DWFS Fee Calculator'!D$41*100&lt;$A84,0,IF('DWFS Fee Calculator'!D$41*100&gt;$A85,$A85-$A84-SUM(G84:$H84),'DWFS Fee Calculator'!D$41*100-$A84-SUM(G84:$H84)))</f>
        <v>0</v>
      </c>
      <c r="G84" s="98">
        <f>IF('DWFS Fee Calculator'!E$41*100&lt;$A84,0,IF('DWFS Fee Calculator'!E$41*100&gt;$A85,$A85-$A84-SUM(H84:$H84),'DWFS Fee Calculator'!E$41*100-$A84-SUM(H84:$H84)))</f>
        <v>0</v>
      </c>
      <c r="H84" s="104">
        <f>IF('DWFS Fee Calculator'!F$41*100&lt;$A84,0,IF('DWFS Fee Calculator'!F$41*100&gt;$A85,$A85-$A84,'DWFS Fee Calculator'!F$41*100-$A84))</f>
        <v>0</v>
      </c>
      <c r="J84" s="100">
        <f>F84*'DWFS Fee Calculator'!$D$11/100</f>
        <v>0</v>
      </c>
      <c r="K84" s="101">
        <f>G84*'DWFS Fee Calculator'!$D$11/100</f>
        <v>0</v>
      </c>
      <c r="L84" s="105">
        <f>H84*'DWFS Fee Calculator'!$D$11/100</f>
        <v>0</v>
      </c>
      <c r="N84" s="102">
        <f t="shared" si="12"/>
        <v>0</v>
      </c>
      <c r="O84" s="103">
        <f t="shared" si="13"/>
        <v>0</v>
      </c>
      <c r="P84" s="106">
        <f t="shared" si="14"/>
        <v>0</v>
      </c>
      <c r="R84" s="102">
        <f t="shared" si="15"/>
        <v>0</v>
      </c>
      <c r="S84" s="103">
        <f t="shared" si="16"/>
        <v>0</v>
      </c>
      <c r="T84" s="106">
        <f t="shared" si="17"/>
        <v>0</v>
      </c>
    </row>
    <row r="85" spans="1:20" x14ac:dyDescent="0.2">
      <c r="A85" s="94">
        <v>12.949999999999971</v>
      </c>
      <c r="B85" s="95">
        <v>65</v>
      </c>
      <c r="C85" s="96">
        <v>109.99999999999997</v>
      </c>
      <c r="D85" s="97">
        <v>255.00000000000006</v>
      </c>
      <c r="F85" s="94">
        <f>IF('DWFS Fee Calculator'!D$41*100&lt;$A85,0,IF('DWFS Fee Calculator'!D$41*100&gt;$A86,$A86-$A85-SUM(G85:$H85),'DWFS Fee Calculator'!D$41*100-$A85-SUM(G85:$H85)))</f>
        <v>0</v>
      </c>
      <c r="G85" s="98">
        <f>IF('DWFS Fee Calculator'!E$41*100&lt;$A85,0,IF('DWFS Fee Calculator'!E$41*100&gt;$A86,$A86-$A85-SUM(H85:$H85),'DWFS Fee Calculator'!E$41*100-$A85-SUM(H85:$H85)))</f>
        <v>0</v>
      </c>
      <c r="H85" s="104">
        <f>IF('DWFS Fee Calculator'!F$41*100&lt;$A85,0,IF('DWFS Fee Calculator'!F$41*100&gt;$A86,$A86-$A85,'DWFS Fee Calculator'!F$41*100-$A85))</f>
        <v>0</v>
      </c>
      <c r="J85" s="100">
        <f>F85*'DWFS Fee Calculator'!$D$11/100</f>
        <v>0</v>
      </c>
      <c r="K85" s="101">
        <f>G85*'DWFS Fee Calculator'!$D$11/100</f>
        <v>0</v>
      </c>
      <c r="L85" s="105">
        <f>H85*'DWFS Fee Calculator'!$D$11/100</f>
        <v>0</v>
      </c>
      <c r="N85" s="102">
        <f t="shared" si="12"/>
        <v>0</v>
      </c>
      <c r="O85" s="103">
        <f t="shared" si="13"/>
        <v>0</v>
      </c>
      <c r="P85" s="106">
        <f t="shared" si="14"/>
        <v>0</v>
      </c>
      <c r="R85" s="102">
        <f t="shared" si="15"/>
        <v>0</v>
      </c>
      <c r="S85" s="103">
        <f t="shared" si="16"/>
        <v>0</v>
      </c>
      <c r="T85" s="106">
        <f t="shared" si="17"/>
        <v>0</v>
      </c>
    </row>
    <row r="86" spans="1:20" x14ac:dyDescent="0.2">
      <c r="A86" s="94">
        <v>13.049999999999971</v>
      </c>
      <c r="B86" s="95">
        <v>65.5</v>
      </c>
      <c r="C86" s="96">
        <v>110.74999999999997</v>
      </c>
      <c r="D86" s="97">
        <v>257.25000000000006</v>
      </c>
      <c r="F86" s="94">
        <f>IF('DWFS Fee Calculator'!D$41*100&lt;$A86,0,IF('DWFS Fee Calculator'!D$41*100&gt;$A87,$A87-$A86-SUM(G86:$H86),'DWFS Fee Calculator'!D$41*100-$A86-SUM(G86:$H86)))</f>
        <v>0</v>
      </c>
      <c r="G86" s="98">
        <f>IF('DWFS Fee Calculator'!E$41*100&lt;$A86,0,IF('DWFS Fee Calculator'!E$41*100&gt;$A87,$A87-$A86-SUM(H86:$H86),'DWFS Fee Calculator'!E$41*100-$A86-SUM(H86:$H86)))</f>
        <v>0</v>
      </c>
      <c r="H86" s="104">
        <f>IF('DWFS Fee Calculator'!F$41*100&lt;$A86,0,IF('DWFS Fee Calculator'!F$41*100&gt;$A87,$A87-$A86,'DWFS Fee Calculator'!F$41*100-$A86))</f>
        <v>0</v>
      </c>
      <c r="J86" s="100">
        <f>F86*'DWFS Fee Calculator'!$D$11/100</f>
        <v>0</v>
      </c>
      <c r="K86" s="101">
        <f>G86*'DWFS Fee Calculator'!$D$11/100</f>
        <v>0</v>
      </c>
      <c r="L86" s="105">
        <f>H86*'DWFS Fee Calculator'!$D$11/100</f>
        <v>0</v>
      </c>
      <c r="N86" s="102">
        <f t="shared" si="12"/>
        <v>0</v>
      </c>
      <c r="O86" s="103">
        <f t="shared" si="13"/>
        <v>0</v>
      </c>
      <c r="P86" s="106">
        <f t="shared" si="14"/>
        <v>0</v>
      </c>
      <c r="R86" s="102">
        <f t="shared" si="15"/>
        <v>0</v>
      </c>
      <c r="S86" s="103">
        <f t="shared" si="16"/>
        <v>0</v>
      </c>
      <c r="T86" s="106">
        <f t="shared" si="17"/>
        <v>0</v>
      </c>
    </row>
    <row r="87" spans="1:20" x14ac:dyDescent="0.2">
      <c r="A87" s="94">
        <v>13.14999999999997</v>
      </c>
      <c r="B87" s="95">
        <v>65.999999999999986</v>
      </c>
      <c r="C87" s="96">
        <v>111.49999999999997</v>
      </c>
      <c r="D87" s="97">
        <v>259.5</v>
      </c>
      <c r="F87" s="94">
        <f>IF('DWFS Fee Calculator'!D$41*100&lt;$A87,0,IF('DWFS Fee Calculator'!D$41*100&gt;$A88,$A88-$A87-SUM(G87:$H87),'DWFS Fee Calculator'!D$41*100-$A87-SUM(G87:$H87)))</f>
        <v>0</v>
      </c>
      <c r="G87" s="98">
        <f>IF('DWFS Fee Calculator'!E$41*100&lt;$A87,0,IF('DWFS Fee Calculator'!E$41*100&gt;$A88,$A88-$A87-SUM(H87:$H87),'DWFS Fee Calculator'!E$41*100-$A87-SUM(H87:$H87)))</f>
        <v>0</v>
      </c>
      <c r="H87" s="104">
        <f>IF('DWFS Fee Calculator'!F$41*100&lt;$A87,0,IF('DWFS Fee Calculator'!F$41*100&gt;$A88,$A88-$A87,'DWFS Fee Calculator'!F$41*100-$A87))</f>
        <v>0</v>
      </c>
      <c r="J87" s="100">
        <f>F87*'DWFS Fee Calculator'!$D$11/100</f>
        <v>0</v>
      </c>
      <c r="K87" s="101">
        <f>G87*'DWFS Fee Calculator'!$D$11/100</f>
        <v>0</v>
      </c>
      <c r="L87" s="105">
        <f>H87*'DWFS Fee Calculator'!$D$11/100</f>
        <v>0</v>
      </c>
      <c r="N87" s="102">
        <f t="shared" si="12"/>
        <v>0</v>
      </c>
      <c r="O87" s="103">
        <f t="shared" si="13"/>
        <v>0</v>
      </c>
      <c r="P87" s="106">
        <f t="shared" si="14"/>
        <v>0</v>
      </c>
      <c r="R87" s="102">
        <f t="shared" si="15"/>
        <v>0</v>
      </c>
      <c r="S87" s="103">
        <f t="shared" si="16"/>
        <v>0</v>
      </c>
      <c r="T87" s="106">
        <f t="shared" si="17"/>
        <v>0</v>
      </c>
    </row>
    <row r="88" spans="1:20" x14ac:dyDescent="0.2">
      <c r="A88" s="94">
        <v>13.24999999999997</v>
      </c>
      <c r="B88" s="95">
        <v>66.5</v>
      </c>
      <c r="C88" s="96">
        <v>112.24999999999999</v>
      </c>
      <c r="D88" s="97">
        <v>261.75000000000011</v>
      </c>
      <c r="F88" s="94">
        <f>IF('DWFS Fee Calculator'!D$41*100&lt;$A88,0,IF('DWFS Fee Calculator'!D$41*100&gt;$A89,$A89-$A88-SUM(G88:$H88),'DWFS Fee Calculator'!D$41*100-$A88-SUM(G88:$H88)))</f>
        <v>0</v>
      </c>
      <c r="G88" s="98">
        <f>IF('DWFS Fee Calculator'!E$41*100&lt;$A88,0,IF('DWFS Fee Calculator'!E$41*100&gt;$A89,$A89-$A88-SUM(H88:$H88),'DWFS Fee Calculator'!E$41*100-$A88-SUM(H88:$H88)))</f>
        <v>0</v>
      </c>
      <c r="H88" s="104">
        <f>IF('DWFS Fee Calculator'!F$41*100&lt;$A88,0,IF('DWFS Fee Calculator'!F$41*100&gt;$A89,$A89-$A88,'DWFS Fee Calculator'!F$41*100-$A88))</f>
        <v>0</v>
      </c>
      <c r="J88" s="100">
        <f>F88*'DWFS Fee Calculator'!$D$11/100</f>
        <v>0</v>
      </c>
      <c r="K88" s="101">
        <f>G88*'DWFS Fee Calculator'!$D$11/100</f>
        <v>0</v>
      </c>
      <c r="L88" s="105">
        <f>H88*'DWFS Fee Calculator'!$D$11/100</f>
        <v>0</v>
      </c>
      <c r="N88" s="102">
        <f t="shared" si="12"/>
        <v>0</v>
      </c>
      <c r="O88" s="103">
        <f t="shared" si="13"/>
        <v>0</v>
      </c>
      <c r="P88" s="106">
        <f t="shared" si="14"/>
        <v>0</v>
      </c>
      <c r="R88" s="102">
        <f t="shared" si="15"/>
        <v>0</v>
      </c>
      <c r="S88" s="103">
        <f t="shared" si="16"/>
        <v>0</v>
      </c>
      <c r="T88" s="106">
        <f t="shared" si="17"/>
        <v>0</v>
      </c>
    </row>
    <row r="89" spans="1:20" x14ac:dyDescent="0.2">
      <c r="A89" s="94">
        <v>13.349999999999969</v>
      </c>
      <c r="B89" s="95">
        <v>67</v>
      </c>
      <c r="C89" s="96">
        <v>112.99999999999997</v>
      </c>
      <c r="D89" s="97">
        <v>264.00000000000006</v>
      </c>
      <c r="F89" s="94">
        <f>IF('DWFS Fee Calculator'!D$41*100&lt;$A89,0,IF('DWFS Fee Calculator'!D$41*100&gt;$A90,$A90-$A89-SUM(G89:$H89),'DWFS Fee Calculator'!D$41*100-$A89-SUM(G89:$H89)))</f>
        <v>0</v>
      </c>
      <c r="G89" s="98">
        <f>IF('DWFS Fee Calculator'!E$41*100&lt;$A89,0,IF('DWFS Fee Calculator'!E$41*100&gt;$A90,$A90-$A89-SUM(H89:$H89),'DWFS Fee Calculator'!E$41*100-$A89-SUM(H89:$H89)))</f>
        <v>0</v>
      </c>
      <c r="H89" s="104">
        <f>IF('DWFS Fee Calculator'!F$41*100&lt;$A89,0,IF('DWFS Fee Calculator'!F$41*100&gt;$A90,$A90-$A89,'DWFS Fee Calculator'!F$41*100-$A89))</f>
        <v>0</v>
      </c>
      <c r="J89" s="100">
        <f>F89*'DWFS Fee Calculator'!$D$11/100</f>
        <v>0</v>
      </c>
      <c r="K89" s="101">
        <f>G89*'DWFS Fee Calculator'!$D$11/100</f>
        <v>0</v>
      </c>
      <c r="L89" s="105">
        <f>H89*'DWFS Fee Calculator'!$D$11/100</f>
        <v>0</v>
      </c>
      <c r="N89" s="102">
        <f t="shared" si="12"/>
        <v>0</v>
      </c>
      <c r="O89" s="103">
        <f t="shared" si="13"/>
        <v>0</v>
      </c>
      <c r="P89" s="106">
        <f t="shared" si="14"/>
        <v>0</v>
      </c>
      <c r="R89" s="102">
        <f t="shared" si="15"/>
        <v>0</v>
      </c>
      <c r="S89" s="103">
        <f t="shared" si="16"/>
        <v>0</v>
      </c>
      <c r="T89" s="106">
        <f t="shared" si="17"/>
        <v>0</v>
      </c>
    </row>
    <row r="90" spans="1:20" x14ac:dyDescent="0.2">
      <c r="A90" s="94">
        <v>13.449999999999969</v>
      </c>
      <c r="B90" s="95">
        <v>67.5</v>
      </c>
      <c r="C90" s="96">
        <v>113.74999999999997</v>
      </c>
      <c r="D90" s="97">
        <v>266.25000000000006</v>
      </c>
      <c r="F90" s="94">
        <f>IF('DWFS Fee Calculator'!D$41*100&lt;$A90,0,IF('DWFS Fee Calculator'!D$41*100&gt;$A91,$A91-$A90-SUM(G90:$H90),'DWFS Fee Calculator'!D$41*100-$A90-SUM(G90:$H90)))</f>
        <v>0</v>
      </c>
      <c r="G90" s="98">
        <f>IF('DWFS Fee Calculator'!E$41*100&lt;$A90,0,IF('DWFS Fee Calculator'!E$41*100&gt;$A91,$A91-$A90-SUM(H90:$H90),'DWFS Fee Calculator'!E$41*100-$A90-SUM(H90:$H90)))</f>
        <v>0</v>
      </c>
      <c r="H90" s="104">
        <f>IF('DWFS Fee Calculator'!F$41*100&lt;$A90,0,IF('DWFS Fee Calculator'!F$41*100&gt;$A91,$A91-$A90,'DWFS Fee Calculator'!F$41*100-$A90))</f>
        <v>0</v>
      </c>
      <c r="J90" s="100">
        <f>F90*'DWFS Fee Calculator'!$D$11/100</f>
        <v>0</v>
      </c>
      <c r="K90" s="101">
        <f>G90*'DWFS Fee Calculator'!$D$11/100</f>
        <v>0</v>
      </c>
      <c r="L90" s="105">
        <f>H90*'DWFS Fee Calculator'!$D$11/100</f>
        <v>0</v>
      </c>
      <c r="N90" s="102">
        <f t="shared" si="12"/>
        <v>0</v>
      </c>
      <c r="O90" s="103">
        <f t="shared" si="13"/>
        <v>0</v>
      </c>
      <c r="P90" s="106">
        <f t="shared" si="14"/>
        <v>0</v>
      </c>
      <c r="R90" s="102">
        <f t="shared" si="15"/>
        <v>0</v>
      </c>
      <c r="S90" s="103">
        <f t="shared" si="16"/>
        <v>0</v>
      </c>
      <c r="T90" s="106">
        <f t="shared" si="17"/>
        <v>0</v>
      </c>
    </row>
    <row r="91" spans="1:20" x14ac:dyDescent="0.2">
      <c r="A91" s="94">
        <v>13.549999999999969</v>
      </c>
      <c r="B91" s="95">
        <v>68</v>
      </c>
      <c r="C91" s="96">
        <v>114.49999999999997</v>
      </c>
      <c r="D91" s="97">
        <v>268.50000000000006</v>
      </c>
      <c r="F91" s="94">
        <f>IF('DWFS Fee Calculator'!D$41*100&lt;$A91,0,IF('DWFS Fee Calculator'!D$41*100&gt;$A92,$A92-$A91-SUM(G91:$H91),'DWFS Fee Calculator'!D$41*100-$A91-SUM(G91:$H91)))</f>
        <v>0</v>
      </c>
      <c r="G91" s="98">
        <f>IF('DWFS Fee Calculator'!E$41*100&lt;$A91,0,IF('DWFS Fee Calculator'!E$41*100&gt;$A92,$A92-$A91-SUM(H91:$H91),'DWFS Fee Calculator'!E$41*100-$A91-SUM(H91:$H91)))</f>
        <v>0</v>
      </c>
      <c r="H91" s="104">
        <f>IF('DWFS Fee Calculator'!F$41*100&lt;$A91,0,IF('DWFS Fee Calculator'!F$41*100&gt;$A92,$A92-$A91,'DWFS Fee Calculator'!F$41*100-$A91))</f>
        <v>0</v>
      </c>
      <c r="J91" s="100">
        <f>F91*'DWFS Fee Calculator'!$D$11/100</f>
        <v>0</v>
      </c>
      <c r="K91" s="101">
        <f>G91*'DWFS Fee Calculator'!$D$11/100</f>
        <v>0</v>
      </c>
      <c r="L91" s="105">
        <f>H91*'DWFS Fee Calculator'!$D$11/100</f>
        <v>0</v>
      </c>
      <c r="N91" s="102">
        <f t="shared" si="12"/>
        <v>0</v>
      </c>
      <c r="O91" s="103">
        <f t="shared" si="13"/>
        <v>0</v>
      </c>
      <c r="P91" s="106">
        <f t="shared" si="14"/>
        <v>0</v>
      </c>
      <c r="R91" s="102">
        <f t="shared" si="15"/>
        <v>0</v>
      </c>
      <c r="S91" s="103">
        <f t="shared" si="16"/>
        <v>0</v>
      </c>
      <c r="T91" s="106">
        <f t="shared" si="17"/>
        <v>0</v>
      </c>
    </row>
    <row r="92" spans="1:20" x14ac:dyDescent="0.2">
      <c r="A92" s="94">
        <v>13.649999999999968</v>
      </c>
      <c r="B92" s="95">
        <v>68.499999999999986</v>
      </c>
      <c r="C92" s="96">
        <v>115.24999999999997</v>
      </c>
      <c r="D92" s="97">
        <v>270.75000000000006</v>
      </c>
      <c r="F92" s="94">
        <f>IF('DWFS Fee Calculator'!D$41*100&lt;$A92,0,IF('DWFS Fee Calculator'!D$41*100&gt;$A93,$A93-$A92-SUM(G92:$H92),'DWFS Fee Calculator'!D$41*100-$A92-SUM(G92:$H92)))</f>
        <v>0</v>
      </c>
      <c r="G92" s="98">
        <f>IF('DWFS Fee Calculator'!E$41*100&lt;$A92,0,IF('DWFS Fee Calculator'!E$41*100&gt;$A93,$A93-$A92-SUM(H92:$H92),'DWFS Fee Calculator'!E$41*100-$A92-SUM(H92:$H92)))</f>
        <v>0</v>
      </c>
      <c r="H92" s="104">
        <f>IF('DWFS Fee Calculator'!F$41*100&lt;$A92,0,IF('DWFS Fee Calculator'!F$41*100&gt;$A93,$A93-$A92,'DWFS Fee Calculator'!F$41*100-$A92))</f>
        <v>0</v>
      </c>
      <c r="J92" s="100">
        <f>F92*'DWFS Fee Calculator'!$D$11/100</f>
        <v>0</v>
      </c>
      <c r="K92" s="101">
        <f>G92*'DWFS Fee Calculator'!$D$11/100</f>
        <v>0</v>
      </c>
      <c r="L92" s="105">
        <f>H92*'DWFS Fee Calculator'!$D$11/100</f>
        <v>0</v>
      </c>
      <c r="N92" s="102">
        <f t="shared" si="12"/>
        <v>0</v>
      </c>
      <c r="O92" s="103">
        <f t="shared" si="13"/>
        <v>0</v>
      </c>
      <c r="P92" s="106">
        <f t="shared" si="14"/>
        <v>0</v>
      </c>
      <c r="R92" s="102">
        <f t="shared" si="15"/>
        <v>0</v>
      </c>
      <c r="S92" s="103">
        <f t="shared" si="16"/>
        <v>0</v>
      </c>
      <c r="T92" s="106">
        <f t="shared" si="17"/>
        <v>0</v>
      </c>
    </row>
    <row r="93" spans="1:20" x14ac:dyDescent="0.2">
      <c r="A93" s="94">
        <v>13.749999999999968</v>
      </c>
      <c r="B93" s="95">
        <v>69</v>
      </c>
      <c r="C93" s="96">
        <v>115.99999999999999</v>
      </c>
      <c r="D93" s="97">
        <v>273.00000000000011</v>
      </c>
      <c r="F93" s="94">
        <f>IF('DWFS Fee Calculator'!D$41*100&lt;$A93,0,IF('DWFS Fee Calculator'!D$41*100&gt;$A94,$A94-$A93-SUM(G93:$H93),'DWFS Fee Calculator'!D$41*100-$A93-SUM(G93:$H93)))</f>
        <v>0</v>
      </c>
      <c r="G93" s="98">
        <f>IF('DWFS Fee Calculator'!E$41*100&lt;$A93,0,IF('DWFS Fee Calculator'!E$41*100&gt;$A94,$A94-$A93-SUM(H93:$H93),'DWFS Fee Calculator'!E$41*100-$A93-SUM(H93:$H93)))</f>
        <v>0</v>
      </c>
      <c r="H93" s="104">
        <f>IF('DWFS Fee Calculator'!F$41*100&lt;$A93,0,IF('DWFS Fee Calculator'!F$41*100&gt;$A94,$A94-$A93,'DWFS Fee Calculator'!F$41*100-$A93))</f>
        <v>0</v>
      </c>
      <c r="J93" s="100">
        <f>F93*'DWFS Fee Calculator'!$D$11/100</f>
        <v>0</v>
      </c>
      <c r="K93" s="101">
        <f>G93*'DWFS Fee Calculator'!$D$11/100</f>
        <v>0</v>
      </c>
      <c r="L93" s="105">
        <f>H93*'DWFS Fee Calculator'!$D$11/100</f>
        <v>0</v>
      </c>
      <c r="N93" s="102">
        <f t="shared" si="12"/>
        <v>0</v>
      </c>
      <c r="O93" s="103">
        <f t="shared" si="13"/>
        <v>0</v>
      </c>
      <c r="P93" s="106">
        <f t="shared" si="14"/>
        <v>0</v>
      </c>
      <c r="R93" s="102">
        <f t="shared" si="15"/>
        <v>0</v>
      </c>
      <c r="S93" s="103">
        <f t="shared" si="16"/>
        <v>0</v>
      </c>
      <c r="T93" s="106">
        <f t="shared" si="17"/>
        <v>0</v>
      </c>
    </row>
    <row r="94" spans="1:20" x14ac:dyDescent="0.2">
      <c r="A94" s="94">
        <v>13.849999999999968</v>
      </c>
      <c r="B94" s="95">
        <v>69.5</v>
      </c>
      <c r="C94" s="96">
        <v>116.74999999999999</v>
      </c>
      <c r="D94" s="97">
        <v>275.25000000000011</v>
      </c>
      <c r="F94" s="94">
        <f>IF('DWFS Fee Calculator'!D$41*100&lt;$A94,0,IF('DWFS Fee Calculator'!D$41*100&gt;$A95,$A95-$A94-SUM(G94:$H94),'DWFS Fee Calculator'!D$41*100-$A94-SUM(G94:$H94)))</f>
        <v>0</v>
      </c>
      <c r="G94" s="98">
        <f>IF('DWFS Fee Calculator'!E$41*100&lt;$A94,0,IF('DWFS Fee Calculator'!E$41*100&gt;$A95,$A95-$A94-SUM(H94:$H94),'DWFS Fee Calculator'!E$41*100-$A94-SUM(H94:$H94)))</f>
        <v>0</v>
      </c>
      <c r="H94" s="104">
        <f>IF('DWFS Fee Calculator'!F$41*100&lt;$A94,0,IF('DWFS Fee Calculator'!F$41*100&gt;$A95,$A95-$A94,'DWFS Fee Calculator'!F$41*100-$A94))</f>
        <v>0</v>
      </c>
      <c r="J94" s="100">
        <f>F94*'DWFS Fee Calculator'!$D$11/100</f>
        <v>0</v>
      </c>
      <c r="K94" s="101">
        <f>G94*'DWFS Fee Calculator'!$D$11/100</f>
        <v>0</v>
      </c>
      <c r="L94" s="105">
        <f>H94*'DWFS Fee Calculator'!$D$11/100</f>
        <v>0</v>
      </c>
      <c r="N94" s="102">
        <f t="shared" si="12"/>
        <v>0</v>
      </c>
      <c r="O94" s="103">
        <f t="shared" si="13"/>
        <v>0</v>
      </c>
      <c r="P94" s="106">
        <f t="shared" si="14"/>
        <v>0</v>
      </c>
      <c r="R94" s="102">
        <f t="shared" si="15"/>
        <v>0</v>
      </c>
      <c r="S94" s="103">
        <f t="shared" si="16"/>
        <v>0</v>
      </c>
      <c r="T94" s="106">
        <f t="shared" si="17"/>
        <v>0</v>
      </c>
    </row>
    <row r="95" spans="1:20" x14ac:dyDescent="0.2">
      <c r="A95" s="94">
        <v>13.949999999999967</v>
      </c>
      <c r="B95" s="95">
        <v>70</v>
      </c>
      <c r="C95" s="96">
        <v>117.49999999999997</v>
      </c>
      <c r="D95" s="97">
        <v>277.50000000000006</v>
      </c>
      <c r="F95" s="94">
        <f>IF('DWFS Fee Calculator'!D$41*100&lt;$A95,0,IF('DWFS Fee Calculator'!D$41*100&gt;$A96,$A96-$A95-SUM(G95:$H95),'DWFS Fee Calculator'!D$41*100-$A95-SUM(G95:$H95)))</f>
        <v>0</v>
      </c>
      <c r="G95" s="98">
        <f>IF('DWFS Fee Calculator'!E$41*100&lt;$A95,0,IF('DWFS Fee Calculator'!E$41*100&gt;$A96,$A96-$A95-SUM(H95:$H95),'DWFS Fee Calculator'!E$41*100-$A95-SUM(H95:$H95)))</f>
        <v>0</v>
      </c>
      <c r="H95" s="104">
        <f>IF('DWFS Fee Calculator'!F$41*100&lt;$A95,0,IF('DWFS Fee Calculator'!F$41*100&gt;$A96,$A96-$A95,'DWFS Fee Calculator'!F$41*100-$A95))</f>
        <v>0</v>
      </c>
      <c r="J95" s="100">
        <f>F95*'DWFS Fee Calculator'!$D$11/100</f>
        <v>0</v>
      </c>
      <c r="K95" s="101">
        <f>G95*'DWFS Fee Calculator'!$D$11/100</f>
        <v>0</v>
      </c>
      <c r="L95" s="105">
        <f>H95*'DWFS Fee Calculator'!$D$11/100</f>
        <v>0</v>
      </c>
      <c r="N95" s="102">
        <f t="shared" si="12"/>
        <v>0</v>
      </c>
      <c r="O95" s="103">
        <f t="shared" si="13"/>
        <v>0</v>
      </c>
      <c r="P95" s="106">
        <f t="shared" si="14"/>
        <v>0</v>
      </c>
      <c r="R95" s="102">
        <f t="shared" si="15"/>
        <v>0</v>
      </c>
      <c r="S95" s="103">
        <f t="shared" si="16"/>
        <v>0</v>
      </c>
      <c r="T95" s="106">
        <f t="shared" si="17"/>
        <v>0</v>
      </c>
    </row>
    <row r="96" spans="1:20" x14ac:dyDescent="0.2">
      <c r="A96" s="94">
        <v>14.049999999999967</v>
      </c>
      <c r="B96" s="95">
        <v>70.5</v>
      </c>
      <c r="C96" s="96">
        <v>118.24999999999997</v>
      </c>
      <c r="D96" s="97">
        <v>279.75000000000006</v>
      </c>
      <c r="F96" s="94">
        <f>IF('DWFS Fee Calculator'!D$41*100&lt;$A96,0,IF('DWFS Fee Calculator'!D$41*100&gt;$A97,$A97-$A96-SUM(G96:$H96),'DWFS Fee Calculator'!D$41*100-$A96-SUM(G96:$H96)))</f>
        <v>0</v>
      </c>
      <c r="G96" s="98">
        <f>IF('DWFS Fee Calculator'!E$41*100&lt;$A96,0,IF('DWFS Fee Calculator'!E$41*100&gt;$A97,$A97-$A96-SUM(H96:$H96),'DWFS Fee Calculator'!E$41*100-$A96-SUM(H96:$H96)))</f>
        <v>0</v>
      </c>
      <c r="H96" s="104">
        <f>IF('DWFS Fee Calculator'!F$41*100&lt;$A96,0,IF('DWFS Fee Calculator'!F$41*100&gt;$A97,$A97-$A96,'DWFS Fee Calculator'!F$41*100-$A96))</f>
        <v>0</v>
      </c>
      <c r="J96" s="100">
        <f>F96*'DWFS Fee Calculator'!$D$11/100</f>
        <v>0</v>
      </c>
      <c r="K96" s="101">
        <f>G96*'DWFS Fee Calculator'!$D$11/100</f>
        <v>0</v>
      </c>
      <c r="L96" s="105">
        <f>H96*'DWFS Fee Calculator'!$D$11/100</f>
        <v>0</v>
      </c>
      <c r="N96" s="102">
        <f t="shared" si="12"/>
        <v>0</v>
      </c>
      <c r="O96" s="103">
        <f t="shared" si="13"/>
        <v>0</v>
      </c>
      <c r="P96" s="106">
        <f t="shared" si="14"/>
        <v>0</v>
      </c>
      <c r="R96" s="102">
        <f t="shared" si="15"/>
        <v>0</v>
      </c>
      <c r="S96" s="103">
        <f t="shared" si="16"/>
        <v>0</v>
      </c>
      <c r="T96" s="106">
        <f t="shared" si="17"/>
        <v>0</v>
      </c>
    </row>
    <row r="97" spans="1:20" x14ac:dyDescent="0.2">
      <c r="A97" s="94">
        <v>14.149999999999967</v>
      </c>
      <c r="B97" s="95">
        <v>70.999999999999986</v>
      </c>
      <c r="C97" s="96">
        <v>118.99999999999997</v>
      </c>
      <c r="D97" s="97">
        <v>282.00000000000006</v>
      </c>
      <c r="F97" s="94">
        <f>IF('DWFS Fee Calculator'!D$41*100&lt;$A97,0,IF('DWFS Fee Calculator'!D$41*100&gt;$A98,$A98-$A97-SUM(G97:$H97),'DWFS Fee Calculator'!D$41*100-$A97-SUM(G97:$H97)))</f>
        <v>0</v>
      </c>
      <c r="G97" s="98">
        <f>IF('DWFS Fee Calculator'!E$41*100&lt;$A97,0,IF('DWFS Fee Calculator'!E$41*100&gt;$A98,$A98-$A97-SUM(H97:$H97),'DWFS Fee Calculator'!E$41*100-$A97-SUM(H97:$H97)))</f>
        <v>0</v>
      </c>
      <c r="H97" s="104">
        <f>IF('DWFS Fee Calculator'!F$41*100&lt;$A97,0,IF('DWFS Fee Calculator'!F$41*100&gt;$A98,$A98-$A97,'DWFS Fee Calculator'!F$41*100-$A97))</f>
        <v>0</v>
      </c>
      <c r="J97" s="100">
        <f>F97*'DWFS Fee Calculator'!$D$11/100</f>
        <v>0</v>
      </c>
      <c r="K97" s="101">
        <f>G97*'DWFS Fee Calculator'!$D$11/100</f>
        <v>0</v>
      </c>
      <c r="L97" s="105">
        <f>H97*'DWFS Fee Calculator'!$D$11/100</f>
        <v>0</v>
      </c>
      <c r="N97" s="102">
        <f t="shared" si="12"/>
        <v>0</v>
      </c>
      <c r="O97" s="103">
        <f t="shared" si="13"/>
        <v>0</v>
      </c>
      <c r="P97" s="106">
        <f t="shared" si="14"/>
        <v>0</v>
      </c>
      <c r="R97" s="102">
        <f t="shared" si="15"/>
        <v>0</v>
      </c>
      <c r="S97" s="103">
        <f t="shared" si="16"/>
        <v>0</v>
      </c>
      <c r="T97" s="106">
        <f t="shared" si="17"/>
        <v>0</v>
      </c>
    </row>
    <row r="98" spans="1:20" x14ac:dyDescent="0.2">
      <c r="A98" s="94">
        <v>14.249999999999966</v>
      </c>
      <c r="B98" s="95">
        <v>71.5</v>
      </c>
      <c r="C98" s="96">
        <v>119.74999999999999</v>
      </c>
      <c r="D98" s="97">
        <v>284.25000000000011</v>
      </c>
      <c r="F98" s="94">
        <f>IF('DWFS Fee Calculator'!D$41*100&lt;$A98,0,IF('DWFS Fee Calculator'!D$41*100&gt;$A99,$A99-$A98-SUM(G98:$H98),'DWFS Fee Calculator'!D$41*100-$A98-SUM(G98:$H98)))</f>
        <v>0</v>
      </c>
      <c r="G98" s="98">
        <f>IF('DWFS Fee Calculator'!E$41*100&lt;$A98,0,IF('DWFS Fee Calculator'!E$41*100&gt;$A99,$A99-$A98-SUM(H98:$H98),'DWFS Fee Calculator'!E$41*100-$A98-SUM(H98:$H98)))</f>
        <v>0</v>
      </c>
      <c r="H98" s="104">
        <f>IF('DWFS Fee Calculator'!F$41*100&lt;$A98,0,IF('DWFS Fee Calculator'!F$41*100&gt;$A99,$A99-$A98,'DWFS Fee Calculator'!F$41*100-$A98))</f>
        <v>0</v>
      </c>
      <c r="J98" s="100">
        <f>F98*'DWFS Fee Calculator'!$D$11/100</f>
        <v>0</v>
      </c>
      <c r="K98" s="101">
        <f>G98*'DWFS Fee Calculator'!$D$11/100</f>
        <v>0</v>
      </c>
      <c r="L98" s="105">
        <f>H98*'DWFS Fee Calculator'!$D$11/100</f>
        <v>0</v>
      </c>
      <c r="N98" s="102">
        <f t="shared" si="12"/>
        <v>0</v>
      </c>
      <c r="O98" s="103">
        <f t="shared" si="13"/>
        <v>0</v>
      </c>
      <c r="P98" s="106">
        <f t="shared" si="14"/>
        <v>0</v>
      </c>
      <c r="R98" s="102">
        <f t="shared" si="15"/>
        <v>0</v>
      </c>
      <c r="S98" s="103">
        <f t="shared" si="16"/>
        <v>0</v>
      </c>
      <c r="T98" s="106">
        <f t="shared" si="17"/>
        <v>0</v>
      </c>
    </row>
    <row r="99" spans="1:20" x14ac:dyDescent="0.2">
      <c r="A99" s="94">
        <v>14.349999999999966</v>
      </c>
      <c r="B99" s="95">
        <v>72</v>
      </c>
      <c r="C99" s="96">
        <v>120.49999999999997</v>
      </c>
      <c r="D99" s="97">
        <v>286.50000000000011</v>
      </c>
      <c r="F99" s="94">
        <f>IF('DWFS Fee Calculator'!D$41*100&lt;$A99,0,IF('DWFS Fee Calculator'!D$41*100&gt;$A100,$A100-$A99-SUM(G99:$H99),'DWFS Fee Calculator'!D$41*100-$A99-SUM(G99:$H99)))</f>
        <v>0</v>
      </c>
      <c r="G99" s="98">
        <f>IF('DWFS Fee Calculator'!E$41*100&lt;$A99,0,IF('DWFS Fee Calculator'!E$41*100&gt;$A100,$A100-$A99-SUM(H99:$H99),'DWFS Fee Calculator'!E$41*100-$A99-SUM(H99:$H99)))</f>
        <v>0</v>
      </c>
      <c r="H99" s="104">
        <f>IF('DWFS Fee Calculator'!F$41*100&lt;$A99,0,IF('DWFS Fee Calculator'!F$41*100&gt;$A100,$A100-$A99,'DWFS Fee Calculator'!F$41*100-$A99))</f>
        <v>0</v>
      </c>
      <c r="J99" s="100">
        <f>F99*'DWFS Fee Calculator'!$D$11/100</f>
        <v>0</v>
      </c>
      <c r="K99" s="101">
        <f>G99*'DWFS Fee Calculator'!$D$11/100</f>
        <v>0</v>
      </c>
      <c r="L99" s="105">
        <f>H99*'DWFS Fee Calculator'!$D$11/100</f>
        <v>0</v>
      </c>
      <c r="N99" s="102">
        <f t="shared" si="12"/>
        <v>0</v>
      </c>
      <c r="O99" s="103">
        <f t="shared" si="13"/>
        <v>0</v>
      </c>
      <c r="P99" s="106">
        <f t="shared" si="14"/>
        <v>0</v>
      </c>
      <c r="R99" s="102">
        <f t="shared" si="15"/>
        <v>0</v>
      </c>
      <c r="S99" s="103">
        <f t="shared" si="16"/>
        <v>0</v>
      </c>
      <c r="T99" s="106">
        <f t="shared" si="17"/>
        <v>0</v>
      </c>
    </row>
    <row r="100" spans="1:20" x14ac:dyDescent="0.2">
      <c r="A100" s="94">
        <v>14.449999999999966</v>
      </c>
      <c r="B100" s="95">
        <v>72.5</v>
      </c>
      <c r="C100" s="96">
        <v>121.24999999999997</v>
      </c>
      <c r="D100" s="97">
        <v>288.75000000000006</v>
      </c>
      <c r="F100" s="94">
        <f>IF('DWFS Fee Calculator'!D$41*100&lt;$A100,0,IF('DWFS Fee Calculator'!D$41*100&gt;$A101,$A101-$A100-SUM(G100:$H100),'DWFS Fee Calculator'!D$41*100-$A100-SUM(G100:$H100)))</f>
        <v>0</v>
      </c>
      <c r="G100" s="98">
        <f>IF('DWFS Fee Calculator'!E$41*100&lt;$A100,0,IF('DWFS Fee Calculator'!E$41*100&gt;$A101,$A101-$A100-SUM(H100:$H100),'DWFS Fee Calculator'!E$41*100-$A100-SUM(H100:$H100)))</f>
        <v>0</v>
      </c>
      <c r="H100" s="104">
        <f>IF('DWFS Fee Calculator'!F$41*100&lt;$A100,0,IF('DWFS Fee Calculator'!F$41*100&gt;$A101,$A101-$A100,'DWFS Fee Calculator'!F$41*100-$A100))</f>
        <v>0</v>
      </c>
      <c r="J100" s="100">
        <f>F100*'DWFS Fee Calculator'!$D$11/100</f>
        <v>0</v>
      </c>
      <c r="K100" s="101">
        <f>G100*'DWFS Fee Calculator'!$D$11/100</f>
        <v>0</v>
      </c>
      <c r="L100" s="105">
        <f>H100*'DWFS Fee Calculator'!$D$11/100</f>
        <v>0</v>
      </c>
      <c r="N100" s="102">
        <f t="shared" si="12"/>
        <v>0</v>
      </c>
      <c r="O100" s="103">
        <f t="shared" si="13"/>
        <v>0</v>
      </c>
      <c r="P100" s="106">
        <f t="shared" si="14"/>
        <v>0</v>
      </c>
      <c r="R100" s="102">
        <f t="shared" si="15"/>
        <v>0</v>
      </c>
      <c r="S100" s="103">
        <f t="shared" si="16"/>
        <v>0</v>
      </c>
      <c r="T100" s="106">
        <f t="shared" si="17"/>
        <v>0</v>
      </c>
    </row>
    <row r="101" spans="1:20" x14ac:dyDescent="0.2">
      <c r="A101" s="94">
        <v>14.549999999999965</v>
      </c>
      <c r="B101" s="95">
        <v>73</v>
      </c>
      <c r="C101" s="96">
        <v>121.99999999999997</v>
      </c>
      <c r="D101" s="97">
        <v>291.00000000000006</v>
      </c>
      <c r="F101" s="94">
        <f>IF('DWFS Fee Calculator'!D$41*100&lt;$A101,0,IF('DWFS Fee Calculator'!D$41*100&gt;$A102,$A102-$A101-SUM(G101:$H101),'DWFS Fee Calculator'!D$41*100-$A101-SUM(G101:$H101)))</f>
        <v>0</v>
      </c>
      <c r="G101" s="98">
        <f>IF('DWFS Fee Calculator'!E$41*100&lt;$A101,0,IF('DWFS Fee Calculator'!E$41*100&gt;$A102,$A102-$A101-SUM(H101:$H101),'DWFS Fee Calculator'!E$41*100-$A101-SUM(H101:$H101)))</f>
        <v>0</v>
      </c>
      <c r="H101" s="104">
        <f>IF('DWFS Fee Calculator'!F$41*100&lt;$A101,0,IF('DWFS Fee Calculator'!F$41*100&gt;$A102,$A102-$A101,'DWFS Fee Calculator'!F$41*100-$A101))</f>
        <v>0</v>
      </c>
      <c r="J101" s="100">
        <f>F101*'DWFS Fee Calculator'!$D$11/100</f>
        <v>0</v>
      </c>
      <c r="K101" s="101">
        <f>G101*'DWFS Fee Calculator'!$D$11/100</f>
        <v>0</v>
      </c>
      <c r="L101" s="105">
        <f>H101*'DWFS Fee Calculator'!$D$11/100</f>
        <v>0</v>
      </c>
      <c r="N101" s="102">
        <f t="shared" si="12"/>
        <v>0</v>
      </c>
      <c r="O101" s="103">
        <f t="shared" si="13"/>
        <v>0</v>
      </c>
      <c r="P101" s="106">
        <f t="shared" si="14"/>
        <v>0</v>
      </c>
      <c r="R101" s="102">
        <f t="shared" si="15"/>
        <v>0</v>
      </c>
      <c r="S101" s="103">
        <f t="shared" si="16"/>
        <v>0</v>
      </c>
      <c r="T101" s="106">
        <f t="shared" si="17"/>
        <v>0</v>
      </c>
    </row>
    <row r="102" spans="1:20" x14ac:dyDescent="0.2">
      <c r="A102" s="94">
        <v>14.649999999999965</v>
      </c>
      <c r="B102" s="95">
        <v>73.499999999999986</v>
      </c>
      <c r="C102" s="96">
        <v>122.74999999999997</v>
      </c>
      <c r="D102" s="97">
        <v>293.25000000000006</v>
      </c>
      <c r="F102" s="94">
        <f>IF('DWFS Fee Calculator'!D$41*100&lt;$A102,0,IF('DWFS Fee Calculator'!D$41*100&gt;$A103,$A103-$A102-SUM(G102:$H102),'DWFS Fee Calculator'!D$41*100-$A102-SUM(G102:$H102)))</f>
        <v>0</v>
      </c>
      <c r="G102" s="98">
        <f>IF('DWFS Fee Calculator'!E$41*100&lt;$A102,0,IF('DWFS Fee Calculator'!E$41*100&gt;$A103,$A103-$A102-SUM(H102:$H102),'DWFS Fee Calculator'!E$41*100-$A102-SUM(H102:$H102)))</f>
        <v>0</v>
      </c>
      <c r="H102" s="104">
        <f>IF('DWFS Fee Calculator'!F$41*100&lt;$A102,0,IF('DWFS Fee Calculator'!F$41*100&gt;$A103,$A103-$A102,'DWFS Fee Calculator'!F$41*100-$A102))</f>
        <v>0</v>
      </c>
      <c r="J102" s="100">
        <f>F102*'DWFS Fee Calculator'!$D$11/100</f>
        <v>0</v>
      </c>
      <c r="K102" s="101">
        <f>G102*'DWFS Fee Calculator'!$D$11/100</f>
        <v>0</v>
      </c>
      <c r="L102" s="105">
        <f>H102*'DWFS Fee Calculator'!$D$11/100</f>
        <v>0</v>
      </c>
      <c r="N102" s="102">
        <f t="shared" si="12"/>
        <v>0</v>
      </c>
      <c r="O102" s="103">
        <f t="shared" si="13"/>
        <v>0</v>
      </c>
      <c r="P102" s="106">
        <f t="shared" si="14"/>
        <v>0</v>
      </c>
      <c r="R102" s="102">
        <f t="shared" si="15"/>
        <v>0</v>
      </c>
      <c r="S102" s="103">
        <f t="shared" si="16"/>
        <v>0</v>
      </c>
      <c r="T102" s="106">
        <f t="shared" si="17"/>
        <v>0</v>
      </c>
    </row>
    <row r="103" spans="1:20" x14ac:dyDescent="0.2">
      <c r="A103" s="94">
        <v>14.749999999999964</v>
      </c>
      <c r="B103" s="95">
        <v>74</v>
      </c>
      <c r="C103" s="96">
        <v>123.49999999999999</v>
      </c>
      <c r="D103" s="97">
        <v>295.50000000000011</v>
      </c>
      <c r="F103" s="94">
        <f>IF('DWFS Fee Calculator'!D$41*100&lt;$A103,0,IF('DWFS Fee Calculator'!D$41*100&gt;$A104,$A104-$A103-SUM(G103:$H103),'DWFS Fee Calculator'!D$41*100-$A103-SUM(G103:$H103)))</f>
        <v>0</v>
      </c>
      <c r="G103" s="98">
        <f>IF('DWFS Fee Calculator'!E$41*100&lt;$A103,0,IF('DWFS Fee Calculator'!E$41*100&gt;$A104,$A104-$A103-SUM(H103:$H103),'DWFS Fee Calculator'!E$41*100-$A103-SUM(H103:$H103)))</f>
        <v>0</v>
      </c>
      <c r="H103" s="104">
        <f>IF('DWFS Fee Calculator'!F$41*100&lt;$A103,0,IF('DWFS Fee Calculator'!F$41*100&gt;$A104,$A104-$A103,'DWFS Fee Calculator'!F$41*100-$A103))</f>
        <v>0</v>
      </c>
      <c r="J103" s="100">
        <f>F103*'DWFS Fee Calculator'!$D$11/100</f>
        <v>0</v>
      </c>
      <c r="K103" s="101">
        <f>G103*'DWFS Fee Calculator'!$D$11/100</f>
        <v>0</v>
      </c>
      <c r="L103" s="105">
        <f>H103*'DWFS Fee Calculator'!$D$11/100</f>
        <v>0</v>
      </c>
      <c r="N103" s="102">
        <f t="shared" si="12"/>
        <v>0</v>
      </c>
      <c r="O103" s="103">
        <f t="shared" si="13"/>
        <v>0</v>
      </c>
      <c r="P103" s="106">
        <f t="shared" si="14"/>
        <v>0</v>
      </c>
      <c r="R103" s="102">
        <f t="shared" si="15"/>
        <v>0</v>
      </c>
      <c r="S103" s="103">
        <f t="shared" si="16"/>
        <v>0</v>
      </c>
      <c r="T103" s="106">
        <f t="shared" si="17"/>
        <v>0</v>
      </c>
    </row>
    <row r="104" spans="1:20" x14ac:dyDescent="0.2">
      <c r="A104" s="80">
        <v>14.849999999999964</v>
      </c>
      <c r="B104" s="81">
        <v>74.5</v>
      </c>
      <c r="C104" s="82">
        <v>124.24999999999997</v>
      </c>
      <c r="D104" s="83">
        <v>297.75000000000011</v>
      </c>
      <c r="F104" s="80">
        <f>IF('DWFS Fee Calculator'!D$41*100&lt;$A104,0,IF('DWFS Fee Calculator'!D$41*100&gt;$A105,$A105-$A104-SUM(G104:$H104),'DWFS Fee Calculator'!D$41*100-$A104-SUM(G104:$H104)))</f>
        <v>0</v>
      </c>
      <c r="G104" s="107">
        <f>IF('DWFS Fee Calculator'!E$41*100&lt;$A104,0,IF('DWFS Fee Calculator'!E$41*100&gt;$A105,$A105-$A104-SUM(H104:$H104),'DWFS Fee Calculator'!E$41*100-$A104-SUM(H104:$H104)))</f>
        <v>0</v>
      </c>
      <c r="H104" s="108">
        <f>IF('DWFS Fee Calculator'!F$41*100&lt;$A104,0,IF('DWFS Fee Calculator'!F$41*100&gt;$A105,$A105-$A104,'DWFS Fee Calculator'!F$41*100-$A104))</f>
        <v>0</v>
      </c>
      <c r="J104" s="109">
        <f>F104*'DWFS Fee Calculator'!$D$11/100</f>
        <v>0</v>
      </c>
      <c r="K104" s="110">
        <f>G104*'DWFS Fee Calculator'!$D$11/100</f>
        <v>0</v>
      </c>
      <c r="L104" s="111">
        <f>H104*'DWFS Fee Calculator'!$D$11/100</f>
        <v>0</v>
      </c>
      <c r="N104" s="112">
        <f t="shared" si="12"/>
        <v>0</v>
      </c>
      <c r="O104" s="113">
        <f t="shared" si="13"/>
        <v>0</v>
      </c>
      <c r="P104" s="114">
        <f t="shared" si="14"/>
        <v>0</v>
      </c>
      <c r="R104" s="102">
        <f t="shared" si="15"/>
        <v>0</v>
      </c>
      <c r="S104" s="103">
        <f t="shared" si="16"/>
        <v>0</v>
      </c>
      <c r="T104" s="106">
        <f t="shared" si="17"/>
        <v>0</v>
      </c>
    </row>
    <row r="105" spans="1:20" x14ac:dyDescent="0.2">
      <c r="A105" s="80">
        <v>14.95</v>
      </c>
      <c r="B105" s="81">
        <v>75</v>
      </c>
      <c r="C105" s="82">
        <v>124.99999999999997</v>
      </c>
      <c r="D105" s="83">
        <v>300.00000000000006</v>
      </c>
      <c r="F105" s="80">
        <f>IF('DWFS Fee Calculator'!D41&gt;0.15,'DWFS Fee Calculator'!D41*100-'DWFS Workings'!$A105,0)</f>
        <v>0</v>
      </c>
      <c r="G105" s="107">
        <f>IF('DWFS Fee Calculator'!E41&gt;0.15,'DWFS Fee Calculator'!E41*100-'DWFS Workings'!$A105,0)</f>
        <v>0</v>
      </c>
      <c r="H105" s="108">
        <f>IF('DWFS Fee Calculator'!F41&gt;0.15,'DWFS Fee Calculator'!F41*100-'DWFS Workings'!$A105,0)</f>
        <v>0</v>
      </c>
      <c r="J105" s="109">
        <f>F105*'DWFS Fee Calculator'!$D$11/100</f>
        <v>0</v>
      </c>
      <c r="K105" s="110">
        <f>G105*'DWFS Fee Calculator'!$D$11/100</f>
        <v>0</v>
      </c>
      <c r="L105" s="111">
        <f>H105*'DWFS Fee Calculator'!$D$11/100</f>
        <v>0</v>
      </c>
      <c r="N105" s="112">
        <f t="shared" si="12"/>
        <v>0</v>
      </c>
      <c r="O105" s="113">
        <f t="shared" si="13"/>
        <v>0</v>
      </c>
      <c r="P105" s="114">
        <f t="shared" si="14"/>
        <v>0</v>
      </c>
      <c r="R105" s="112">
        <f t="shared" si="15"/>
        <v>0</v>
      </c>
      <c r="S105" s="113">
        <f t="shared" si="16"/>
        <v>0</v>
      </c>
      <c r="T105" s="114">
        <f t="shared" si="17"/>
        <v>0</v>
      </c>
    </row>
  </sheetData>
  <mergeCells count="5">
    <mergeCell ref="B2:D2"/>
    <mergeCell ref="F2:H2"/>
    <mergeCell ref="J2:L2"/>
    <mergeCell ref="N2:P2"/>
    <mergeCell ref="R2:T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im:links xmlns:im="http://www.autonomy.com/WorkSite">
  <im:linkstream>C:\NRPortbl\Markets\324136\666317_1.XLS*</im:linkstream>
</im:link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348</AccountId>
        <AccountType/>
      </UserInfo>
    </OwnerGroup>
    <ArchivalChoice xmlns="http://schemas.microsoft.com/sharepoint/v3">5 Years</ArchivalChoice>
    <BOEReplicationFlag xmlns="http://schemas.microsoft.com/sharepoint/v3">0</BOEReplicationFlag>
    <PublishingStartDate xmlns="http://schemas.microsoft.com/sharepoint/v3" xsi:nil="true"/>
    <PublishingExpirationDate xmlns="http://schemas.microsoft.com/sharepoint/v3" xsi:nil="true"/>
    <IncludeContentsInIndex xmlns="http://schemas.microsoft.com/sharepoint/v3">true</IncludeContentsInIndex>
    <PublishDate xmlns="http://schemas.microsoft.com/sharepoint/v3" xsi:nil="true"/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BOESummaryText xmlns="http://schemas.microsoft.com/sharepoint/v3" xsi:nil="true"/>
    <ContentReviewDate xmlns="http://schemas.microsoft.com/sharepoint/v3">1900-01-01T00:00:00+00:00</ContentReviewDate>
    <ArchivalDate xmlns="http://schemas.microsoft.com/sharepoint/v3" xsi:nil="true"/>
    <BOETaxonomyFieldTaxHTField0 xmlns="1789C550-A0F1-49FC-9BBF-86F14887A01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Asset Purchase Facility</TermName>
          <TermId xmlns="http://schemas.microsoft.com/office/infopath/2007/PartnerControls">2303d63c-9708-4e06-8b81-b0ba18c08023</TermId>
        </TermInfo>
      </Terms>
    </BOETaxonomyFieldTaxHTField0>
    <TaxCatchAll xmlns="a5edd0e9-353e-4089-bcbc-d9218926e91f">
      <Value>41</Value>
    </TaxCatchAll>
    <BOETwoLevelApprovalUnapprovedUrls xmlns="1789C550-A0F1-49FC-9BBF-86F14887A01A" xsi:nil="true"/>
    <PublishedBy xmlns="http://schemas.microsoft.com/sharepoint/v3">
      <UserInfo>
        <DisplayName>Dabson, Louise</DisplayName>
        <AccountId>197</AccountId>
        <AccountType/>
      </UserInfo>
    </PublishedBy>
    <ApprovedBy xmlns="http://schemas.microsoft.com/sharepoint/v3">
      <UserInfo>
        <DisplayName>Davis, Simon</DisplayName>
        <AccountId>77</AccountId>
        <AccountType/>
      </UserInfo>
    </ApprovedBy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3E0C92AC79B24CAAC85AA1BAC7BBA8" ma:contentTypeVersion="1083" ma:contentTypeDescription="Create a new document." ma:contentTypeScope="" ma:versionID="a71f411e27d38df8e694dd48dcf542ea">
  <xsd:schema xmlns:xsd="http://www.w3.org/2001/XMLSchema" xmlns:xs="http://www.w3.org/2001/XMLSchema" xmlns:p="http://schemas.microsoft.com/office/2006/metadata/properties" xmlns:ns1="http://schemas.microsoft.com/sharepoint/v3" xmlns:ns2="1789C550-A0F1-49FC-9BBF-86F14887A01A" xmlns:ns3="a5edd0e9-353e-4089-bcbc-d9218926e91f" xmlns:ns4="A5EDD0E9-353E-4089-BCBC-D9218926E91F" xmlns:ns5="http://schemas.microsoft.com/sharepoint/v3/fields" targetNamespace="http://schemas.microsoft.com/office/2006/metadata/properties" ma:root="true" ma:fieldsID="88d1e0905f22dcc13c92d7b8adf18442" ns1:_="" ns2:_="" ns3:_="" ns4:_="" ns5:_="">
    <xsd:import namespace="http://schemas.microsoft.com/sharepoint/v3"/>
    <xsd:import namespace="1789C550-A0F1-49FC-9BBF-86F14887A01A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 ma:readOnly="fals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internalName="IncludeContentsInIndex" ma:readOnly="false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 ma:readOnly="false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 ma:readOnly="false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89C550-A0F1-49FC-9BBF-86F14887A01A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2DBE36-095E-4E0F-8F2A-3BBF99AEF620}">
  <ds:schemaRefs>
    <ds:schemaRef ds:uri="http://www.autonomy.com/WorkSite"/>
  </ds:schemaRefs>
</ds:datastoreItem>
</file>

<file path=customXml/itemProps2.xml><?xml version="1.0" encoding="utf-8"?>
<ds:datastoreItem xmlns:ds="http://schemas.openxmlformats.org/officeDocument/2006/customXml" ds:itemID="{38D923B4-9EF2-40E8-B824-2577ADF1AF38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A5EDD0E9-353E-4089-BCBC-D9218926E91F"/>
    <ds:schemaRef ds:uri="http://schemas.microsoft.com/office/infopath/2007/PartnerControls"/>
    <ds:schemaRef ds:uri="a5edd0e9-353e-4089-bcbc-d9218926e91f"/>
    <ds:schemaRef ds:uri="http://schemas.microsoft.com/sharepoint/v3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sharepoint/v3/fields"/>
    <ds:schemaRef ds:uri="1789C550-A0F1-49FC-9BBF-86F14887A01A"/>
  </ds:schemaRefs>
</ds:datastoreItem>
</file>

<file path=customXml/itemProps3.xml><?xml version="1.0" encoding="utf-8"?>
<ds:datastoreItem xmlns:ds="http://schemas.openxmlformats.org/officeDocument/2006/customXml" ds:itemID="{5C2F4CC5-1BD9-433C-B5B7-37DACAF48E3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4456B1D-E39F-448E-8D7C-47220F1109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789C550-A0F1-49FC-9BBF-86F14887A01A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DWFS Fee Calculator</vt:lpstr>
      <vt:lpstr>DWFS Workings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DWF Spreadsheet</dc:title>
  <dc:creator>Kett, Alison</dc:creator>
  <cp:lastModifiedBy>Wells, Lauren</cp:lastModifiedBy>
  <dcterms:created xsi:type="dcterms:W3CDTF">2014-07-15T10:55:33Z</dcterms:created>
  <dcterms:modified xsi:type="dcterms:W3CDTF">2017-08-03T14:46:29Z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0x010100103E0C92AC79B24CAAC85AA1BAC7BBA8</vt:lpwstr>
  </property>
  <property fmtid="{D5CDD505-2E9C-101B-9397-08002B2CF9AE}" pid="3" name="BOETaxonomyField">
    <vt:lpwstr>41;#Asset Purchase Facility|2303d63c-9708-4e06-8b81-b0ba18c08023</vt:lpwstr>
  </property>
  <property fmtid="{D5CDD505-2E9C-101B-9397-08002B2CF9AE}" pid="4" name="PublicationReviewalChoice">
    <vt:lpwstr>12 Months</vt:lpwstr>
  </property>
  <property fmtid="{D5CDD505-2E9C-101B-9397-08002B2CF9AE}" pid="5" name="Order">
    <vt:r8>219800</vt:r8>
  </property>
  <property fmtid="{D5CDD505-2E9C-101B-9397-08002B2CF9AE}" pid="6" name="xd_ProgID">
    <vt:lpwstr/>
  </property>
  <property fmtid="{D5CDD505-2E9C-101B-9397-08002B2CF9AE}" pid="7" name="_SharedFileIndex">
    <vt:lpwstr/>
  </property>
  <property fmtid="{D5CDD505-2E9C-101B-9397-08002B2CF9AE}" pid="8" name="_SourceUrl">
    <vt:lpwstr/>
  </property>
  <property fmtid="{D5CDD505-2E9C-101B-9397-08002B2CF9AE}" pid="9" name="TemplateUrl">
    <vt:lpwstr/>
  </property>
</Properties>
</file>