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80" windowWidth="20730" windowHeight="11700"/>
  </bookViews>
  <sheets>
    <sheet name="MA calculation" sheetId="1" r:id="rId1"/>
    <sheet name="Matching test example" sheetId="3" r:id="rId2"/>
  </sheets>
  <calcPr calcId="145621"/>
</workbook>
</file>

<file path=xl/calcChain.xml><?xml version="1.0" encoding="utf-8"?>
<calcChain xmlns="http://schemas.openxmlformats.org/spreadsheetml/2006/main">
  <c r="E12" i="3" l="1"/>
  <c r="K12" i="3" s="1"/>
  <c r="M12" i="3" s="1"/>
  <c r="H12" i="3"/>
  <c r="I12" i="3" s="1"/>
  <c r="D13" i="3"/>
  <c r="E13" i="3" s="1"/>
  <c r="L12" i="3" l="1"/>
  <c r="H13" i="3"/>
  <c r="K13" i="3"/>
  <c r="M13" i="3" s="1"/>
  <c r="D14" i="3"/>
  <c r="O12" i="3"/>
  <c r="P12" i="3" s="1"/>
  <c r="Q12" i="3" s="1"/>
  <c r="C9" i="1"/>
  <c r="C11" i="1" s="1"/>
  <c r="E14" i="3" l="1"/>
  <c r="D15" i="3"/>
  <c r="I13" i="3"/>
  <c r="L13" i="3" s="1"/>
  <c r="O13" i="3"/>
  <c r="P13" i="3" s="1"/>
  <c r="Q13" i="3" s="1"/>
  <c r="K14" i="3" l="1"/>
  <c r="H14" i="3"/>
  <c r="E15" i="3"/>
  <c r="D16" i="3"/>
  <c r="M14" i="3" l="1"/>
  <c r="L14" i="3"/>
  <c r="E16" i="3"/>
  <c r="D17" i="3"/>
  <c r="H15" i="3"/>
  <c r="K15" i="3"/>
  <c r="I14" i="3"/>
  <c r="O14" i="3"/>
  <c r="P14" i="3" s="1"/>
  <c r="Q14" i="3" s="1"/>
  <c r="M15" i="3" l="1"/>
  <c r="L15" i="3"/>
  <c r="I15" i="3"/>
  <c r="O15" i="3"/>
  <c r="P15" i="3" s="1"/>
  <c r="Q15" i="3" s="1"/>
  <c r="E17" i="3"/>
  <c r="D18" i="3"/>
  <c r="K16" i="3"/>
  <c r="H16" i="3"/>
  <c r="M16" i="3" l="1"/>
  <c r="E18" i="3"/>
  <c r="D19" i="3"/>
  <c r="H17" i="3"/>
  <c r="K17" i="3"/>
  <c r="I16" i="3"/>
  <c r="L16" i="3" s="1"/>
  <c r="O16" i="3"/>
  <c r="P16" i="3" s="1"/>
  <c r="Q16" i="3" s="1"/>
  <c r="I17" i="3" l="1"/>
  <c r="L17" i="3" s="1"/>
  <c r="O17" i="3"/>
  <c r="P17" i="3" s="1"/>
  <c r="Q17" i="3" s="1"/>
  <c r="E19" i="3"/>
  <c r="D20" i="3"/>
  <c r="K18" i="3"/>
  <c r="H18" i="3"/>
  <c r="M17" i="3"/>
  <c r="I18" i="3" l="1"/>
  <c r="L18" i="3" s="1"/>
  <c r="O18" i="3"/>
  <c r="P18" i="3" s="1"/>
  <c r="Q18" i="3" s="1"/>
  <c r="M18" i="3"/>
  <c r="E20" i="3"/>
  <c r="D21" i="3"/>
  <c r="E21" i="3" s="1"/>
  <c r="H19" i="3"/>
  <c r="K19" i="3"/>
  <c r="H21" i="3" l="1"/>
  <c r="K21" i="3"/>
  <c r="K20" i="3"/>
  <c r="H20" i="3"/>
  <c r="M19" i="3"/>
  <c r="L19" i="3"/>
  <c r="I19" i="3"/>
  <c r="O19" i="3"/>
  <c r="P19" i="3" s="1"/>
  <c r="Q19" i="3" s="1"/>
  <c r="M21" i="3" l="1"/>
  <c r="I6" i="3" s="1"/>
  <c r="L21" i="3"/>
  <c r="I21" i="3"/>
  <c r="O21" i="3"/>
  <c r="P21" i="3" s="1"/>
  <c r="Q21" i="3" s="1"/>
  <c r="I20" i="3"/>
  <c r="L20" i="3" s="1"/>
  <c r="O20" i="3"/>
  <c r="P20" i="3" s="1"/>
  <c r="Q20" i="3" s="1"/>
  <c r="M20" i="3"/>
  <c r="I5" i="3" l="1"/>
  <c r="I7" i="3" s="1"/>
  <c r="Q8" i="3"/>
</calcChain>
</file>

<file path=xl/sharedStrings.xml><?xml version="1.0" encoding="utf-8"?>
<sst xmlns="http://schemas.openxmlformats.org/spreadsheetml/2006/main" count="48" uniqueCount="46">
  <si>
    <t>Description</t>
  </si>
  <si>
    <t>Matching Adjustment</t>
  </si>
  <si>
    <t>IRR 1 (a)</t>
  </si>
  <si>
    <t>IRR 2 (b)</t>
  </si>
  <si>
    <t>Residual Fundamental Spread Adjustment (d)</t>
  </si>
  <si>
    <t>IRR 1 - IRR 2 (c)</t>
  </si>
  <si>
    <t>Calculation Step</t>
  </si>
  <si>
    <t>Value</t>
  </si>
  <si>
    <t>Blue numbers are inputs</t>
  </si>
  <si>
    <t>Red numbers are calculated</t>
  </si>
  <si>
    <t>Directive Article 77c 1(a)(ii)</t>
  </si>
  <si>
    <t>Directive Article 77c 1(a)</t>
  </si>
  <si>
    <t>Reference to Solvency II requirements</t>
  </si>
  <si>
    <t>*Please complete this tab for each matching adjustment porfolio in your application</t>
  </si>
  <si>
    <t>The information in this spreadsheet is to help explain how to calculate test statistic 1 and how the scaling factor in test statistic 3 is derived</t>
  </si>
  <si>
    <t>Test Statistic 1 results</t>
  </si>
  <si>
    <t>Information for Test Statistic 3</t>
  </si>
  <si>
    <t>Highest Accumulated Shortfall</t>
  </si>
  <si>
    <t>PV of liabs discounted at RFR</t>
  </si>
  <si>
    <t>Scaling factor</t>
  </si>
  <si>
    <t>derived to target cell T8 = 0</t>
  </si>
  <si>
    <t>Test statistic 1</t>
  </si>
  <si>
    <t>Component of FS relating to Default</t>
  </si>
  <si>
    <t>Time Period</t>
  </si>
  <si>
    <t>Assumed time of cashflow</t>
  </si>
  <si>
    <t>Liability Cashflows</t>
  </si>
  <si>
    <t>Component A cashflows</t>
  </si>
  <si>
    <t xml:space="preserve">Component A cashflows default adjusted </t>
  </si>
  <si>
    <t>Annual Shortfall/ surplus</t>
  </si>
  <si>
    <t>Basic RFR (average in year)</t>
  </si>
  <si>
    <t>RFR Discount Factor</t>
  </si>
  <si>
    <t>Shortfall/Surplus accumulated at RFR</t>
  </si>
  <si>
    <t>Liabs discounted at RFR</t>
  </si>
  <si>
    <t>Scaled Component A cashflows after default risk adj</t>
  </si>
  <si>
    <t>Revised Shortfall/ surplus</t>
  </si>
  <si>
    <t>Discounted Shortfall/ surplus</t>
  </si>
  <si>
    <t>The annual effective rate, calculated as the single discount rate that, where applied to the cash flows of the portfolio of insurance or reinsurance obligations, results in a value that is equal to the value in accordance with Article 75 of the portfolio of assigned assets.**</t>
  </si>
  <si>
    <t>The annual effective rate, calculated as the single discount rate that, where applied to the cash flows of the portfolio of insurance or reinsurance obligations, results in a value that is equal to the value of the best estimate of the portfolio of insurance or reinsurance obligations where the time value of money is taken into account using the basic risk-free interest rate term structure.</t>
  </si>
  <si>
    <t>The difference between the two IRR figures calculated above: (a)-(b).</t>
  </si>
  <si>
    <t>**The portfolio of assigned assets should be your 'component A' assets as defined in Paul Fisher's letter of 15th October 2014 - i.e. the assets whose cashflows replicate the liabilities after an allowance for only the probability of default</t>
  </si>
  <si>
    <t>Summary of intermediate components of the matching adjustment calculation *</t>
  </si>
  <si>
    <t>Yield deduction reflecting the fundamental spread in excess of that corresponding to the probability of default***</t>
  </si>
  <si>
    <t>Final Matching Adjustment: (c)-(d)</t>
  </si>
  <si>
    <t>***Please present the residual fundamental spread adjustment as an explicit step in the calculation</t>
  </si>
  <si>
    <t>Directive Article 77c 1(b), Article 53 (2) Delegated Act</t>
  </si>
  <si>
    <t>Directive Article 77c 1(a)(i), Article 53 (1) Delegated Act</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</si>
</sst>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0"/>
    <numFmt numFmtId="166" formatCode="_-* #,##0_-;\-* #,##0_-;_-* &quot;-&quot;??_-;_-@_-"/>
  </numFmts>
  <fonts count="11" x14ac:knownFonts="1">
    <font>
      <sz val="11"/>
      <color theme="1"/>
      <name val="Calibri"/>
      <family val="2"/>
      <scheme val="minor"/>
    </font>
    <font>
      <b/>
      <sz val="11"/>
      <color theme="1"/>
      <name val="Calibri"/>
      <family val="2"/>
      <scheme val="minor"/>
    </font>
    <font>
      <sz val="11"/>
      <color rgb="FFFF0000"/>
      <name val="Calibri"/>
      <family val="2"/>
      <scheme val="minor"/>
    </font>
    <font>
      <b/>
      <u/>
      <sz val="11"/>
      <color theme="1"/>
      <name val="Calibri"/>
      <family val="2"/>
      <scheme val="minor"/>
    </font>
    <font>
      <sz val="11"/>
      <color rgb="FF0000FF"/>
      <name val="Calibri"/>
      <family val="2"/>
      <scheme val="minor"/>
    </font>
    <font>
      <b/>
      <sz val="11"/>
      <color rgb="FFFF0000"/>
      <name val="Calibri"/>
      <family val="2"/>
      <scheme val="minor"/>
    </font>
    <font>
      <sz val="11"/>
      <color theme="1"/>
      <name val="Calibri"/>
      <family val="2"/>
      <scheme val="minor"/>
    </font>
    <font>
      <sz val="9"/>
      <color theme="1"/>
      <name val="Calibri"/>
      <family val="2"/>
      <scheme val="minor"/>
    </font>
    <font>
      <sz val="11"/>
      <color rgb="FF0070C0"/>
      <name val="Calibri"/>
      <family val="2"/>
      <scheme val="minor"/>
    </font>
    <font>
      <sz val="11"/>
      <color theme="0" tint="-0.249977111117893"/>
      <name val="Calibri"/>
      <family val="2"/>
      <scheme val="minor"/>
    </font>
    <font>
      <b/>
      <sz val="11"/>
      <color rgb="FF00B05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3" fontId="6" fillId="0" borderId="0" applyFont="0" applyFill="0" applyBorder="0" applyAlignment="0" applyProtection="0"/>
    <xf numFmtId="9" fontId="6" fillId="0" borderId="0" applyFont="0" applyFill="0" applyBorder="0" applyAlignment="0" applyProtection="0"/>
  </cellStyleXfs>
  <cellXfs count="59">
    <xf numFmtId="0" fontId="0" fillId="0" borderId="0" xfId="0"/>
    <xf numFmtId="0" fontId="0" fillId="2" borderId="0" xfId="0" applyFill="1"/>
    <xf numFmtId="0" fontId="1" fillId="2" borderId="0" xfId="0" applyFont="1" applyFill="1"/>
    <xf numFmtId="0" fontId="0" fillId="2" borderId="0" xfId="0" applyFont="1" applyFill="1"/>
    <xf numFmtId="0" fontId="0" fillId="2" borderId="0" xfId="0" applyFill="1" applyAlignment="1">
      <alignment horizontal="left" vertical="top"/>
    </xf>
    <xf numFmtId="0" fontId="0" fillId="2" borderId="1" xfId="0" applyFill="1" applyBorder="1" applyAlignment="1">
      <alignment horizontal="left" vertical="top" wrapText="1"/>
    </xf>
    <xf numFmtId="0" fontId="3" fillId="2" borderId="0" xfId="0" applyFont="1" applyFill="1"/>
    <xf numFmtId="0" fontId="2" fillId="2" borderId="0" xfId="0" applyFont="1" applyFill="1"/>
    <xf numFmtId="164" fontId="2"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xf>
    <xf numFmtId="0" fontId="4" fillId="2" borderId="0" xfId="0" applyFont="1" applyFill="1"/>
    <xf numFmtId="164" fontId="4" fillId="2"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0" fontId="0" fillId="0" borderId="0" xfId="0"/>
    <xf numFmtId="0" fontId="7" fillId="0" borderId="0" xfId="0" applyFont="1" applyAlignment="1">
      <alignment horizontal="center" wrapText="1"/>
    </xf>
    <xf numFmtId="165" fontId="0" fillId="0" borderId="0" xfId="0" applyNumberFormat="1"/>
    <xf numFmtId="0" fontId="0" fillId="0" borderId="0" xfId="0" applyAlignment="1">
      <alignment horizontal="right"/>
    </xf>
    <xf numFmtId="0" fontId="1" fillId="0" borderId="0" xfId="0" applyFont="1"/>
    <xf numFmtId="0" fontId="8" fillId="0" borderId="0" xfId="0" applyFont="1"/>
    <xf numFmtId="0" fontId="2" fillId="0" borderId="0" xfId="0" applyFont="1"/>
    <xf numFmtId="0" fontId="9" fillId="0" borderId="0" xfId="0" applyFont="1"/>
    <xf numFmtId="1" fontId="9" fillId="0" borderId="0" xfId="0" applyNumberFormat="1" applyFont="1"/>
    <xf numFmtId="2" fontId="0" fillId="0" borderId="0" xfId="0" applyNumberFormat="1"/>
    <xf numFmtId="10" fontId="10" fillId="0" borderId="0" xfId="0" applyNumberFormat="1" applyFont="1"/>
    <xf numFmtId="1" fontId="2" fillId="0" borderId="3" xfId="0" applyNumberFormat="1" applyFont="1" applyBorder="1"/>
    <xf numFmtId="0" fontId="0" fillId="0" borderId="5" xfId="0" applyBorder="1"/>
    <xf numFmtId="0" fontId="0" fillId="0" borderId="0" xfId="0" applyBorder="1"/>
    <xf numFmtId="0" fontId="1" fillId="0" borderId="0" xfId="0" applyFont="1" applyBorder="1"/>
    <xf numFmtId="0" fontId="1" fillId="0" borderId="6" xfId="0" applyFont="1" applyBorder="1"/>
    <xf numFmtId="0" fontId="0" fillId="0" borderId="7" xfId="0" applyBorder="1"/>
    <xf numFmtId="0" fontId="1" fillId="0" borderId="8" xfId="0" applyFont="1" applyBorder="1" applyAlignment="1">
      <alignment horizontal="right"/>
    </xf>
    <xf numFmtId="164" fontId="5" fillId="0" borderId="8" xfId="2" applyNumberFormat="1" applyFont="1" applyBorder="1"/>
    <xf numFmtId="0" fontId="1" fillId="0" borderId="9" xfId="0" applyFont="1" applyBorder="1"/>
    <xf numFmtId="0" fontId="1" fillId="0" borderId="2" xfId="0" applyFont="1" applyBorder="1"/>
    <xf numFmtId="0" fontId="0" fillId="0" borderId="3" xfId="0" applyBorder="1"/>
    <xf numFmtId="0" fontId="0" fillId="0" borderId="4" xfId="0" applyBorder="1"/>
    <xf numFmtId="0" fontId="0" fillId="0" borderId="6" xfId="0" applyBorder="1"/>
    <xf numFmtId="0" fontId="0" fillId="0" borderId="7" xfId="0" applyBorder="1" applyAlignment="1">
      <alignment horizontal="right"/>
    </xf>
    <xf numFmtId="10" fontId="10" fillId="0" borderId="8" xfId="0" applyNumberFormat="1" applyFont="1" applyBorder="1"/>
    <xf numFmtId="0" fontId="0" fillId="0" borderId="8" xfId="0" applyBorder="1"/>
    <xf numFmtId="0" fontId="0" fillId="0" borderId="9" xfId="0" applyBorder="1"/>
    <xf numFmtId="0" fontId="3" fillId="0" borderId="0" xfId="0" applyFont="1"/>
    <xf numFmtId="1" fontId="5" fillId="0" borderId="0" xfId="0" applyNumberFormat="1" applyFont="1" applyBorder="1"/>
    <xf numFmtId="166" fontId="5" fillId="0" borderId="0" xfId="1" applyNumberFormat="1" applyFont="1" applyBorder="1"/>
    <xf numFmtId="0" fontId="0" fillId="0" borderId="0" xfId="0" applyBorder="1" applyAlignment="1">
      <alignment horizontal="right"/>
    </xf>
    <xf numFmtId="10" fontId="10" fillId="0" borderId="0" xfId="0" applyNumberFormat="1" applyFont="1" applyBorder="1"/>
    <xf numFmtId="0" fontId="7" fillId="0" borderId="1" xfId="0" applyFont="1" applyBorder="1" applyAlignment="1">
      <alignment horizontal="center" wrapText="1"/>
    </xf>
    <xf numFmtId="0" fontId="0" fillId="0" borderId="1" xfId="0" applyBorder="1"/>
    <xf numFmtId="1" fontId="8" fillId="0" borderId="1" xfId="0" applyNumberFormat="1" applyFont="1" applyBorder="1"/>
    <xf numFmtId="1" fontId="2" fillId="0" borderId="1" xfId="0" applyNumberFormat="1" applyFont="1" applyBorder="1"/>
    <xf numFmtId="2" fontId="2" fillId="0" borderId="1" xfId="0" applyNumberFormat="1" applyFont="1" applyBorder="1"/>
    <xf numFmtId="10" fontId="8" fillId="0" borderId="1" xfId="0" applyNumberFormat="1" applyFont="1" applyBorder="1"/>
    <xf numFmtId="164" fontId="2" fillId="0" borderId="1" xfId="0" applyNumberFormat="1" applyFont="1" applyBorder="1"/>
    <xf numFmtId="2" fontId="2" fillId="0" borderId="1" xfId="1" applyNumberFormat="1" applyFont="1" applyBorder="1"/>
    <xf numFmtId="0" fontId="0" fillId="0" borderId="1" xfId="0" applyBorder="1" applyAlignment="1">
      <alignment wrapText="1"/>
    </xf>
    <xf numFmtId="10" fontId="8" fillId="0" borderId="1" xfId="2" applyNumberFormat="1" applyFont="1" applyBorder="1"/>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E15"/>
  <sheetViews>
    <sheetView tabSelected="1" topLeftCell="D10" zoomScale="115" zoomScaleNormal="115" workbookViewId="0">
      <selection activeCell="D18" sqref="D18"/>
    </sheetView>
  </sheetViews>
  <sheetFormatPr defaultRowHeight="15" x14ac:dyDescent="0.25"/>
  <cols>
    <col min="1" max="1" width="2" style="1" customWidth="1"/>
    <col min="2" max="2" width="41.140625" style="1" customWidth="1"/>
    <col min="3" max="3" width="6.140625" style="1" bestFit="1" customWidth="1"/>
    <col min="4" max="4" width="134.42578125" style="1" customWidth="1"/>
    <col min="5" max="5" width="38.140625" style="1" bestFit="1" customWidth="1"/>
    <col min="6" max="6" width="38.28515625" style="1" customWidth="1"/>
    <col min="7" max="7" width="18" style="1" bestFit="1" customWidth="1"/>
    <col min="8" max="8" width="13.28515625" style="1" bestFit="1" customWidth="1"/>
    <col min="9" max="16384" width="9.140625" style="1"/>
  </cols>
  <sheetData>
    <row r="1" spans="1:5" x14ac:dyDescent="0.25">
      <c r="A1" s="6" t="s">
        <v>40</v>
      </c>
    </row>
    <row r="2" spans="1:5" x14ac:dyDescent="0.25">
      <c r="A2" s="2"/>
      <c r="B2" s="3"/>
    </row>
    <row r="3" spans="1:5" x14ac:dyDescent="0.25">
      <c r="A3" s="13" t="s">
        <v>8</v>
      </c>
    </row>
    <row r="4" spans="1:5" ht="14.25" customHeight="1" x14ac:dyDescent="0.25">
      <c r="A4" s="7" t="s">
        <v>9</v>
      </c>
    </row>
    <row r="5" spans="1:5" ht="14.25" customHeight="1" x14ac:dyDescent="0.25">
      <c r="A5" s="4"/>
    </row>
    <row r="6" spans="1:5" ht="21" customHeight="1" x14ac:dyDescent="0.25">
      <c r="A6" s="4"/>
      <c r="B6" s="9" t="s">
        <v>6</v>
      </c>
      <c r="C6" s="9" t="s">
        <v>7</v>
      </c>
      <c r="D6" s="9" t="s">
        <v>0</v>
      </c>
      <c r="E6" s="9" t="s">
        <v>12</v>
      </c>
    </row>
    <row r="7" spans="1:5" ht="63" customHeight="1" x14ac:dyDescent="0.25">
      <c r="A7" s="4"/>
      <c r="B7" s="11" t="s">
        <v>2</v>
      </c>
      <c r="C7" s="14">
        <v>3.2000000000000001E-2</v>
      </c>
      <c r="D7" s="10" t="s">
        <v>36</v>
      </c>
      <c r="E7" s="11" t="s">
        <v>45</v>
      </c>
    </row>
    <row r="8" spans="1:5" ht="68.25" customHeight="1" x14ac:dyDescent="0.25">
      <c r="A8" s="4"/>
      <c r="B8" s="11" t="s">
        <v>3</v>
      </c>
      <c r="C8" s="14">
        <v>1.9E-2</v>
      </c>
      <c r="D8" s="10" t="s">
        <v>37</v>
      </c>
      <c r="E8" s="11" t="s">
        <v>10</v>
      </c>
    </row>
    <row r="9" spans="1:5" ht="24.75" customHeight="1" x14ac:dyDescent="0.25">
      <c r="A9" s="4"/>
      <c r="B9" s="11" t="s">
        <v>5</v>
      </c>
      <c r="C9" s="8">
        <f>C7-C8</f>
        <v>1.3000000000000001E-2</v>
      </c>
      <c r="D9" s="12" t="s">
        <v>38</v>
      </c>
      <c r="E9" s="11" t="s">
        <v>11</v>
      </c>
    </row>
    <row r="10" spans="1:5" ht="30" x14ac:dyDescent="0.25">
      <c r="B10" s="11" t="s">
        <v>4</v>
      </c>
      <c r="C10" s="14">
        <v>3.0000000000000001E-3</v>
      </c>
      <c r="D10" s="10" t="s">
        <v>41</v>
      </c>
      <c r="E10" s="11" t="s">
        <v>44</v>
      </c>
    </row>
    <row r="11" spans="1:5" ht="29.25" customHeight="1" x14ac:dyDescent="0.25">
      <c r="B11" s="11" t="s">
        <v>1</v>
      </c>
      <c r="C11" s="15">
        <f>C9-C10</f>
        <v>1.0000000000000002E-2</v>
      </c>
      <c r="D11" s="12" t="s">
        <v>42</v>
      </c>
      <c r="E11" s="5"/>
    </row>
    <row r="13" spans="1:5" x14ac:dyDescent="0.25">
      <c r="B13" s="1" t="s">
        <v>13</v>
      </c>
    </row>
    <row r="14" spans="1:5" x14ac:dyDescent="0.25">
      <c r="B14" s="1" t="s">
        <v>39</v>
      </c>
    </row>
    <row r="15" spans="1:5" x14ac:dyDescent="0.25">
      <c r="B15" s="1" t="s">
        <v>43</v>
      </c>
    </row>
  </sheetData>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2"/>
  <sheetViews>
    <sheetView showGridLines="0" workbookViewId="0">
      <selection activeCell="C27" sqref="C26:C27"/>
    </sheetView>
  </sheetViews>
  <sheetFormatPr defaultRowHeight="15" x14ac:dyDescent="0.25"/>
  <cols>
    <col min="1" max="1" width="9.140625" style="16"/>
    <col min="2" max="2" width="26.140625" style="16" customWidth="1"/>
    <col min="3" max="3" width="9.140625" style="16"/>
    <col min="4" max="4" width="9.7109375" style="16" customWidth="1"/>
    <col min="5" max="6" width="9.140625" style="16"/>
    <col min="7" max="7" width="11.5703125" style="16" customWidth="1"/>
    <col min="8" max="9" width="9.85546875" style="16" customWidth="1"/>
    <col min="10" max="10" width="9.140625" style="16"/>
    <col min="11" max="12" width="14.28515625" style="16" customWidth="1"/>
    <col min="13" max="13" width="12" style="16" bestFit="1" customWidth="1"/>
    <col min="14" max="14" width="13.5703125" style="16" bestFit="1" customWidth="1"/>
    <col min="15" max="15" width="10.28515625" style="16" customWidth="1"/>
    <col min="16" max="16" width="9.140625" style="16"/>
    <col min="17" max="17" width="9.85546875" style="16" customWidth="1"/>
    <col min="18" max="16384" width="9.140625" style="16"/>
  </cols>
  <sheetData>
    <row r="1" spans="2:19" x14ac:dyDescent="0.25">
      <c r="B1" s="44" t="s">
        <v>14</v>
      </c>
      <c r="D1" s="21"/>
      <c r="N1" s="20"/>
      <c r="R1" s="26"/>
    </row>
    <row r="2" spans="2:19" x14ac:dyDescent="0.25">
      <c r="B2" s="20"/>
      <c r="D2" s="22"/>
    </row>
    <row r="3" spans="2:19" x14ac:dyDescent="0.25">
      <c r="B3" s="21" t="s">
        <v>8</v>
      </c>
      <c r="D3" s="21"/>
      <c r="F3" s="36" t="s">
        <v>15</v>
      </c>
      <c r="G3" s="36"/>
      <c r="H3" s="27"/>
      <c r="I3" s="37"/>
      <c r="J3" s="38"/>
      <c r="N3" s="36" t="s">
        <v>16</v>
      </c>
      <c r="O3" s="37"/>
      <c r="P3" s="37"/>
      <c r="Q3" s="37"/>
      <c r="R3" s="38"/>
    </row>
    <row r="4" spans="2:19" x14ac:dyDescent="0.25">
      <c r="B4" s="22" t="s">
        <v>9</v>
      </c>
      <c r="D4" s="22"/>
      <c r="F4" s="28"/>
      <c r="G4" s="29"/>
      <c r="H4" s="29"/>
      <c r="I4" s="30"/>
      <c r="J4" s="31"/>
      <c r="N4" s="28"/>
      <c r="O4" s="29"/>
      <c r="P4" s="29"/>
      <c r="Q4" s="29"/>
      <c r="R4" s="39"/>
    </row>
    <row r="5" spans="2:19" x14ac:dyDescent="0.25">
      <c r="B5" s="22"/>
      <c r="D5" s="22"/>
      <c r="F5" s="28"/>
      <c r="G5" s="29"/>
      <c r="H5" s="47" t="s">
        <v>17</v>
      </c>
      <c r="I5" s="45">
        <f>-MIN(L12:L21,0)</f>
        <v>10.029269519380104</v>
      </c>
      <c r="J5" s="31"/>
      <c r="N5" s="28"/>
      <c r="O5" s="29"/>
      <c r="P5" s="29"/>
      <c r="Q5" s="29"/>
      <c r="R5" s="39"/>
    </row>
    <row r="6" spans="2:19" x14ac:dyDescent="0.25">
      <c r="B6" s="23"/>
      <c r="C6" s="24"/>
      <c r="D6" s="23"/>
      <c r="F6" s="28"/>
      <c r="G6" s="29"/>
      <c r="H6" s="47" t="s">
        <v>18</v>
      </c>
      <c r="I6" s="46">
        <f>SUM(M12:M21)</f>
        <v>2226.6917529143634</v>
      </c>
      <c r="J6" s="31"/>
      <c r="N6" s="40" t="s">
        <v>19</v>
      </c>
      <c r="O6" s="41">
        <v>1.0005500000000001</v>
      </c>
      <c r="P6" s="42" t="s">
        <v>20</v>
      </c>
      <c r="Q6" s="42"/>
      <c r="R6" s="43"/>
    </row>
    <row r="7" spans="2:19" x14ac:dyDescent="0.25">
      <c r="B7" s="23"/>
      <c r="C7" s="24"/>
      <c r="D7" s="23"/>
      <c r="F7" s="32"/>
      <c r="G7" s="42"/>
      <c r="H7" s="33" t="s">
        <v>21</v>
      </c>
      <c r="I7" s="34">
        <f>I5/I6</f>
        <v>4.5041122132210192E-3</v>
      </c>
      <c r="J7" s="35"/>
      <c r="N7" s="47"/>
      <c r="O7" s="48"/>
      <c r="P7" s="29"/>
      <c r="Q7" s="29"/>
      <c r="R7" s="29"/>
    </row>
    <row r="8" spans="2:19" ht="30" x14ac:dyDescent="0.25">
      <c r="B8" s="57" t="s">
        <v>22</v>
      </c>
      <c r="C8" s="58">
        <v>4.2499999999999994E-3</v>
      </c>
      <c r="P8" s="19"/>
      <c r="Q8" s="18">
        <f>SUM(Q12:Q21)</f>
        <v>1.8723469801682491E-3</v>
      </c>
    </row>
    <row r="10" spans="2:19" s="17" customFormat="1" ht="72" x14ac:dyDescent="0.2">
      <c r="D10" s="49" t="s">
        <v>23</v>
      </c>
      <c r="E10" s="49" t="s">
        <v>24</v>
      </c>
      <c r="F10" s="49" t="s">
        <v>25</v>
      </c>
      <c r="G10" s="49" t="s">
        <v>26</v>
      </c>
      <c r="H10" s="49" t="s">
        <v>27</v>
      </c>
      <c r="I10" s="49" t="s">
        <v>28</v>
      </c>
      <c r="J10" s="49" t="s">
        <v>29</v>
      </c>
      <c r="K10" s="49" t="s">
        <v>30</v>
      </c>
      <c r="L10" s="49" t="s">
        <v>31</v>
      </c>
      <c r="M10" s="49" t="s">
        <v>32</v>
      </c>
      <c r="O10" s="49" t="s">
        <v>33</v>
      </c>
      <c r="P10" s="49" t="s">
        <v>34</v>
      </c>
      <c r="Q10" s="49" t="s">
        <v>35</v>
      </c>
    </row>
    <row r="11" spans="2:19" s="17" customFormat="1" ht="12" x14ac:dyDescent="0.2">
      <c r="D11" s="49"/>
      <c r="E11" s="49"/>
      <c r="F11" s="49"/>
      <c r="G11" s="49"/>
      <c r="H11" s="49"/>
      <c r="I11" s="49"/>
      <c r="J11" s="49"/>
      <c r="K11" s="49"/>
      <c r="L11" s="49"/>
      <c r="M11" s="49"/>
      <c r="O11" s="49"/>
      <c r="P11" s="49"/>
      <c r="Q11" s="49"/>
    </row>
    <row r="12" spans="2:19" x14ac:dyDescent="0.25">
      <c r="D12" s="50">
        <v>1</v>
      </c>
      <c r="E12" s="50">
        <f t="shared" ref="E12:E21" si="0">D12-0.5</f>
        <v>0.5</v>
      </c>
      <c r="F12" s="51">
        <v>287.57399999999996</v>
      </c>
      <c r="G12" s="51">
        <v>282.0741472499999</v>
      </c>
      <c r="H12" s="52">
        <f t="shared" ref="H12:H21" si="1">G12*(1-$C$8)^E12</f>
        <v>281.47410145960259</v>
      </c>
      <c r="I12" s="53">
        <f t="shared" ref="I12:I21" si="2">H12-F12</f>
        <v>-6.099898540397362</v>
      </c>
      <c r="J12" s="54">
        <v>4.5999999999999999E-3</v>
      </c>
      <c r="K12" s="55">
        <f t="shared" ref="K12:K21" si="3">(1+J12)^-E12</f>
        <v>0.99770790470442583</v>
      </c>
      <c r="L12" s="56">
        <f>(SUMPRODUCT(I$12:I12,K$12:K12))/K12</f>
        <v>-6.099898540397362</v>
      </c>
      <c r="M12" s="52">
        <f t="shared" ref="M12:M21" si="4">PRODUCT(F12,K12)</f>
        <v>286.91485298747051</v>
      </c>
      <c r="O12" s="52">
        <f t="shared" ref="O12:O21" si="5">H12*$O$6</f>
        <v>281.62891221540536</v>
      </c>
      <c r="P12" s="53">
        <f t="shared" ref="P12:P21" si="6">O12-F12</f>
        <v>-5.9450877845945911</v>
      </c>
      <c r="Q12" s="53">
        <f t="shared" ref="Q12:Q21" si="7">PRODUCT(P12,K12)</f>
        <v>-5.931461076851746</v>
      </c>
      <c r="S12" s="25"/>
    </row>
    <row r="13" spans="2:19" x14ac:dyDescent="0.25">
      <c r="D13" s="50">
        <f t="shared" ref="D13:D21" si="8">D12+1</f>
        <v>2</v>
      </c>
      <c r="E13" s="50">
        <f t="shared" si="0"/>
        <v>1.5</v>
      </c>
      <c r="F13" s="51">
        <v>284.69825999999995</v>
      </c>
      <c r="G13" s="51">
        <v>291.01144391549997</v>
      </c>
      <c r="H13" s="52">
        <f t="shared" si="1"/>
        <v>289.15821850682551</v>
      </c>
      <c r="I13" s="53">
        <f t="shared" si="2"/>
        <v>4.4599585068255578</v>
      </c>
      <c r="J13" s="54">
        <v>7.9000000000000008E-3</v>
      </c>
      <c r="K13" s="55">
        <f t="shared" si="3"/>
        <v>0.98826594972996906</v>
      </c>
      <c r="L13" s="56">
        <f>(SUMPRODUCT(I$12:I13,K$12:K13))/K13</f>
        <v>-1.6982188474709607</v>
      </c>
      <c r="M13" s="52">
        <f t="shared" si="4"/>
        <v>281.35759630536961</v>
      </c>
      <c r="O13" s="52">
        <f t="shared" si="5"/>
        <v>289.31725552700425</v>
      </c>
      <c r="P13" s="53">
        <f t="shared" si="6"/>
        <v>4.6189955270043015</v>
      </c>
      <c r="Q13" s="53">
        <f t="shared" si="7"/>
        <v>4.5647960012933853</v>
      </c>
      <c r="S13" s="25"/>
    </row>
    <row r="14" spans="2:19" x14ac:dyDescent="0.25">
      <c r="D14" s="50">
        <f t="shared" si="8"/>
        <v>3</v>
      </c>
      <c r="E14" s="50">
        <f t="shared" si="0"/>
        <v>2.5</v>
      </c>
      <c r="F14" s="51">
        <v>279.03276462599996</v>
      </c>
      <c r="G14" s="51">
        <v>276.57727629729118</v>
      </c>
      <c r="H14" s="52">
        <f t="shared" si="1"/>
        <v>273.64800299269422</v>
      </c>
      <c r="I14" s="53">
        <f t="shared" si="2"/>
        <v>-5.3847616333057431</v>
      </c>
      <c r="J14" s="54">
        <v>1.18E-2</v>
      </c>
      <c r="K14" s="55">
        <f t="shared" si="3"/>
        <v>0.97109856490227664</v>
      </c>
      <c r="L14" s="56">
        <f>(SUMPRODUCT(I$12:I14,K$12:K14))/K14</f>
        <v>-7.1130021258803682</v>
      </c>
      <c r="M14" s="52">
        <f t="shared" si="4"/>
        <v>270.96831728902328</v>
      </c>
      <c r="O14" s="52">
        <f t="shared" si="5"/>
        <v>273.79850939434021</v>
      </c>
      <c r="P14" s="53">
        <f t="shared" si="6"/>
        <v>-5.2342552316597448</v>
      </c>
      <c r="Q14" s="53">
        <f t="shared" si="7"/>
        <v>-5.0829777437970121</v>
      </c>
      <c r="S14" s="25"/>
    </row>
    <row r="15" spans="2:19" x14ac:dyDescent="0.25">
      <c r="D15" s="50">
        <f t="shared" si="8"/>
        <v>4</v>
      </c>
      <c r="E15" s="50">
        <f t="shared" si="0"/>
        <v>3.5</v>
      </c>
      <c r="F15" s="51">
        <v>270.74521248384309</v>
      </c>
      <c r="G15" s="51">
        <v>282.33987620846364</v>
      </c>
      <c r="H15" s="52">
        <f t="shared" si="1"/>
        <v>278.16233463075378</v>
      </c>
      <c r="I15" s="53">
        <f t="shared" si="2"/>
        <v>7.4171221469106854</v>
      </c>
      <c r="J15" s="54">
        <v>1.5900000000000001E-2</v>
      </c>
      <c r="K15" s="55">
        <f t="shared" si="3"/>
        <v>0.94628430911737471</v>
      </c>
      <c r="L15" s="56">
        <f>(SUMPRODUCT(I$12:I15,K$12:K15))/K15</f>
        <v>0.11759695132542396</v>
      </c>
      <c r="M15" s="52">
        <f t="shared" si="4"/>
        <v>256.20194634211026</v>
      </c>
      <c r="O15" s="52">
        <f t="shared" si="5"/>
        <v>278.31532391480073</v>
      </c>
      <c r="P15" s="53">
        <f t="shared" si="6"/>
        <v>7.5701114309576383</v>
      </c>
      <c r="Q15" s="53">
        <f t="shared" si="7"/>
        <v>7.1634776653852894</v>
      </c>
      <c r="S15" s="25"/>
    </row>
    <row r="16" spans="2:19" x14ac:dyDescent="0.25">
      <c r="D16" s="50">
        <f t="shared" si="8"/>
        <v>5</v>
      </c>
      <c r="E16" s="50">
        <f t="shared" si="0"/>
        <v>4.5</v>
      </c>
      <c r="F16" s="51">
        <v>260.07677083858187</v>
      </c>
      <c r="G16" s="51">
        <v>263.15868057301907</v>
      </c>
      <c r="H16" s="52">
        <f t="shared" si="1"/>
        <v>258.16307071203209</v>
      </c>
      <c r="I16" s="53">
        <f t="shared" si="2"/>
        <v>-1.9137001265497702</v>
      </c>
      <c r="J16" s="54">
        <v>1.95E-2</v>
      </c>
      <c r="K16" s="55">
        <f t="shared" si="3"/>
        <v>0.91676381771310322</v>
      </c>
      <c r="L16" s="56">
        <f>(SUMPRODUCT(I$12:I16,K$12:K16))/K16</f>
        <v>-1.7923164640521814</v>
      </c>
      <c r="M16" s="52">
        <f t="shared" si="4"/>
        <v>238.42897333247419</v>
      </c>
      <c r="O16" s="52">
        <f t="shared" si="5"/>
        <v>258.30506040092371</v>
      </c>
      <c r="P16" s="53">
        <f t="shared" si="6"/>
        <v>-1.7717104376581574</v>
      </c>
      <c r="Q16" s="53">
        <f t="shared" si="7"/>
        <v>-1.6242400247096453</v>
      </c>
      <c r="S16" s="25"/>
    </row>
    <row r="17" spans="4:19" x14ac:dyDescent="0.25">
      <c r="D17" s="50">
        <f t="shared" si="8"/>
        <v>6</v>
      </c>
      <c r="E17" s="50">
        <f t="shared" si="0"/>
        <v>5.5</v>
      </c>
      <c r="F17" s="51">
        <v>247.33042127761382</v>
      </c>
      <c r="G17" s="51">
        <v>255.36865996913627</v>
      </c>
      <c r="H17" s="52">
        <f t="shared" si="1"/>
        <v>249.45621614786003</v>
      </c>
      <c r="I17" s="53">
        <f t="shared" si="2"/>
        <v>2.1257948702462102</v>
      </c>
      <c r="J17" s="54">
        <v>2.24E-2</v>
      </c>
      <c r="K17" s="55">
        <f t="shared" si="3"/>
        <v>0.88528962685805057</v>
      </c>
      <c r="L17" s="56">
        <f>(SUMPRODUCT(I$12:I17,K$12:K17))/K17</f>
        <v>0.26975721399793312</v>
      </c>
      <c r="M17" s="52">
        <f t="shared" si="4"/>
        <v>218.95905636350318</v>
      </c>
      <c r="O17" s="52">
        <f t="shared" si="5"/>
        <v>249.59341706674138</v>
      </c>
      <c r="P17" s="53">
        <f t="shared" si="6"/>
        <v>2.2629957891275581</v>
      </c>
      <c r="Q17" s="53">
        <f t="shared" si="7"/>
        <v>2.0034066977380758</v>
      </c>
      <c r="S17" s="25"/>
    </row>
    <row r="18" spans="4:19" x14ac:dyDescent="0.25">
      <c r="D18" s="50">
        <f t="shared" si="8"/>
        <v>7</v>
      </c>
      <c r="E18" s="50">
        <f t="shared" si="0"/>
        <v>6.5</v>
      </c>
      <c r="F18" s="51">
        <v>232.85668197586011</v>
      </c>
      <c r="G18" s="51">
        <v>235.61603365727404</v>
      </c>
      <c r="H18" s="52">
        <f t="shared" si="1"/>
        <v>229.18273024986399</v>
      </c>
      <c r="I18" s="53">
        <f t="shared" si="2"/>
        <v>-3.673951725996119</v>
      </c>
      <c r="J18" s="54">
        <v>2.47E-2</v>
      </c>
      <c r="K18" s="55">
        <f t="shared" si="3"/>
        <v>0.85333825351704129</v>
      </c>
      <c r="L18" s="56">
        <f>(SUMPRODUCT(I$12:I18,K$12:K18))/K18</f>
        <v>-3.394094046654748</v>
      </c>
      <c r="M18" s="52">
        <f t="shared" si="4"/>
        <v>198.70551431705357</v>
      </c>
      <c r="O18" s="52">
        <f t="shared" si="5"/>
        <v>229.30878075150144</v>
      </c>
      <c r="P18" s="53">
        <f t="shared" si="6"/>
        <v>-3.5479012243586681</v>
      </c>
      <c r="Q18" s="53">
        <f t="shared" si="7"/>
        <v>-3.0275598344451984</v>
      </c>
      <c r="S18" s="25"/>
    </row>
    <row r="19" spans="4:19" x14ac:dyDescent="0.25">
      <c r="D19" s="50">
        <f t="shared" si="8"/>
        <v>8</v>
      </c>
      <c r="E19" s="50">
        <f t="shared" si="0"/>
        <v>7.5</v>
      </c>
      <c r="F19" s="51">
        <v>217.03764429829735</v>
      </c>
      <c r="G19" s="51">
        <v>217.36862670585225</v>
      </c>
      <c r="H19" s="52">
        <f t="shared" si="1"/>
        <v>210.53496124153969</v>
      </c>
      <c r="I19" s="53">
        <f t="shared" si="2"/>
        <v>-6.502683056757661</v>
      </c>
      <c r="J19" s="54">
        <v>2.6599999999999999E-2</v>
      </c>
      <c r="K19" s="55">
        <f t="shared" si="3"/>
        <v>0.82127868315220454</v>
      </c>
      <c r="L19" s="56">
        <f>(SUMPRODUCT(I$12:I19,K$12:K19))/K19</f>
        <v>-10.029269519380104</v>
      </c>
      <c r="M19" s="52">
        <f t="shared" si="4"/>
        <v>178.24839070376223</v>
      </c>
      <c r="O19" s="52">
        <f t="shared" si="5"/>
        <v>210.65075547022255</v>
      </c>
      <c r="P19" s="53">
        <f t="shared" si="6"/>
        <v>-6.3868888280748024</v>
      </c>
      <c r="Q19" s="53">
        <f t="shared" si="7"/>
        <v>-5.2454156461608008</v>
      </c>
      <c r="S19" s="25"/>
    </row>
    <row r="20" spans="4:19" x14ac:dyDescent="0.25">
      <c r="D20" s="50">
        <f t="shared" si="8"/>
        <v>9</v>
      </c>
      <c r="E20" s="50">
        <f t="shared" si="0"/>
        <v>8.5</v>
      </c>
      <c r="F20" s="51">
        <v>200.27033476738796</v>
      </c>
      <c r="G20" s="51">
        <v>212.98249426674792</v>
      </c>
      <c r="H20" s="52">
        <f t="shared" si="1"/>
        <v>205.41000208830005</v>
      </c>
      <c r="I20" s="53">
        <f t="shared" si="2"/>
        <v>5.139667320912082</v>
      </c>
      <c r="J20" s="54">
        <v>2.8199999999999999E-2</v>
      </c>
      <c r="K20" s="55">
        <f t="shared" si="3"/>
        <v>0.78947867577666853</v>
      </c>
      <c r="L20" s="56">
        <f>(SUMPRODUCT(I$12:I20,K$12:K20))/K20</f>
        <v>-5.2935787142032575</v>
      </c>
      <c r="M20" s="52">
        <f t="shared" si="4"/>
        <v>158.10915868950755</v>
      </c>
      <c r="O20" s="52">
        <f t="shared" si="5"/>
        <v>205.52297758944863</v>
      </c>
      <c r="P20" s="53">
        <f t="shared" si="6"/>
        <v>5.2526428220606647</v>
      </c>
      <c r="Q20" s="53">
        <f t="shared" si="7"/>
        <v>4.146849499488277</v>
      </c>
      <c r="S20" s="25"/>
    </row>
    <row r="21" spans="4:19" x14ac:dyDescent="0.25">
      <c r="D21" s="50">
        <f t="shared" si="8"/>
        <v>10</v>
      </c>
      <c r="E21" s="50">
        <f t="shared" si="0"/>
        <v>9.5</v>
      </c>
      <c r="F21" s="51">
        <v>182.95040496933152</v>
      </c>
      <c r="G21" s="51">
        <v>194.56318192475985</v>
      </c>
      <c r="H21" s="52">
        <f t="shared" si="1"/>
        <v>186.84808599953115</v>
      </c>
      <c r="I21" s="53">
        <f t="shared" si="2"/>
        <v>3.8976810301996352</v>
      </c>
      <c r="J21" s="54">
        <v>2.9499999999999998E-2</v>
      </c>
      <c r="K21" s="55">
        <f t="shared" si="3"/>
        <v>0.75866433095546248</v>
      </c>
      <c r="L21" s="56">
        <f>(SUMPRODUCT(I$12:I21,K$12:K21))/K21</f>
        <v>-1.6109047077715966</v>
      </c>
      <c r="M21" s="52">
        <f t="shared" si="4"/>
        <v>138.79794658408881</v>
      </c>
      <c r="O21" s="52">
        <f t="shared" si="5"/>
        <v>186.95085244683091</v>
      </c>
      <c r="P21" s="53">
        <f t="shared" si="6"/>
        <v>4.0004474774993923</v>
      </c>
      <c r="Q21" s="53">
        <f t="shared" si="7"/>
        <v>3.0349968090395438</v>
      </c>
      <c r="S21" s="25"/>
    </row>
    <row r="22" spans="4:19" x14ac:dyDescent="0.25">
      <c r="L22" s="2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Group xmlns="http://schemas.microsoft.com/sharepoint/v3">
      <UserInfo>
        <DisplayName/>
        <AccountId>799</AccountId>
        <AccountType/>
      </UserInfo>
    </OwnerGroup>
    <ArchivalChoice xmlns="http://schemas.microsoft.com/sharepoint/v3">5 Years</ArchivalChoice>
    <BOEReplicationFlag xmlns="http://schemas.microsoft.com/sharepoint/v3">0</BOEReplicationFlag>
    <PublishingStartDate xmlns="http://schemas.microsoft.com/sharepoint/v3" xsi:nil="true"/>
    <BOETaxonomyFieldTaxHTField0 xmlns="75afd6ce-d5e2-450c-a4ec-ac3847b33ee0">
      <Terms xmlns="http://schemas.microsoft.com/office/infopath/2007/PartnerControls">
        <TermInfo xmlns="http://schemas.microsoft.com/office/infopath/2007/PartnerControls">
          <TermName xmlns="http://schemas.microsoft.com/office/infopath/2007/PartnerControls">PRA</TermName>
          <TermId xmlns="http://schemas.microsoft.com/office/infopath/2007/PartnerControls">3ace8b48-457a-4b41-98f4-9f2cd1965516</TermId>
        </TermInfo>
      </Terms>
    </BOETaxonomyFieldTaxHTField0>
    <ArchivalDate xmlns="http://schemas.microsoft.com/sharepoint/v3">2020-03-31T14:14:58+00:00</ArchivalDate>
    <IncludeContentsInIndex xmlns="http://schemas.microsoft.com/sharepoint/v3">false</IncludeContentsInIndex>
    <PublishedBy xmlns="http://schemas.microsoft.com/sharepoint/v3">
      <UserInfo>
        <DisplayName>Jamieson, Naomi</DisplayName>
        <AccountId>535</AccountId>
        <AccountType/>
      </UserInfo>
    </PublishedBy>
    <PublishDate xmlns="http://schemas.microsoft.com/sharepoint/v3" xsi:nil="true"/>
    <BOEApprovalStatus xmlns="http://schemas.microsoft.com/sharepoint/v3">Level 2 Approved</BOEApprovalStatus>
    <ApprovedBy xmlns="http://schemas.microsoft.com/sharepoint/v3">
      <UserInfo>
        <DisplayName>Webster, Tom</DisplayName>
        <AccountId>954</AccountId>
        <AccountType/>
      </UserInfo>
    </ApprovedBy>
    <BOEReplicateBackwardLinksOnDeployFlag xmlns="http://schemas.microsoft.com/sharepoint/v3">false</BOEReplicateBackwardLinksOnDeployFlag>
    <BOEKeywords xmlns="http://schemas.microsoft.com/sharepoint/v3/fields" xsi:nil="true"/>
    <BOETwoLevelApprovalUnapprovedUrls xmlns="75afd6ce-d5e2-450c-a4ec-ac3847b33ee0" xsi:nil="true"/>
    <BOESummaryText xmlns="http://schemas.microsoft.com/sharepoint/v3" xsi:nil="true"/>
    <PublishingExpirationDate xmlns="http://schemas.microsoft.com/sharepoint/v3" xsi:nil="true"/>
    <TaxCatchAll xmlns="a5edd0e9-353e-4089-bcbc-d9218926e91f">
      <Value>1155</Value>
    </TaxCatchAll>
    <ContentReviewDate xmlns="http://schemas.microsoft.com/sharepoint/v3"/>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1F442493410834AB5B972D151A2D9E4" ma:contentTypeVersion="462" ma:contentTypeDescription="Create a new document." ma:contentTypeScope="" ma:versionID="20c9908aea6308964edab0d42e6d8083">
  <xsd:schema xmlns:xsd="http://www.w3.org/2001/XMLSchema" xmlns:xs="http://www.w3.org/2001/XMLSchema" xmlns:p="http://schemas.microsoft.com/office/2006/metadata/properties" xmlns:ns1="http://schemas.microsoft.com/sharepoint/v3" xmlns:ns2="75afd6ce-d5e2-450c-a4ec-ac3847b33ee0" xmlns:ns3="a5edd0e9-353e-4089-bcbc-d9218926e91f" xmlns:ns4="A5EDD0E9-353E-4089-BCBC-D9218926E91F" xmlns:ns5="http://schemas.microsoft.com/sharepoint/v3/fields" targetNamespace="http://schemas.microsoft.com/office/2006/metadata/properties" ma:root="true" ma:fieldsID="93b0a7837ecb2a35b9f96dc09050cb64" ns1:_="" ns2:_="" ns3:_="" ns4:_="" ns5:_="">
    <xsd:import namespace="http://schemas.microsoft.com/sharepoint/v3"/>
    <xsd:import namespace="75afd6ce-d5e2-450c-a4ec-ac3847b33ee0"/>
    <xsd:import namespace="a5edd0e9-353e-4089-bcbc-d9218926e91f"/>
    <xsd:import namespace="A5EDD0E9-353E-4089-BCBC-D9218926E91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4:TaxCatchAllLabel" minOccurs="0"/>
                <xsd:element ref="ns5: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ma:readOnly="false">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ma:readOnly="false">
      <xsd:simpleType>
        <xsd:restriction base="dms:Note">
          <xsd:maxLength value="255"/>
        </xsd:restriction>
      </xsd:simpleType>
    </xsd:element>
    <xsd:element name="IncludeContentsInIndex" ma:index="18" nillable="true" ma:displayName="Make Content Searchable" ma:default="1" ma:description=""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ma:readOnly="false">
      <xsd:simpleType>
        <xsd:restriction base="dms:DateTime"/>
      </xsd:simpleType>
    </xsd:element>
    <xsd:element name="ArchivalChoice" ma:index="24" ma:displayName="Archive In" ma:default="3 Years" ma:internalName="ArchivalChoice" ma:readOnly="fals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ma:readOnly="false">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afd6ce-d5e2-450c-a4ec-ac3847b33ee0"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8879b917-e261-45cf-a9d8-7a379b5709b9" ma:termSetId="f722e845-53bc-4304-a021-71ff68974382"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24e5fe3a-2481-4c14-85cb-2566c1d518d1}" ma:internalName="TaxCatchAll" ma:showField="CatchAllData"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EDD0E9-353E-4089-BCBC-D9218926E91F" elementFormDefault="qualified">
    <xsd:import namespace="http://schemas.microsoft.com/office/2006/documentManagement/types"/>
    <xsd:import namespace="http://schemas.microsoft.com/office/infopath/2007/PartnerControls"/>
    <xsd:element name="TaxCatchAllLabel" ma:index="15" nillable="true" ma:displayName="Taxonomy Catch All Column1" ma:hidden="true" ma:list="{24e5fe3a-2481-4c14-85cb-2566c1d518d1}" ma:internalName="TaxCatchAllLabel" ma:readOnly="true" ma:showField="CatchAllDataLabel" ma:web="a5edd0e9-353e-4089-bcbc-d9218926e91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2B2F4-E108-4E36-8CF5-46BAEAD681F2}"/>
</file>

<file path=customXml/itemProps2.xml><?xml version="1.0" encoding="utf-8"?>
<ds:datastoreItem xmlns:ds="http://schemas.openxmlformats.org/officeDocument/2006/customXml" ds:itemID="{8148C064-9252-4037-BBA7-42D1972834B3}"/>
</file>

<file path=customXml/itemProps3.xml><?xml version="1.0" encoding="utf-8"?>
<ds:datastoreItem xmlns:ds="http://schemas.openxmlformats.org/officeDocument/2006/customXml" ds:itemID="{0B3FE60B-4D92-4B4F-A630-44534C43537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 calculation</vt:lpstr>
      <vt:lpstr>Matching test example</vt:lpstr>
    </vt:vector>
  </TitlesOfParts>
  <Company>Bank of England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intermediate components of the matching adjustment calculation</dc:title>
  <dc:creator>Gingell, Oliver</dc:creator>
  <cp:lastModifiedBy>Webster, Tom</cp:lastModifiedBy>
  <cp:lastPrinted>2015-02-03T15:04:54Z</cp:lastPrinted>
  <dcterms:created xsi:type="dcterms:W3CDTF">2015-01-29T13:31:33Z</dcterms:created>
  <dcterms:modified xsi:type="dcterms:W3CDTF">2015-03-31T09:01:09Z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1652425948</vt:i4>
  </property>
  <property fmtid="{D5CDD505-2E9C-101B-9397-08002B2CF9AE}" pid="3" name="_NewReviewCycle">
    <vt:lpwstr/>
  </property>
  <property fmtid="{D5CDD505-2E9C-101B-9397-08002B2CF9AE}" pid="4" name="_EmailSubject">
    <vt:lpwstr>Updates to external website following the publication of final ITS</vt:lpwstr>
  </property>
  <property fmtid="{D5CDD505-2E9C-101B-9397-08002B2CF9AE}" pid="5" name="_AuthorEmail">
    <vt:lpwstr>Tom.Webster@bankofengland.gsi.gov.uk</vt:lpwstr>
  </property>
  <property fmtid="{D5CDD505-2E9C-101B-9397-08002B2CF9AE}" pid="6" name="_AuthorEmailDisplayName">
    <vt:lpwstr>Webster, Tom</vt:lpwstr>
  </property>
  <property fmtid="{D5CDD505-2E9C-101B-9397-08002B2CF9AE}" pid="8" name="ContentTypeId">
    <vt:lpwstr>0x01010071F442493410834AB5B972D151A2D9E4</vt:lpwstr>
  </property>
  <property fmtid="{D5CDD505-2E9C-101B-9397-08002B2CF9AE}" pid="9" name="BOETaxonomyField">
    <vt:lpwstr>1155;#PRA|3ace8b48-457a-4b41-98f4-9f2cd1965516</vt:lpwstr>
  </property>
  <property fmtid="{D5CDD505-2E9C-101B-9397-08002B2CF9AE}" pid="10" name="Order">
    <vt:r8>801900</vt:r8>
  </property>
  <property fmtid="{D5CDD505-2E9C-101B-9397-08002B2CF9AE}" pid="11" name="xd_ProgID">
    <vt:lpwstr/>
  </property>
  <property fmtid="{D5CDD505-2E9C-101B-9397-08002B2CF9AE}" pid="12" name="_SharedFileIndex">
    <vt:lpwstr/>
  </property>
  <property fmtid="{D5CDD505-2E9C-101B-9397-08002B2CF9AE}" pid="13" name="_SourceUrl">
    <vt:lpwstr/>
  </property>
  <property fmtid="{D5CDD505-2E9C-101B-9397-08002B2CF9AE}" pid="14" name="TemplateUrl">
    <vt:lpwstr/>
  </property>
  <property fmtid="{D5CDD505-2E9C-101B-9397-08002B2CF9AE}" pid="15" name="_PreviousAdHocReviewCycleID">
    <vt:i4>787854095</vt:i4>
  </property>
  <property fmtid="{D5CDD505-2E9C-101B-9397-08002B2CF9AE}" pid="16" name="_ReviewingToolsShownOnce">
    <vt:lpwstr/>
  </property>
  <property fmtid="{D5CDD505-2E9C-101B-9397-08002B2CF9AE}" pid="17" name="PublicationReviewalChoice">
    <vt:lpwstr>12 Months</vt:lpwstr>
  </property>
  <property fmtid="{D5CDD505-2E9C-101B-9397-08002B2CF9AE}" pid="18" name="ReviewalDate">
    <vt:filetime>2016-03-31T14:14:58Z</vt:filetime>
  </property>
</Properties>
</file>