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9195\Desktop\CRR2 final documents\PRA and RFB\"/>
    </mc:Choice>
  </mc:AlternateContent>
  <bookViews>
    <workbookView xWindow="0" yWindow="0" windowWidth="20520" windowHeight="9180" tabRatio="664"/>
  </bookViews>
  <sheets>
    <sheet name="Header Info" sheetId="2" r:id="rId1"/>
    <sheet name="Capital+ Input" sheetId="1" r:id="rId2"/>
    <sheet name="Summary Table" sheetId="3" state="hidden" r:id="rId3"/>
    <sheet name="Calculations" sheetId="5" state="hidden" r:id="rId4"/>
  </sheets>
  <definedNames>
    <definedName name="Basis_of_reporting">'Header Info'!$N$7</definedName>
    <definedName name="_xlnm.Print_Area" localSheetId="1">'Capital+ Input'!$A$6:$O$33</definedName>
    <definedName name="_xlnm.Print_Area" localSheetId="0">'Header Info'!$A$1:$Y$85</definedName>
    <definedName name="_xlnm.Print_Area" localSheetId="2">'Summary Table'!$A$1:$L$82</definedName>
    <definedName name="_xlnm.Print_Titles" localSheetId="1">'Capital+ Input'!$6:$6</definedName>
    <definedName name="_xlnm.Print_Titles" localSheetId="2">'Summary Table'!$1:$1</definedName>
    <definedName name="Rank_Data">Calculations!$C$128:$C$135</definedName>
    <definedName name="Reporting_period_end_date">'Header Info'!#REF!</definedName>
    <definedName name="Reporting_period_start_date">'Header Info'!$N$19</definedName>
    <definedName name="RWA_Chart_Data">OFFSET(Calculations!$O$127,1,0,COUNT(Calculations!$O$128:$O$135),1)</definedName>
    <definedName name="RWA_Chart_Labels">OFFSET(RWA_Chart_Data,0,-1)</definedName>
  </definedNames>
  <calcPr calcId="162913"/>
</workbook>
</file>

<file path=xl/calcChain.xml><?xml version="1.0" encoding="utf-8"?>
<calcChain xmlns="http://schemas.openxmlformats.org/spreadsheetml/2006/main">
  <c r="H114" i="5" l="1"/>
  <c r="G114" i="5"/>
  <c r="B113" i="5"/>
  <c r="H108" i="5"/>
  <c r="H102" i="5"/>
  <c r="B101" i="5"/>
  <c r="H96" i="5"/>
  <c r="H90" i="5"/>
  <c r="B89" i="5"/>
  <c r="H85" i="5"/>
  <c r="G85" i="5"/>
  <c r="F85" i="5"/>
  <c r="E85" i="5"/>
  <c r="D85" i="5"/>
  <c r="M83" i="5"/>
  <c r="L83" i="5"/>
  <c r="H111" i="5" s="1"/>
  <c r="K83" i="5"/>
  <c r="J83" i="5"/>
  <c r="H105" i="5" s="1"/>
  <c r="I83" i="5"/>
  <c r="H83" i="5"/>
  <c r="H99" i="5" s="1"/>
  <c r="G83" i="5"/>
  <c r="F83" i="5"/>
  <c r="H93" i="5" s="1"/>
  <c r="E83" i="5"/>
  <c r="D83" i="5"/>
  <c r="H87" i="5" s="1"/>
  <c r="M82" i="5"/>
  <c r="L82" i="5"/>
  <c r="G111" i="5" s="1"/>
  <c r="K82" i="5"/>
  <c r="G108" i="5" s="1"/>
  <c r="J82" i="5"/>
  <c r="G105" i="5" s="1"/>
  <c r="I82" i="5"/>
  <c r="G102" i="5" s="1"/>
  <c r="H82" i="5"/>
  <c r="G99" i="5" s="1"/>
  <c r="G82" i="5"/>
  <c r="G96" i="5" s="1"/>
  <c r="F82" i="5"/>
  <c r="G93" i="5" s="1"/>
  <c r="E82" i="5"/>
  <c r="G90" i="5" s="1"/>
  <c r="D82" i="5"/>
  <c r="G87" i="5" s="1"/>
  <c r="M81" i="5"/>
  <c r="F114" i="5" s="1"/>
  <c r="J81" i="5"/>
  <c r="F105" i="5" s="1"/>
  <c r="I81" i="5"/>
  <c r="F102" i="5" s="1"/>
  <c r="F81" i="5"/>
  <c r="F93" i="5" s="1"/>
  <c r="E81" i="5"/>
  <c r="F90" i="5" s="1"/>
  <c r="H80" i="5"/>
  <c r="E99" i="5" s="1"/>
  <c r="M79" i="5"/>
  <c r="D113" i="5" s="1"/>
  <c r="L79" i="5"/>
  <c r="D110" i="5" s="1"/>
  <c r="K79" i="5"/>
  <c r="D107" i="5" s="1"/>
  <c r="J79" i="5"/>
  <c r="D104" i="5" s="1"/>
  <c r="I79" i="5"/>
  <c r="D101" i="5" s="1"/>
  <c r="H79" i="5"/>
  <c r="D98" i="5" s="1"/>
  <c r="G79" i="5"/>
  <c r="D95" i="5" s="1"/>
  <c r="F79" i="5"/>
  <c r="D92" i="5" s="1"/>
  <c r="E79" i="5"/>
  <c r="D89" i="5" s="1"/>
  <c r="D79" i="5"/>
  <c r="D86" i="5" s="1"/>
  <c r="M78" i="5"/>
  <c r="M80" i="5" s="1"/>
  <c r="E114" i="5" s="1"/>
  <c r="L78" i="5"/>
  <c r="K78" i="5"/>
  <c r="J78" i="5"/>
  <c r="J80" i="5" s="1"/>
  <c r="E105" i="5" s="1"/>
  <c r="I78" i="5"/>
  <c r="I80" i="5" s="1"/>
  <c r="E102" i="5" s="1"/>
  <c r="H78" i="5"/>
  <c r="G78" i="5"/>
  <c r="F78" i="5"/>
  <c r="F80" i="5" s="1"/>
  <c r="E93" i="5" s="1"/>
  <c r="E78" i="5"/>
  <c r="E80" i="5" s="1"/>
  <c r="E90" i="5" s="1"/>
  <c r="D78" i="5"/>
  <c r="G76" i="5"/>
  <c r="F75" i="5"/>
  <c r="F71" i="5"/>
  <c r="O69" i="5"/>
  <c r="N69" i="5"/>
  <c r="M69" i="5"/>
  <c r="K69" i="5"/>
  <c r="J69" i="5"/>
  <c r="I69" i="5"/>
  <c r="G69" i="5"/>
  <c r="F69" i="5"/>
  <c r="E69" i="5"/>
  <c r="G45" i="5"/>
  <c r="G44" i="5"/>
  <c r="G46" i="5" s="1"/>
  <c r="P48" i="5" s="1"/>
  <c r="P50" i="5" s="1"/>
  <c r="P54" i="5" s="1"/>
  <c r="G43" i="5"/>
  <c r="G42" i="5"/>
  <c r="G41" i="5"/>
  <c r="P69" i="5" s="1"/>
  <c r="M38" i="5"/>
  <c r="M75" i="5" s="1"/>
  <c r="L38" i="5"/>
  <c r="L75" i="5" s="1"/>
  <c r="K38" i="5"/>
  <c r="K75" i="5" s="1"/>
  <c r="J38" i="5"/>
  <c r="I38" i="5"/>
  <c r="I75" i="5" s="1"/>
  <c r="H38" i="5"/>
  <c r="H75" i="5" s="1"/>
  <c r="G38" i="5"/>
  <c r="G75" i="5" s="1"/>
  <c r="F38" i="5"/>
  <c r="F37" i="5" s="1"/>
  <c r="F74" i="5" s="1"/>
  <c r="E38" i="5"/>
  <c r="E75" i="5" s="1"/>
  <c r="D38" i="5"/>
  <c r="D75" i="5" s="1"/>
  <c r="M37" i="5"/>
  <c r="M74" i="5" s="1"/>
  <c r="L37" i="5"/>
  <c r="L74" i="5" s="1"/>
  <c r="I37" i="5"/>
  <c r="I74" i="5" s="1"/>
  <c r="H37" i="5"/>
  <c r="H74" i="5" s="1"/>
  <c r="E37" i="5"/>
  <c r="E74" i="5" s="1"/>
  <c r="D37" i="5"/>
  <c r="D74" i="5" s="1"/>
  <c r="C9" i="5"/>
  <c r="C123" i="5" s="1"/>
  <c r="B9" i="5"/>
  <c r="C8" i="5"/>
  <c r="C122" i="5" s="1"/>
  <c r="B8" i="5"/>
  <c r="B122" i="5" s="1"/>
  <c r="C7" i="5"/>
  <c r="C121" i="5" s="1"/>
  <c r="B7" i="5"/>
  <c r="B121" i="5" s="1"/>
  <c r="I121" i="5" s="1"/>
  <c r="C6" i="5"/>
  <c r="C120" i="5" s="1"/>
  <c r="B6" i="5"/>
  <c r="G6" i="5" s="1"/>
  <c r="C5" i="5"/>
  <c r="C119" i="5" s="1"/>
  <c r="B5" i="5"/>
  <c r="J1" i="5"/>
  <c r="C1" i="5"/>
  <c r="C82" i="3"/>
  <c r="C5" i="3" s="1"/>
  <c r="L81" i="3"/>
  <c r="L80" i="3" s="1"/>
  <c r="H81" i="3"/>
  <c r="H80" i="3" s="1"/>
  <c r="D81" i="3"/>
  <c r="D80" i="3" s="1"/>
  <c r="C81" i="3"/>
  <c r="C80" i="3" s="1"/>
  <c r="G80" i="3"/>
  <c r="G12" i="3" s="1"/>
  <c r="L79" i="3"/>
  <c r="L78" i="3" s="1"/>
  <c r="K79" i="3"/>
  <c r="J79" i="3"/>
  <c r="I79" i="3"/>
  <c r="I17" i="3" s="1"/>
  <c r="H79" i="3"/>
  <c r="H78" i="3" s="1"/>
  <c r="G79" i="3"/>
  <c r="F79" i="3"/>
  <c r="E79" i="3"/>
  <c r="E17" i="3" s="1"/>
  <c r="D79" i="3"/>
  <c r="D78" i="3" s="1"/>
  <c r="C79" i="3"/>
  <c r="K78" i="3"/>
  <c r="J78" i="3"/>
  <c r="J20" i="3" s="1"/>
  <c r="I78" i="3"/>
  <c r="I20" i="3" s="1"/>
  <c r="G78" i="3"/>
  <c r="F78" i="3"/>
  <c r="F20" i="3" s="1"/>
  <c r="E78" i="3"/>
  <c r="E20" i="3" s="1"/>
  <c r="E22" i="3" s="1"/>
  <c r="C78" i="3"/>
  <c r="L77" i="3"/>
  <c r="L82" i="3" s="1"/>
  <c r="H77" i="3"/>
  <c r="H82" i="3" s="1"/>
  <c r="D77" i="3"/>
  <c r="D82" i="3" s="1"/>
  <c r="C77" i="3"/>
  <c r="L76" i="3"/>
  <c r="K76" i="3"/>
  <c r="K81" i="3" s="1"/>
  <c r="K80" i="3" s="1"/>
  <c r="J76" i="3"/>
  <c r="I76" i="3"/>
  <c r="H76" i="3"/>
  <c r="G76" i="3"/>
  <c r="G81" i="3" s="1"/>
  <c r="F76" i="3"/>
  <c r="E76" i="3"/>
  <c r="D76" i="3"/>
  <c r="C76" i="3"/>
  <c r="K75" i="3"/>
  <c r="E75" i="3"/>
  <c r="L73" i="3"/>
  <c r="K73" i="3"/>
  <c r="J73" i="3"/>
  <c r="I73" i="3"/>
  <c r="H73" i="3"/>
  <c r="G73" i="3"/>
  <c r="F73" i="3"/>
  <c r="E73" i="3"/>
  <c r="D73" i="3"/>
  <c r="C73" i="3"/>
  <c r="L72" i="3"/>
  <c r="K72" i="3"/>
  <c r="J72" i="3"/>
  <c r="I72" i="3"/>
  <c r="H72" i="3"/>
  <c r="G72" i="3"/>
  <c r="F72" i="3"/>
  <c r="E72" i="3"/>
  <c r="D72" i="3"/>
  <c r="C72" i="3"/>
  <c r="L71" i="3"/>
  <c r="K71" i="3"/>
  <c r="J71" i="3"/>
  <c r="I71" i="3"/>
  <c r="H71" i="3"/>
  <c r="G71" i="3"/>
  <c r="F71" i="3"/>
  <c r="E71" i="3"/>
  <c r="D71" i="3"/>
  <c r="C71" i="3"/>
  <c r="L70" i="3"/>
  <c r="K70" i="3"/>
  <c r="J70" i="3"/>
  <c r="I70" i="3"/>
  <c r="H70" i="3"/>
  <c r="G70" i="3"/>
  <c r="F70" i="3"/>
  <c r="E70" i="3"/>
  <c r="D70" i="3"/>
  <c r="C70" i="3"/>
  <c r="L69" i="3"/>
  <c r="K69" i="3"/>
  <c r="J69" i="3"/>
  <c r="I69" i="3"/>
  <c r="H69" i="3"/>
  <c r="G69" i="3"/>
  <c r="F69" i="3"/>
  <c r="E69" i="3"/>
  <c r="D69" i="3"/>
  <c r="C69" i="3"/>
  <c r="L68" i="3"/>
  <c r="K68" i="3"/>
  <c r="J68" i="3"/>
  <c r="I68" i="3"/>
  <c r="H68" i="3"/>
  <c r="G68" i="3"/>
  <c r="F68" i="3"/>
  <c r="E68" i="3"/>
  <c r="D68" i="3"/>
  <c r="C68" i="3"/>
  <c r="L67" i="3"/>
  <c r="K67" i="3"/>
  <c r="J67" i="3"/>
  <c r="I67" i="3"/>
  <c r="H67" i="3"/>
  <c r="G67" i="3"/>
  <c r="F67" i="3"/>
  <c r="E67" i="3"/>
  <c r="D67" i="3"/>
  <c r="C67" i="3"/>
  <c r="I66" i="3"/>
  <c r="L64" i="3"/>
  <c r="K64" i="3"/>
  <c r="J64" i="3"/>
  <c r="I64" i="3"/>
  <c r="H64" i="3"/>
  <c r="G64" i="3"/>
  <c r="F64" i="3"/>
  <c r="E64" i="3"/>
  <c r="D64" i="3"/>
  <c r="C64" i="3"/>
  <c r="L63" i="3"/>
  <c r="K63" i="3"/>
  <c r="J63" i="3"/>
  <c r="I63" i="3"/>
  <c r="H63" i="3"/>
  <c r="G63" i="3"/>
  <c r="F63" i="3"/>
  <c r="E63" i="3"/>
  <c r="D63" i="3"/>
  <c r="C63" i="3"/>
  <c r="L62" i="3"/>
  <c r="K62" i="3"/>
  <c r="J62" i="3"/>
  <c r="I62" i="3"/>
  <c r="H62" i="3"/>
  <c r="G62" i="3"/>
  <c r="F62" i="3"/>
  <c r="E62" i="3"/>
  <c r="D62" i="3"/>
  <c r="C62" i="3"/>
  <c r="L61" i="3"/>
  <c r="K61" i="3"/>
  <c r="J61" i="3"/>
  <c r="I61" i="3"/>
  <c r="H61" i="3"/>
  <c r="G61" i="3"/>
  <c r="F61" i="3"/>
  <c r="E61" i="3"/>
  <c r="D61" i="3"/>
  <c r="C61" i="3"/>
  <c r="L60" i="3"/>
  <c r="K60" i="3"/>
  <c r="J60" i="3"/>
  <c r="I60" i="3"/>
  <c r="H60" i="3"/>
  <c r="G60" i="3"/>
  <c r="F60" i="3"/>
  <c r="E60" i="3"/>
  <c r="D60" i="3"/>
  <c r="C60" i="3"/>
  <c r="L59" i="3"/>
  <c r="K59" i="3"/>
  <c r="J59" i="3"/>
  <c r="I59" i="3"/>
  <c r="H59" i="3"/>
  <c r="G59" i="3"/>
  <c r="F59" i="3"/>
  <c r="E59" i="3"/>
  <c r="D59" i="3"/>
  <c r="C59" i="3"/>
  <c r="L58" i="3"/>
  <c r="K58" i="3"/>
  <c r="J58" i="3"/>
  <c r="I58" i="3"/>
  <c r="H58" i="3"/>
  <c r="G58" i="3"/>
  <c r="F58" i="3"/>
  <c r="E58" i="3"/>
  <c r="D58" i="3"/>
  <c r="C58" i="3"/>
  <c r="L57" i="3"/>
  <c r="K57" i="3"/>
  <c r="J57" i="3"/>
  <c r="I57" i="3"/>
  <c r="H57" i="3"/>
  <c r="G57" i="3"/>
  <c r="F57" i="3"/>
  <c r="E57" i="3"/>
  <c r="D57" i="3"/>
  <c r="C57" i="3"/>
  <c r="L56" i="3"/>
  <c r="K56" i="3"/>
  <c r="J56" i="3"/>
  <c r="I56" i="3"/>
  <c r="H56" i="3"/>
  <c r="G56" i="3"/>
  <c r="F56" i="3"/>
  <c r="E56" i="3"/>
  <c r="D56" i="3"/>
  <c r="C56" i="3"/>
  <c r="L55" i="3"/>
  <c r="K55" i="3"/>
  <c r="J55" i="3"/>
  <c r="I55" i="3"/>
  <c r="H55" i="3"/>
  <c r="G55" i="3"/>
  <c r="F55" i="3"/>
  <c r="E55" i="3"/>
  <c r="D55" i="3"/>
  <c r="C55" i="3"/>
  <c r="J54" i="3"/>
  <c r="I54" i="3"/>
  <c r="L51" i="3"/>
  <c r="K51" i="3"/>
  <c r="J51" i="3"/>
  <c r="I51" i="3"/>
  <c r="H51" i="3"/>
  <c r="G51" i="3"/>
  <c r="F51" i="3"/>
  <c r="E51" i="3"/>
  <c r="D51" i="3"/>
  <c r="C51" i="3"/>
  <c r="L50" i="3"/>
  <c r="K50" i="3"/>
  <c r="J50" i="3"/>
  <c r="I50" i="3"/>
  <c r="H50" i="3"/>
  <c r="G50" i="3"/>
  <c r="F50" i="3"/>
  <c r="E50" i="3"/>
  <c r="D50" i="3"/>
  <c r="C50" i="3"/>
  <c r="L49" i="3"/>
  <c r="K49" i="3"/>
  <c r="J49" i="3"/>
  <c r="I49" i="3"/>
  <c r="H49" i="3"/>
  <c r="G49" i="3"/>
  <c r="F49" i="3"/>
  <c r="E49" i="3"/>
  <c r="D49" i="3"/>
  <c r="C49" i="3"/>
  <c r="L48" i="3"/>
  <c r="K48" i="3"/>
  <c r="J48" i="3"/>
  <c r="I48" i="3"/>
  <c r="H48" i="3"/>
  <c r="G48" i="3"/>
  <c r="F48" i="3"/>
  <c r="E48" i="3"/>
  <c r="D48" i="3"/>
  <c r="C48" i="3"/>
  <c r="J44" i="3"/>
  <c r="I44" i="3"/>
  <c r="E44" i="3"/>
  <c r="G43" i="3"/>
  <c r="G46" i="3" s="1"/>
  <c r="L40" i="3"/>
  <c r="K40" i="3"/>
  <c r="G40" i="3"/>
  <c r="L39" i="3"/>
  <c r="K39" i="3"/>
  <c r="J39" i="3"/>
  <c r="I39" i="3"/>
  <c r="H39" i="3"/>
  <c r="G39" i="3"/>
  <c r="F39" i="3"/>
  <c r="E39" i="3"/>
  <c r="D39" i="3"/>
  <c r="C39" i="3"/>
  <c r="L38" i="3"/>
  <c r="K38" i="3"/>
  <c r="J38" i="3"/>
  <c r="I38" i="3"/>
  <c r="H38" i="3"/>
  <c r="G38" i="3"/>
  <c r="F38" i="3"/>
  <c r="E38" i="3"/>
  <c r="D38" i="3"/>
  <c r="C38" i="3"/>
  <c r="J37" i="3"/>
  <c r="I37" i="3"/>
  <c r="F37" i="3"/>
  <c r="E37" i="3"/>
  <c r="L34" i="3"/>
  <c r="K34" i="3"/>
  <c r="J34" i="3"/>
  <c r="J35" i="3" s="1"/>
  <c r="I34" i="3"/>
  <c r="I35" i="3" s="1"/>
  <c r="H34" i="3"/>
  <c r="G34" i="3"/>
  <c r="F34" i="3"/>
  <c r="E34" i="3"/>
  <c r="E35" i="3" s="1"/>
  <c r="D34" i="3"/>
  <c r="C34" i="3"/>
  <c r="L33" i="3"/>
  <c r="L9" i="3" s="1"/>
  <c r="K33" i="3"/>
  <c r="J33" i="3"/>
  <c r="I33" i="3"/>
  <c r="H33" i="3"/>
  <c r="G33" i="3"/>
  <c r="F33" i="3"/>
  <c r="E33" i="3"/>
  <c r="D33" i="3"/>
  <c r="D9" i="3" s="1"/>
  <c r="C33" i="3"/>
  <c r="E32" i="3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L28" i="3"/>
  <c r="K28" i="3"/>
  <c r="J28" i="3"/>
  <c r="I28" i="3"/>
  <c r="H28" i="3"/>
  <c r="G28" i="3"/>
  <c r="F28" i="3"/>
  <c r="E28" i="3"/>
  <c r="D28" i="3"/>
  <c r="C28" i="3"/>
  <c r="L27" i="3"/>
  <c r="K27" i="3"/>
  <c r="J27" i="3"/>
  <c r="I27" i="3"/>
  <c r="H27" i="3"/>
  <c r="G27" i="3"/>
  <c r="F27" i="3"/>
  <c r="E27" i="3"/>
  <c r="D27" i="3"/>
  <c r="C27" i="3"/>
  <c r="L26" i="3"/>
  <c r="K26" i="3"/>
  <c r="J26" i="3"/>
  <c r="I26" i="3"/>
  <c r="H26" i="3"/>
  <c r="G26" i="3"/>
  <c r="F26" i="3"/>
  <c r="E26" i="3"/>
  <c r="D26" i="3"/>
  <c r="C26" i="3"/>
  <c r="L25" i="3"/>
  <c r="K25" i="3"/>
  <c r="J25" i="3"/>
  <c r="J31" i="3" s="1"/>
  <c r="I25" i="3"/>
  <c r="I32" i="3" s="1"/>
  <c r="H25" i="3"/>
  <c r="H31" i="3" s="1"/>
  <c r="G25" i="3"/>
  <c r="F25" i="3"/>
  <c r="F31" i="3" s="1"/>
  <c r="E25" i="3"/>
  <c r="D25" i="3"/>
  <c r="C25" i="3"/>
  <c r="J24" i="3"/>
  <c r="I24" i="3"/>
  <c r="F24" i="3"/>
  <c r="E24" i="3"/>
  <c r="L20" i="3"/>
  <c r="K20" i="3"/>
  <c r="H20" i="3"/>
  <c r="G20" i="3"/>
  <c r="D20" i="3"/>
  <c r="C20" i="3"/>
  <c r="L19" i="3"/>
  <c r="K19" i="3"/>
  <c r="J19" i="3"/>
  <c r="I19" i="3"/>
  <c r="H19" i="3"/>
  <c r="G19" i="3"/>
  <c r="F19" i="3"/>
  <c r="E19" i="3"/>
  <c r="D19" i="3"/>
  <c r="C19" i="3"/>
  <c r="L17" i="3"/>
  <c r="K17" i="3"/>
  <c r="J17" i="3"/>
  <c r="H17" i="3"/>
  <c r="G17" i="3"/>
  <c r="F17" i="3"/>
  <c r="D17" i="3"/>
  <c r="C17" i="3"/>
  <c r="L16" i="3"/>
  <c r="K16" i="3"/>
  <c r="J16" i="3"/>
  <c r="I16" i="3"/>
  <c r="H16" i="3"/>
  <c r="G16" i="3"/>
  <c r="F16" i="3"/>
  <c r="E16" i="3"/>
  <c r="D16" i="3"/>
  <c r="C16" i="3"/>
  <c r="L12" i="3"/>
  <c r="L41" i="3" s="1"/>
  <c r="K12" i="3"/>
  <c r="K41" i="3" s="1"/>
  <c r="H12" i="3"/>
  <c r="H41" i="3" s="1"/>
  <c r="D12" i="3"/>
  <c r="D41" i="3" s="1"/>
  <c r="C12" i="3"/>
  <c r="C41" i="3" s="1"/>
  <c r="L11" i="3"/>
  <c r="L13" i="3" s="1"/>
  <c r="K11" i="3"/>
  <c r="J11" i="3"/>
  <c r="J40" i="3" s="1"/>
  <c r="I11" i="3"/>
  <c r="I40" i="3" s="1"/>
  <c r="H11" i="3"/>
  <c r="G11" i="3"/>
  <c r="F11" i="3"/>
  <c r="F40" i="3" s="1"/>
  <c r="E11" i="3"/>
  <c r="E40" i="3" s="1"/>
  <c r="D11" i="3"/>
  <c r="D13" i="3" s="1"/>
  <c r="C11" i="3"/>
  <c r="C40" i="3" s="1"/>
  <c r="K9" i="3"/>
  <c r="H9" i="3"/>
  <c r="G9" i="3"/>
  <c r="C9" i="3"/>
  <c r="L7" i="3"/>
  <c r="G7" i="3"/>
  <c r="L6" i="3"/>
  <c r="K6" i="3"/>
  <c r="J6" i="3"/>
  <c r="J9" i="3" s="1"/>
  <c r="I6" i="3"/>
  <c r="I9" i="3" s="1"/>
  <c r="H6" i="3"/>
  <c r="G6" i="3"/>
  <c r="F6" i="3"/>
  <c r="F9" i="3" s="1"/>
  <c r="E6" i="3"/>
  <c r="E9" i="3" s="1"/>
  <c r="D6" i="3"/>
  <c r="C6" i="3"/>
  <c r="L5" i="3"/>
  <c r="H5" i="3"/>
  <c r="D5" i="3"/>
  <c r="L4" i="3"/>
  <c r="K4" i="3"/>
  <c r="J4" i="3"/>
  <c r="I4" i="3"/>
  <c r="H4" i="3"/>
  <c r="G4" i="3"/>
  <c r="F4" i="3"/>
  <c r="E4" i="3"/>
  <c r="D4" i="3"/>
  <c r="D7" i="3" s="1"/>
  <c r="C4" i="3"/>
  <c r="L3" i="3"/>
  <c r="K3" i="3"/>
  <c r="J3" i="3"/>
  <c r="I3" i="3"/>
  <c r="I75" i="3" s="1"/>
  <c r="H3" i="3"/>
  <c r="G3" i="3"/>
  <c r="F3" i="3"/>
  <c r="E3" i="3"/>
  <c r="E66" i="3" s="1"/>
  <c r="D3" i="3"/>
  <c r="C3" i="3"/>
  <c r="H1" i="3"/>
  <c r="B1" i="3"/>
  <c r="I47" i="3" l="1"/>
  <c r="H7" i="3"/>
  <c r="J47" i="3"/>
  <c r="J32" i="3"/>
  <c r="J22" i="3" s="1"/>
  <c r="H13" i="3"/>
  <c r="E47" i="3"/>
  <c r="F32" i="3"/>
  <c r="F35" i="3"/>
  <c r="F44" i="3"/>
  <c r="F47" i="3" s="1"/>
  <c r="F21" i="3"/>
  <c r="F13" i="3"/>
  <c r="H40" i="3"/>
  <c r="G8" i="5"/>
  <c r="L8" i="5"/>
  <c r="H8" i="5"/>
  <c r="D8" i="5"/>
  <c r="I8" i="5"/>
  <c r="E8" i="5"/>
  <c r="K8" i="5"/>
  <c r="H7" i="5"/>
  <c r="K7" i="5"/>
  <c r="F6" i="5"/>
  <c r="D7" i="5"/>
  <c r="L7" i="5"/>
  <c r="G7" i="5"/>
  <c r="D40" i="3"/>
  <c r="G41" i="3"/>
  <c r="D54" i="3"/>
  <c r="D75" i="3"/>
  <c r="D37" i="3"/>
  <c r="D24" i="3"/>
  <c r="D66" i="3"/>
  <c r="H54" i="3"/>
  <c r="H37" i="3"/>
  <c r="H24" i="3"/>
  <c r="H75" i="3"/>
  <c r="L54" i="3"/>
  <c r="L66" i="3"/>
  <c r="L37" i="3"/>
  <c r="L24" i="3"/>
  <c r="L75" i="3"/>
  <c r="F7" i="3"/>
  <c r="J7" i="3"/>
  <c r="L8" i="3"/>
  <c r="I13" i="3"/>
  <c r="I21" i="3"/>
  <c r="C44" i="3"/>
  <c r="C32" i="3"/>
  <c r="C22" i="3" s="1"/>
  <c r="G44" i="3"/>
  <c r="G47" i="3" s="1"/>
  <c r="G32" i="3"/>
  <c r="G22" i="3" s="1"/>
  <c r="K44" i="3"/>
  <c r="K47" i="3" s="1"/>
  <c r="K32" i="3"/>
  <c r="K14" i="3" s="1"/>
  <c r="C31" i="3"/>
  <c r="K31" i="3"/>
  <c r="G35" i="3"/>
  <c r="B123" i="5"/>
  <c r="L9" i="5"/>
  <c r="H9" i="5"/>
  <c r="D9" i="5"/>
  <c r="K9" i="5"/>
  <c r="G9" i="5"/>
  <c r="F9" i="5"/>
  <c r="E9" i="5"/>
  <c r="J9" i="5"/>
  <c r="J13" i="3"/>
  <c r="J21" i="3"/>
  <c r="D44" i="3"/>
  <c r="D32" i="3"/>
  <c r="H44" i="3"/>
  <c r="H47" i="3" s="1"/>
  <c r="H32" i="3"/>
  <c r="H22" i="3" s="1"/>
  <c r="L44" i="3"/>
  <c r="L47" i="3" s="1"/>
  <c r="L32" i="3"/>
  <c r="D31" i="3"/>
  <c r="L31" i="3"/>
  <c r="H35" i="3"/>
  <c r="H43" i="3"/>
  <c r="G52" i="3"/>
  <c r="F22" i="3"/>
  <c r="B119" i="5"/>
  <c r="K11" i="5"/>
  <c r="G11" i="5"/>
  <c r="L5" i="5"/>
  <c r="H5" i="5"/>
  <c r="D5" i="5"/>
  <c r="J11" i="5"/>
  <c r="F11" i="5"/>
  <c r="K5" i="5"/>
  <c r="G5" i="5"/>
  <c r="E11" i="5"/>
  <c r="F5" i="5"/>
  <c r="D39" i="5"/>
  <c r="E5" i="5"/>
  <c r="I11" i="5"/>
  <c r="L11" i="5"/>
  <c r="L13" i="5" s="1"/>
  <c r="L17" i="5" s="1"/>
  <c r="D11" i="5"/>
  <c r="J5" i="5"/>
  <c r="C24" i="3"/>
  <c r="C54" i="3"/>
  <c r="C75" i="3"/>
  <c r="C37" i="3"/>
  <c r="G66" i="3"/>
  <c r="G24" i="3"/>
  <c r="G75" i="3"/>
  <c r="G37" i="3"/>
  <c r="K54" i="3"/>
  <c r="K66" i="3"/>
  <c r="K24" i="3"/>
  <c r="K37" i="3"/>
  <c r="E7" i="3"/>
  <c r="I7" i="3"/>
  <c r="C7" i="3"/>
  <c r="K7" i="3"/>
  <c r="C13" i="3"/>
  <c r="G13" i="3"/>
  <c r="K13" i="3"/>
  <c r="E13" i="3"/>
  <c r="C14" i="3"/>
  <c r="C21" i="3"/>
  <c r="G21" i="3"/>
  <c r="K21" i="3"/>
  <c r="E21" i="3"/>
  <c r="E31" i="3"/>
  <c r="I31" i="3"/>
  <c r="G31" i="3"/>
  <c r="C35" i="3"/>
  <c r="K35" i="3"/>
  <c r="C43" i="3"/>
  <c r="K43" i="3"/>
  <c r="G45" i="3"/>
  <c r="C66" i="3"/>
  <c r="I9" i="5"/>
  <c r="D35" i="3"/>
  <c r="L35" i="3"/>
  <c r="D43" i="3"/>
  <c r="L43" i="3"/>
  <c r="G54" i="3"/>
  <c r="H66" i="3"/>
  <c r="E81" i="3"/>
  <c r="E80" i="3" s="1"/>
  <c r="E12" i="3" s="1"/>
  <c r="E77" i="3"/>
  <c r="E82" i="3" s="1"/>
  <c r="E5" i="3" s="1"/>
  <c r="E8" i="3" s="1"/>
  <c r="I77" i="3"/>
  <c r="I82" i="3" s="1"/>
  <c r="I5" i="3" s="1"/>
  <c r="I8" i="3" s="1"/>
  <c r="I81" i="3"/>
  <c r="I80" i="3" s="1"/>
  <c r="I12" i="3" s="1"/>
  <c r="I22" i="3"/>
  <c r="I5" i="5"/>
  <c r="H11" i="5"/>
  <c r="E43" i="3"/>
  <c r="I43" i="3"/>
  <c r="C47" i="3"/>
  <c r="E54" i="3"/>
  <c r="F81" i="3"/>
  <c r="F80" i="3" s="1"/>
  <c r="F12" i="3" s="1"/>
  <c r="F77" i="3"/>
  <c r="F82" i="3" s="1"/>
  <c r="F5" i="3" s="1"/>
  <c r="F8" i="3" s="1"/>
  <c r="J81" i="3"/>
  <c r="J80" i="3" s="1"/>
  <c r="J12" i="3" s="1"/>
  <c r="J77" i="3"/>
  <c r="J82" i="3" s="1"/>
  <c r="J5" i="3" s="1"/>
  <c r="J8" i="3" s="1"/>
  <c r="K77" i="3"/>
  <c r="K82" i="3" s="1"/>
  <c r="K5" i="3" s="1"/>
  <c r="B120" i="5"/>
  <c r="I6" i="5"/>
  <c r="E6" i="5"/>
  <c r="L6" i="5"/>
  <c r="H6" i="5"/>
  <c r="D6" i="5"/>
  <c r="J6" i="5"/>
  <c r="J75" i="5"/>
  <c r="J37" i="5"/>
  <c r="J74" i="5" s="1"/>
  <c r="F75" i="3"/>
  <c r="F66" i="3"/>
  <c r="J75" i="3"/>
  <c r="J66" i="3"/>
  <c r="D47" i="3"/>
  <c r="D21" i="3"/>
  <c r="H21" i="3"/>
  <c r="L21" i="3"/>
  <c r="F43" i="3"/>
  <c r="J43" i="3"/>
  <c r="J52" i="3" s="1"/>
  <c r="F54" i="3"/>
  <c r="G77" i="3"/>
  <c r="G82" i="3" s="1"/>
  <c r="G5" i="3" s="1"/>
  <c r="G8" i="3" s="1"/>
  <c r="K6" i="5"/>
  <c r="E39" i="5"/>
  <c r="B95" i="5"/>
  <c r="G81" i="5"/>
  <c r="F96" i="5" s="1"/>
  <c r="B107" i="5"/>
  <c r="K81" i="5"/>
  <c r="F108" i="5" s="1"/>
  <c r="K80" i="5"/>
  <c r="E108" i="5" s="1"/>
  <c r="E7" i="5"/>
  <c r="I7" i="5"/>
  <c r="J122" i="5"/>
  <c r="F122" i="5"/>
  <c r="I122" i="5"/>
  <c r="E122" i="5"/>
  <c r="H122" i="5"/>
  <c r="D122" i="5"/>
  <c r="F8" i="5"/>
  <c r="J8" i="5"/>
  <c r="F39" i="5"/>
  <c r="D81" i="5"/>
  <c r="F87" i="5" s="1"/>
  <c r="B86" i="5"/>
  <c r="H81" i="5"/>
  <c r="F99" i="5" s="1"/>
  <c r="B98" i="5"/>
  <c r="L81" i="5"/>
  <c r="F111" i="5" s="1"/>
  <c r="B110" i="5"/>
  <c r="D80" i="5"/>
  <c r="E87" i="5" s="1"/>
  <c r="L80" i="5"/>
  <c r="E111" i="5" s="1"/>
  <c r="G122" i="5"/>
  <c r="H121" i="5"/>
  <c r="D121" i="5"/>
  <c r="K121" i="5"/>
  <c r="G121" i="5"/>
  <c r="J121" i="5"/>
  <c r="F121" i="5"/>
  <c r="F7" i="5"/>
  <c r="J7" i="5"/>
  <c r="G37" i="5"/>
  <c r="G74" i="5" s="1"/>
  <c r="K37" i="5"/>
  <c r="K74" i="5" s="1"/>
  <c r="G80" i="5"/>
  <c r="E96" i="5" s="1"/>
  <c r="E121" i="5"/>
  <c r="K122" i="5"/>
  <c r="B92" i="5"/>
  <c r="B104" i="5"/>
  <c r="H8" i="3" l="1"/>
  <c r="J14" i="3"/>
  <c r="J41" i="3"/>
  <c r="K46" i="3"/>
  <c r="K45" i="3"/>
  <c r="D32" i="5"/>
  <c r="D20" i="5"/>
  <c r="D16" i="5"/>
  <c r="D45" i="5"/>
  <c r="D44" i="5"/>
  <c r="D43" i="5"/>
  <c r="D42" i="5"/>
  <c r="D41" i="5"/>
  <c r="D69" i="5" s="1"/>
  <c r="D76" i="5"/>
  <c r="H134" i="5"/>
  <c r="C134" i="5" s="1"/>
  <c r="H130" i="5"/>
  <c r="C130" i="5" s="1"/>
  <c r="H119" i="5"/>
  <c r="D119" i="5"/>
  <c r="H133" i="5"/>
  <c r="C133" i="5" s="1"/>
  <c r="H129" i="5"/>
  <c r="C129" i="5" s="1"/>
  <c r="K119" i="5"/>
  <c r="G119" i="5"/>
  <c r="H132" i="5"/>
  <c r="C132" i="5" s="1"/>
  <c r="H128" i="5"/>
  <c r="C128" i="5" s="1"/>
  <c r="J119" i="5"/>
  <c r="F119" i="5"/>
  <c r="H135" i="5"/>
  <c r="C135" i="5" s="1"/>
  <c r="I119" i="5"/>
  <c r="H131" i="5"/>
  <c r="C131" i="5" s="1"/>
  <c r="E119" i="5"/>
  <c r="F76" i="5"/>
  <c r="F45" i="5"/>
  <c r="F44" i="5"/>
  <c r="F43" i="5"/>
  <c r="F42" i="5"/>
  <c r="F41" i="5"/>
  <c r="L69" i="5" s="1"/>
  <c r="J120" i="5"/>
  <c r="F120" i="5"/>
  <c r="I120" i="5"/>
  <c r="E120" i="5"/>
  <c r="H120" i="5"/>
  <c r="D120" i="5"/>
  <c r="K120" i="5"/>
  <c r="G120" i="5"/>
  <c r="L46" i="3"/>
  <c r="L45" i="3"/>
  <c r="L52" i="3"/>
  <c r="C52" i="3"/>
  <c r="C46" i="3"/>
  <c r="C45" i="3"/>
  <c r="H123" i="5"/>
  <c r="D123" i="5"/>
  <c r="K123" i="5"/>
  <c r="G123" i="5"/>
  <c r="J123" i="5"/>
  <c r="F123" i="5"/>
  <c r="I123" i="5"/>
  <c r="E123" i="5"/>
  <c r="K52" i="3"/>
  <c r="K22" i="3"/>
  <c r="F46" i="3"/>
  <c r="F45" i="3"/>
  <c r="K8" i="3"/>
  <c r="F14" i="3"/>
  <c r="F41" i="3"/>
  <c r="E45" i="3"/>
  <c r="E46" i="3"/>
  <c r="E14" i="3"/>
  <c r="E41" i="3"/>
  <c r="D46" i="3"/>
  <c r="D52" i="3"/>
  <c r="D45" i="3"/>
  <c r="E52" i="3"/>
  <c r="E20" i="5"/>
  <c r="E16" i="5"/>
  <c r="H14" i="3"/>
  <c r="C8" i="3"/>
  <c r="E76" i="5"/>
  <c r="E45" i="5"/>
  <c r="E43" i="5"/>
  <c r="E41" i="5"/>
  <c r="H69" i="5" s="1"/>
  <c r="E42" i="5"/>
  <c r="E44" i="5"/>
  <c r="J46" i="3"/>
  <c r="J45" i="3"/>
  <c r="I46" i="3"/>
  <c r="I45" i="3"/>
  <c r="I14" i="3"/>
  <c r="I41" i="3"/>
  <c r="I52" i="3"/>
  <c r="H52" i="3"/>
  <c r="H46" i="3"/>
  <c r="H45" i="3"/>
  <c r="L22" i="3"/>
  <c r="L14" i="3"/>
  <c r="D22" i="3"/>
  <c r="D14" i="3"/>
  <c r="D8" i="3"/>
  <c r="F52" i="3"/>
  <c r="G14" i="3"/>
  <c r="F48" i="5" l="1"/>
  <c r="K48" i="5"/>
  <c r="O48" i="5"/>
  <c r="D46" i="5"/>
  <c r="D48" i="5" s="1"/>
  <c r="E48" i="5"/>
  <c r="D24" i="5"/>
  <c r="E24" i="5" s="1"/>
  <c r="D23" i="5"/>
  <c r="D22" i="5"/>
  <c r="E14" i="5"/>
  <c r="E19" i="5"/>
  <c r="D18" i="5"/>
  <c r="E15" i="5"/>
  <c r="E32" i="5"/>
  <c r="E21" i="5"/>
  <c r="D17" i="5"/>
  <c r="G48" i="5"/>
  <c r="I48" i="5"/>
  <c r="E46" i="5"/>
  <c r="H48" i="5" s="1"/>
  <c r="H50" i="5" s="1"/>
  <c r="H54" i="5" s="1"/>
  <c r="F46" i="5"/>
  <c r="L48" i="5" s="1"/>
  <c r="L50" i="5" s="1"/>
  <c r="L54" i="5" s="1"/>
  <c r="M48" i="5"/>
  <c r="N48" i="5"/>
  <c r="J48" i="5"/>
  <c r="J126" i="5"/>
  <c r="J133" i="5" l="1"/>
  <c r="J129" i="5"/>
  <c r="J132" i="5"/>
  <c r="J128" i="5"/>
  <c r="J135" i="5"/>
  <c r="J131" i="5"/>
  <c r="J134" i="5"/>
  <c r="J130" i="5"/>
  <c r="D57" i="5"/>
  <c r="D65" i="5"/>
  <c r="D53" i="5"/>
  <c r="F14" i="5"/>
  <c r="F19" i="5"/>
  <c r="E18" i="5"/>
  <c r="F15" i="5"/>
  <c r="F32" i="5"/>
  <c r="E25" i="5"/>
  <c r="F25" i="5" s="1"/>
  <c r="F21" i="5"/>
  <c r="E17" i="5"/>
  <c r="E23" i="5"/>
  <c r="E22" i="5"/>
  <c r="F16" i="5"/>
  <c r="F20" i="5"/>
  <c r="D60" i="5" l="1"/>
  <c r="D55" i="5"/>
  <c r="E54" i="5"/>
  <c r="E65" i="5"/>
  <c r="D54" i="5"/>
  <c r="D59" i="5"/>
  <c r="E51" i="5"/>
  <c r="E58" i="5"/>
  <c r="D61" i="5"/>
  <c r="E61" i="5" s="1"/>
  <c r="E56" i="5"/>
  <c r="E52" i="5"/>
  <c r="E66" i="5" s="1"/>
  <c r="E55" i="5"/>
  <c r="K128" i="5"/>
  <c r="O128" i="5"/>
  <c r="O134" i="5"/>
  <c r="K134" i="5"/>
  <c r="K132" i="5"/>
  <c r="O132" i="5"/>
  <c r="E57" i="5"/>
  <c r="O130" i="5"/>
  <c r="K130" i="5"/>
  <c r="F26" i="5"/>
  <c r="G26" i="5" s="1"/>
  <c r="G19" i="5"/>
  <c r="F18" i="5"/>
  <c r="G15" i="5"/>
  <c r="G32" i="5"/>
  <c r="G21" i="5"/>
  <c r="F17" i="5"/>
  <c r="F23" i="5"/>
  <c r="F22" i="5"/>
  <c r="G14" i="5"/>
  <c r="G20" i="5"/>
  <c r="G16" i="5"/>
  <c r="O131" i="5"/>
  <c r="K131" i="5"/>
  <c r="O129" i="5"/>
  <c r="K129" i="5"/>
  <c r="E53" i="5"/>
  <c r="O135" i="5"/>
  <c r="K135" i="5"/>
  <c r="O133" i="5"/>
  <c r="K133" i="5"/>
  <c r="F65" i="5" l="1"/>
  <c r="E62" i="5"/>
  <c r="F62" i="5" s="1"/>
  <c r="E59" i="5"/>
  <c r="F56" i="5"/>
  <c r="F58" i="5"/>
  <c r="F54" i="5"/>
  <c r="F55" i="5"/>
  <c r="F52" i="5"/>
  <c r="F66" i="5" s="1"/>
  <c r="E60" i="5"/>
  <c r="F51" i="5"/>
  <c r="F53" i="5"/>
  <c r="F57" i="5"/>
  <c r="H32" i="5"/>
  <c r="H21" i="5"/>
  <c r="G17" i="5"/>
  <c r="G23" i="5"/>
  <c r="G22" i="5"/>
  <c r="G27" i="5"/>
  <c r="H27" i="5" s="1"/>
  <c r="H14" i="5"/>
  <c r="H19" i="5"/>
  <c r="H15" i="5"/>
  <c r="G18" i="5"/>
  <c r="H16" i="5"/>
  <c r="H20" i="5"/>
  <c r="H28" i="5" l="1"/>
  <c r="I28" i="5" s="1"/>
  <c r="H23" i="5"/>
  <c r="H22" i="5"/>
  <c r="I14" i="5"/>
  <c r="I19" i="5"/>
  <c r="H18" i="5"/>
  <c r="I15" i="5"/>
  <c r="I21" i="5"/>
  <c r="H17" i="5"/>
  <c r="I32" i="5"/>
  <c r="I16" i="5"/>
  <c r="I20" i="5"/>
  <c r="F59" i="5"/>
  <c r="G56" i="5"/>
  <c r="G58" i="5"/>
  <c r="G55" i="5"/>
  <c r="F63" i="5"/>
  <c r="G63" i="5" s="1"/>
  <c r="G54" i="5"/>
  <c r="G65" i="5"/>
  <c r="G52" i="5"/>
  <c r="G66" i="5" s="1"/>
  <c r="F60" i="5"/>
  <c r="G51" i="5"/>
  <c r="G53" i="5"/>
  <c r="G57" i="5"/>
  <c r="G64" i="5" l="1"/>
  <c r="H64" i="5" s="1"/>
  <c r="H61" i="5" s="1"/>
  <c r="I61" i="5" s="1"/>
  <c r="G60" i="5"/>
  <c r="H65" i="5"/>
  <c r="G59" i="5"/>
  <c r="J14" i="5"/>
  <c r="J19" i="5"/>
  <c r="I18" i="5"/>
  <c r="J15" i="5"/>
  <c r="I29" i="5"/>
  <c r="J29" i="5" s="1"/>
  <c r="J32" i="5"/>
  <c r="J21" i="5"/>
  <c r="I17" i="5"/>
  <c r="I23" i="5"/>
  <c r="I22" i="5"/>
  <c r="J20" i="5"/>
  <c r="J16" i="5"/>
  <c r="I58" i="5" l="1"/>
  <c r="I55" i="5"/>
  <c r="I54" i="5"/>
  <c r="I65" i="5"/>
  <c r="I52" i="5"/>
  <c r="I66" i="5" s="1"/>
  <c r="I56" i="5"/>
  <c r="I51" i="5"/>
  <c r="I57" i="5"/>
  <c r="I53" i="5"/>
  <c r="J30" i="5"/>
  <c r="K30" i="5" s="1"/>
  <c r="K19" i="5"/>
  <c r="J18" i="5"/>
  <c r="K15" i="5"/>
  <c r="K32" i="5"/>
  <c r="K21" i="5"/>
  <c r="J17" i="5"/>
  <c r="J22" i="5"/>
  <c r="K14" i="5"/>
  <c r="J23" i="5"/>
  <c r="K16" i="5"/>
  <c r="K20" i="5"/>
  <c r="L32" i="5" l="1"/>
  <c r="K17" i="5"/>
  <c r="K23" i="5"/>
  <c r="K22" i="5"/>
  <c r="K18" i="5"/>
  <c r="K31" i="5"/>
  <c r="L31" i="5" s="1"/>
  <c r="J65" i="5"/>
  <c r="I60" i="5"/>
  <c r="J56" i="5"/>
  <c r="J51" i="5"/>
  <c r="J55" i="5"/>
  <c r="I62" i="5"/>
  <c r="J62" i="5" s="1"/>
  <c r="I59" i="5"/>
  <c r="J54" i="5"/>
  <c r="J58" i="5"/>
  <c r="J52" i="5"/>
  <c r="J66" i="5" s="1"/>
  <c r="J53" i="5"/>
  <c r="J57" i="5"/>
  <c r="J63" i="5" l="1"/>
  <c r="K63" i="5" s="1"/>
  <c r="J59" i="5"/>
  <c r="K56" i="5"/>
  <c r="K55" i="5"/>
  <c r="J60" i="5"/>
  <c r="K58" i="5"/>
  <c r="K54" i="5"/>
  <c r="K52" i="5"/>
  <c r="K66" i="5" s="1"/>
  <c r="K65" i="5"/>
  <c r="K51" i="5"/>
  <c r="K53" i="5"/>
  <c r="K57" i="5"/>
  <c r="K59" i="5" l="1"/>
  <c r="K64" i="5"/>
  <c r="L64" i="5" s="1"/>
  <c r="L61" i="5" s="1"/>
  <c r="M61" i="5" s="1"/>
  <c r="K60" i="5"/>
  <c r="L65" i="5"/>
  <c r="M56" i="5" l="1"/>
  <c r="M54" i="5"/>
  <c r="M65" i="5"/>
  <c r="M58" i="5"/>
  <c r="M55" i="5"/>
  <c r="M52" i="5"/>
  <c r="M66" i="5" s="1"/>
  <c r="M51" i="5"/>
  <c r="M53" i="5"/>
  <c r="M57" i="5"/>
  <c r="N65" i="5" l="1"/>
  <c r="M62" i="5"/>
  <c r="N62" i="5" s="1"/>
  <c r="N58" i="5"/>
  <c r="N55" i="5"/>
  <c r="M60" i="5"/>
  <c r="N52" i="5"/>
  <c r="N66" i="5" s="1"/>
  <c r="M59" i="5"/>
  <c r="N54" i="5"/>
  <c r="N51" i="5"/>
  <c r="N56" i="5"/>
  <c r="N53" i="5"/>
  <c r="N57" i="5"/>
  <c r="N60" i="5" l="1"/>
  <c r="O52" i="5"/>
  <c r="O66" i="5" s="1"/>
  <c r="N59" i="5"/>
  <c r="O54" i="5"/>
  <c r="O51" i="5"/>
  <c r="O65" i="5"/>
  <c r="O58" i="5"/>
  <c r="N63" i="5"/>
  <c r="O63" i="5" s="1"/>
  <c r="O56" i="5"/>
  <c r="O55" i="5"/>
  <c r="O57" i="5"/>
  <c r="O53" i="5"/>
  <c r="O64" i="5" l="1"/>
  <c r="P64" i="5" s="1"/>
  <c r="O59" i="5"/>
  <c r="P65" i="5"/>
  <c r="O60" i="5"/>
</calcChain>
</file>

<file path=xl/sharedStrings.xml><?xml version="1.0" encoding="utf-8"?>
<sst xmlns="http://schemas.openxmlformats.org/spreadsheetml/2006/main" count="262" uniqueCount="198">
  <si>
    <t>C 01.00 - OWN FUNDS (CA1)</t>
  </si>
  <si>
    <t>ID</t>
  </si>
  <si>
    <t>Item</t>
  </si>
  <si>
    <t>OWN FUNDS</t>
  </si>
  <si>
    <t>1.1</t>
  </si>
  <si>
    <t>TIER 1 CAPITAL</t>
  </si>
  <si>
    <t>COMMON EQUITY TIER 1 CAPITAL</t>
  </si>
  <si>
    <t>ADDITIONAL TIER 1 CAPITAL</t>
  </si>
  <si>
    <t>Capital instruments eligible as AT1 Capital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</si>
  <si>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</si>
  <si>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</si>
  <si>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</si>
  <si>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TIER 2 CAPITAL</t>
  </si>
  <si>
    <t>Capital instruments and subordinated loans eligible as T2 Capital</t>
  </si>
  <si>
    <t xml:space="preserve">Transitional adjustments due to grandfathered T2 Capital instruments and subordinated loans </t>
  </si>
  <si>
    <t>Instruments issued by subsidiaries that are given recognition in T2 Capital</t>
  </si>
  <si>
    <t>Transitional adjustments due to additional recognition in T2 Capital of instruments issued by subsidiaries</t>
  </si>
  <si>
    <t>C 02.00 - OWN FUNDS REQUIREMENTS (CA2)</t>
  </si>
  <si>
    <t>1</t>
  </si>
  <si>
    <t>1.1.1</t>
  </si>
  <si>
    <t>1.1.2</t>
  </si>
  <si>
    <t>1.2</t>
  </si>
  <si>
    <t>C 04.00 - MEMORANDUM ITEMS (CA4)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</si>
  <si>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</si>
  <si>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</si>
  <si>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</si>
  <si>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</si>
  <si>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</si>
  <si>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</si>
  <si>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</si>
  <si>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</si>
  <si>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</si>
  <si>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</si>
  <si>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</si>
  <si>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</si>
  <si>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</si>
  <si>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</si>
  <si>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</si>
  <si>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</si>
  <si>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</si>
  <si>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</si>
  <si>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</si>
  <si>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</si>
  <si>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</si>
  <si>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</si>
  <si>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</si>
  <si>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</si>
  <si>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</si>
  <si>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</si>
  <si>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</si>
  <si>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TOTAL RISK EXPOSURE AMOUNT</t>
  </si>
  <si>
    <t>PRA SUPPLEMENTARY DATA SECTION</t>
  </si>
  <si>
    <t>Total balance sheet assets</t>
  </si>
  <si>
    <t>Additional information on P&amp;L, balance sheet and leverage data</t>
  </si>
  <si>
    <t xml:space="preserve">  </t>
  </si>
  <si>
    <t>Capital+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</si>
  <si>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</si>
  <si>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</si>
  <si>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</si>
  <si>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</si>
  <si>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Profit (+) or loss (-) for the period</t>
  </si>
  <si>
    <t>Leverage ratio exposure measure (Basel 2014 definition)</t>
  </si>
  <si>
    <t>Capital Resources</t>
  </si>
  <si>
    <t>CET1 capital - transitional</t>
  </si>
  <si>
    <t>CET1 capital - excluding transitional adjustments</t>
  </si>
  <si>
    <t>Memo (solo only): CET1 capital - full impact (ultimate end-point)</t>
  </si>
  <si>
    <t>CET1 capital ratio - transitional</t>
  </si>
  <si>
    <t>CET1 capital ratio - excluding transitional adjustments</t>
  </si>
  <si>
    <t>Memo (solo only): CET1 capital ratio - full impact (ultimate end-point)</t>
  </si>
  <si>
    <t>Tier 1 capital - transitional</t>
  </si>
  <si>
    <t>Tier 1 capital - excluding transitional adjustments</t>
  </si>
  <si>
    <t>Tier 1 capital ratio - transitional</t>
  </si>
  <si>
    <t>Tier 1 capital ratio - excluding transitional adjustments</t>
  </si>
  <si>
    <t>Tier 2 capital - transitional</t>
  </si>
  <si>
    <t>Tier 2 capital - excluding transitional adjustments</t>
  </si>
  <si>
    <t>Total capital - transitional</t>
  </si>
  <si>
    <t>Total capital - excluding transitional adjustments</t>
  </si>
  <si>
    <t>Total capital ratio - transitional</t>
  </si>
  <si>
    <t>Total capital ratio - excluding transitional adjustments</t>
  </si>
  <si>
    <t>Risk Weighted Assets (RWAs)</t>
  </si>
  <si>
    <t>Total risk exposure amount - transitional</t>
  </si>
  <si>
    <t>of which: position, foreign exchange and commodities risks</t>
  </si>
  <si>
    <t>of which: operational risk (OpR)</t>
  </si>
  <si>
    <t>of which: credit valuation adjustment</t>
  </si>
  <si>
    <t>of which: related to large exposures in the trading book</t>
  </si>
  <si>
    <t>of which: other</t>
  </si>
  <si>
    <t>RWAs excluding transitional adjustments</t>
  </si>
  <si>
    <t>Memo (solo only): RWAs full impact (ultimate end-point)</t>
  </si>
  <si>
    <t>Own funds requirement for Basel 1 floor</t>
  </si>
  <si>
    <t>Extent to which Basel 1 floor requirement exceeds Pillar 1 requirement</t>
  </si>
  <si>
    <t>Leverage Ratio</t>
  </si>
  <si>
    <t>Total assets per balance sheet</t>
  </si>
  <si>
    <t>Tier 1 leverage ratio - transitional</t>
  </si>
  <si>
    <t>Tier 1 leverage ratio - excluding transitional adjustments</t>
  </si>
  <si>
    <t>Pillar 2 - ICG and Buffers</t>
  </si>
  <si>
    <t>Individual capital guidance (ICG)</t>
  </si>
  <si>
    <t>of which, CET1 from 1-Jan-15</t>
  </si>
  <si>
    <t>CET1 surplus over CET1 ICG - transitional</t>
  </si>
  <si>
    <t>Total capital surplus over ICG - transitional</t>
  </si>
  <si>
    <t>of which, capital conservation buffer</t>
  </si>
  <si>
    <t>of which, countercyclical buffer</t>
  </si>
  <si>
    <t>of which, systemically important institution buffer</t>
  </si>
  <si>
    <t>CET1 surplus over CET1 ICG and combined buffer - transitional</t>
  </si>
  <si>
    <t>Memo: Additional Tier 1 and Tier 2 Capital</t>
  </si>
  <si>
    <t>Additional Tier 1 Capital - transitional</t>
  </si>
  <si>
    <t>Tier 2 Capital - transitional</t>
  </si>
  <si>
    <t>Value adjustments due to the requirements for prudent valuation (PVA)</t>
  </si>
  <si>
    <t>Goodwill and other intangible assets</t>
  </si>
  <si>
    <t>Deferred tax assets</t>
  </si>
  <si>
    <t>IRB shortfall of credit risk adjustments to expected losses</t>
  </si>
  <si>
    <t>Defined benefit pension fund assets</t>
  </si>
  <si>
    <t>Significant and non-significant investments</t>
  </si>
  <si>
    <t>Own credit risk</t>
  </si>
  <si>
    <t>Memo: Capital Excluding Transitional Adjustments</t>
  </si>
  <si>
    <t>Excess of deduction from T2 items over T2 Capital (deducted from AT1)</t>
  </si>
  <si>
    <t>Excess of deduction from AT1 items over AT1 Capital (deducted from CET1)</t>
  </si>
  <si>
    <t>Additional Tier 1 capital - excluding transitional adjustments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</si>
  <si>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</si>
  <si>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</si>
  <si>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</si>
  <si>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</si>
  <si>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</si>
  <si>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</si>
  <si>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</si>
  <si>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</si>
  <si>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</si>
  <si>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</si>
  <si>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</si>
  <si>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</si>
  <si>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</si>
  <si>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</si>
  <si>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</si>
  <si>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</si>
  <si>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</si>
  <si>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</si>
  <si>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</si>
  <si>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</si>
  <si>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</si>
  <si>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</si>
  <si>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</si>
  <si>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</si>
  <si>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</si>
  <si>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</si>
  <si>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</si>
  <si>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</si>
  <si>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</si>
  <si>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</si>
  <si>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</si>
  <si>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</si>
  <si>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</si>
  <si>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r>
      <t xml:space="preserve">Combined buffer requirement - </t>
    </r>
    <r>
      <rPr>
        <i/>
        <sz val="10"/>
        <color theme="1"/>
        <rFont val="Arial"/>
        <family val="2"/>
      </rPr>
      <t>NB this excludes the CPB / PRA buffer</t>
    </r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</si>
  <si>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</si>
  <si>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</si>
  <si>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</si>
  <si>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</si>
  <si>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</si>
  <si>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</si>
  <si>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</si>
  <si>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</si>
  <si>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</si>
  <si>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</si>
  <si>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</si>
  <si>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</si>
  <si>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</si>
  <si>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</si>
  <si>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</si>
  <si>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of which: credit, counterparty credit, dilution risks and free deliveries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</si>
  <si>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</si>
  <si>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</si>
  <si>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</si>
  <si>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</si>
  <si>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</si>
  <si>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r>
      <t>Memo: Selected Adjustments to CET1</t>
    </r>
    <r>
      <rPr>
        <i/>
        <sz val="12"/>
        <rFont val="Arial"/>
        <family val="2"/>
      </rPr>
      <t xml:space="preserve"> (excluding transitional adjustments)</t>
    </r>
  </si>
  <si>
    <t>Settlement / delivery risks</t>
  </si>
  <si>
    <t>Notes from the firm, if any</t>
  </si>
  <si>
    <t>PRA 103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</si>
  <si>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</si>
  <si>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</si>
  <si>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t>Rows [r]</t>
  </si>
  <si>
    <t>LEI code</t>
  </si>
  <si>
    <r>
      <t xml:space="preserve">Reporting currency for this report </t>
    </r>
    <r>
      <rPr>
        <i/>
        <strike/>
        <sz val="11"/>
        <color theme="1"/>
        <rFont val="Arial"/>
        <family val="2"/>
      </rPr>
      <t/>
    </r>
  </si>
  <si>
    <t>0010</t>
  </si>
  <si>
    <t>0015</t>
  </si>
  <si>
    <t>0020</t>
  </si>
  <si>
    <t>0530</t>
  </si>
  <si>
    <t>0750</t>
  </si>
  <si>
    <t>0740</t>
  </si>
  <si>
    <t>0760</t>
  </si>
  <si>
    <t>0770</t>
  </si>
  <si>
    <t>0780</t>
  </si>
  <si>
    <t>0800</t>
  </si>
  <si>
    <t>0810</t>
  </si>
  <si>
    <t>0820</t>
  </si>
  <si>
    <t>0260</t>
  </si>
  <si>
    <t>0270</t>
  </si>
  <si>
    <t>0281</t>
  </si>
  <si>
    <t>Total Leverage Ratio exposure measure - using a fully phased-in definition of Tier 1 capital</t>
  </si>
  <si>
    <t>Effective from 1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</si>
</sst>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.00_);_(* \(#,##0.00\);_(* &quot;-&quot;??_);_(@_)"/>
    <numFmt numFmtId="165" formatCode="[$-F800]dddd\,\ mmmm\ dd\,\ yyyy"/>
    <numFmt numFmtId="166" formatCode="#,##0_ ;[Red]\-#,##0\ 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_-[$€-2]* #,##0.00_-;\-[$€-2]* #,##0.00_-;_-[$€-2]* &quot;-&quot;??_-"/>
    <numFmt numFmtId="176" formatCode="[$-409]mmm\-yy;@"/>
    <numFmt numFmtId="177" formatCode="_-* #,##0.00_-;\-* #,##0.00_-;_-* \-??_-;_-@_-"/>
  </numFmts>
  <fonts count="10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4.9989318521683403E-2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 tint="-0.1499984740745262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trike/>
      <sz val="11"/>
      <color theme="1"/>
      <name val="Arial"/>
      <family val="2"/>
    </font>
    <font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b/>
      <strike/>
      <sz val="11"/>
      <color theme="1"/>
      <name val="Arial"/>
      <family val="2"/>
    </font>
    <font>
      <i/>
      <sz val="1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9"/>
      <name val="Verdana"/>
      <family val="2"/>
    </font>
    <font>
      <sz val="10"/>
      <color theme="1"/>
      <name val="BdE Neue Helvetica 45 Light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b/>
      <sz val="14"/>
      <color rgb="FFFF0000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082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>
      <alignment vertical="center"/>
    </xf>
    <xf numFmtId="0" fontId="12" fillId="7" borderId="0" applyNumberFormat="0" applyFill="0" applyBorder="0" applyAlignment="0" applyProtection="0">
      <alignment vertical="top"/>
    </xf>
    <xf numFmtId="0" fontId="13" fillId="0" borderId="0" applyFill="0" applyBorder="0" applyAlignment="0"/>
    <xf numFmtId="169" fontId="14" fillId="0" borderId="34" applyFill="0" applyBorder="0" applyAlignment="0" applyProtection="0">
      <alignment horizontal="centerContinuous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Alignment="0">
      <alignment horizontal="left"/>
    </xf>
    <xf numFmtId="3" fontId="17" fillId="0" borderId="0" applyNumberFormat="0" applyBorder="0">
      <protection locked="0"/>
    </xf>
    <xf numFmtId="0" fontId="18" fillId="0" borderId="0"/>
    <xf numFmtId="0" fontId="19" fillId="0" borderId="0" applyNumberFormat="0">
      <alignment vertical="top" wrapText="1"/>
      <protection locked="0"/>
    </xf>
    <xf numFmtId="0" fontId="20" fillId="0" borderId="0" applyNumberFormat="0" applyAlignment="0">
      <alignment horizontal="left"/>
    </xf>
    <xf numFmtId="9" fontId="21" fillId="0" borderId="7" applyNumberFormat="0" applyBorder="0" applyAlignment="0">
      <protection locked="0"/>
    </xf>
    <xf numFmtId="9" fontId="21" fillId="0" borderId="7" applyNumberFormat="0" applyBorder="0" applyAlignment="0">
      <protection locked="0"/>
    </xf>
    <xf numFmtId="38" fontId="3" fillId="8" borderId="23">
      <alignment horizontal="right" vertical="center"/>
    </xf>
    <xf numFmtId="38" fontId="3" fillId="9" borderId="23">
      <alignment horizontal="right" vertical="center"/>
    </xf>
    <xf numFmtId="170" fontId="22" fillId="0" borderId="0" applyNumberFormat="0" applyBorder="0"/>
    <xf numFmtId="3" fontId="23" fillId="0" borderId="40" applyNumberFormat="0" applyBorder="0"/>
    <xf numFmtId="170" fontId="22" fillId="0" borderId="0" applyNumberFormat="0" applyBorder="0"/>
    <xf numFmtId="0" fontId="24" fillId="0" borderId="0" applyNumberFormat="0"/>
    <xf numFmtId="0" fontId="25" fillId="5" borderId="0" applyNumberFormat="0" applyBorder="0" applyAlignment="0" applyProtection="0"/>
    <xf numFmtId="38" fontId="26" fillId="10" borderId="0" applyNumberFormat="0" applyBorder="0" applyAlignment="0" applyProtection="0"/>
    <xf numFmtId="0" fontId="1" fillId="10" borderId="7" applyNumberFormat="0" applyFont="0" applyBorder="0" applyProtection="0">
      <alignment horizontal="center" vertical="center"/>
    </xf>
    <xf numFmtId="0" fontId="27" fillId="0" borderId="2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8" fillId="11" borderId="7">
      <alignment horizontal="center"/>
    </xf>
    <xf numFmtId="0" fontId="27" fillId="0" borderId="0" applyNumberFormat="0" applyFill="0" applyBorder="0" applyAlignment="0" applyProtection="0"/>
    <xf numFmtId="0" fontId="10" fillId="0" borderId="48" applyNumberFormat="0" applyFill="0" applyAlignment="0" applyProtection="0"/>
    <xf numFmtId="0" fontId="11" fillId="0" borderId="49" applyNumberFormat="0" applyFill="0" applyAlignment="0" applyProtection="0"/>
    <xf numFmtId="0" fontId="28" fillId="11" borderId="7">
      <alignment horizontal="center"/>
    </xf>
    <xf numFmtId="0" fontId="4" fillId="7" borderId="10" applyFont="0" applyBorder="0">
      <alignment horizont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38" fontId="3" fillId="12" borderId="23">
      <alignment horizontal="right" vertical="center"/>
    </xf>
    <xf numFmtId="38" fontId="3" fillId="4" borderId="23">
      <alignment horizontal="right" vertical="center"/>
    </xf>
    <xf numFmtId="38" fontId="3" fillId="3" borderId="23">
      <alignment horizontal="right" vertical="center"/>
    </xf>
    <xf numFmtId="10" fontId="26" fillId="13" borderId="7" applyNumberFormat="0" applyBorder="0" applyAlignment="0" applyProtection="0"/>
    <xf numFmtId="10" fontId="26" fillId="13" borderId="7" applyNumberFormat="0" applyBorder="0" applyAlignment="0" applyProtection="0"/>
    <xf numFmtId="3" fontId="1" fillId="14" borderId="7" applyFont="0">
      <alignment horizontal="right" vertical="center"/>
      <protection locked="0"/>
    </xf>
    <xf numFmtId="38" fontId="32" fillId="11" borderId="39" applyNumberFormat="0" applyBorder="0" applyAlignment="0">
      <alignment horizontal="right"/>
    </xf>
    <xf numFmtId="0" fontId="26" fillId="10" borderId="58">
      <alignment horizontal="center"/>
    </xf>
    <xf numFmtId="0" fontId="26" fillId="10" borderId="58">
      <alignment horizontal="center"/>
    </xf>
    <xf numFmtId="39" fontId="32" fillId="0" borderId="0" applyNumberFormat="0" applyFill="0">
      <alignment vertical="top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33" fillId="6" borderId="0" applyNumberFormat="0" applyBorder="0" applyAlignment="0" applyProtection="0"/>
    <xf numFmtId="0" fontId="24" fillId="0" borderId="0"/>
    <xf numFmtId="0" fontId="1" fillId="0" borderId="0"/>
    <xf numFmtId="175" fontId="9" fillId="0" borderId="0"/>
    <xf numFmtId="175" fontId="9" fillId="0" borderId="0"/>
    <xf numFmtId="0" fontId="1" fillId="0" borderId="0"/>
    <xf numFmtId="0" fontId="1" fillId="0" borderId="0">
      <alignment vertical="center"/>
    </xf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" fillId="0" borderId="0"/>
    <xf numFmtId="0" fontId="1" fillId="0" borderId="0">
      <alignment horizontal="left" wrapText="1"/>
    </xf>
    <xf numFmtId="0" fontId="9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4" fillId="0" borderId="0"/>
    <xf numFmtId="0" fontId="34" fillId="0" borderId="0"/>
    <xf numFmtId="38" fontId="3" fillId="15" borderId="23">
      <alignment horizontal="right" vertical="center"/>
    </xf>
    <xf numFmtId="38" fontId="3" fillId="16" borderId="23">
      <alignment horizontal="right" vertical="center"/>
    </xf>
    <xf numFmtId="38" fontId="3" fillId="17" borderId="23">
      <alignment horizontal="right" vertical="center"/>
    </xf>
    <xf numFmtId="3" fontId="1" fillId="18" borderId="7" applyFont="0">
      <alignment horizontal="right" vertical="center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NumberForma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5" fillId="0" borderId="21">
      <alignment horizontal="center"/>
    </xf>
    <xf numFmtId="3" fontId="28" fillId="0" borderId="0" applyFont="0" applyFill="0" applyBorder="0" applyAlignment="0" applyProtection="0"/>
    <xf numFmtId="0" fontId="28" fillId="19" borderId="0" applyNumberFormat="0" applyFont="0" applyBorder="0" applyAlignment="0" applyProtection="0"/>
    <xf numFmtId="3" fontId="36" fillId="0" borderId="0" applyNumberFormat="0" applyBorder="0">
      <protection locked="0"/>
    </xf>
    <xf numFmtId="40" fontId="37" fillId="0" borderId="0" applyNumberFormat="0" applyBorder="0">
      <protection locked="0"/>
    </xf>
    <xf numFmtId="0" fontId="38" fillId="0" borderId="0" applyNumberFormat="0" applyBorder="0">
      <protection locked="0"/>
    </xf>
    <xf numFmtId="0" fontId="36" fillId="0" borderId="0" applyNumberFormat="0"/>
    <xf numFmtId="14" fontId="39" fillId="0" borderId="59" applyNumberFormat="0">
      <alignment vertical="top"/>
    </xf>
    <xf numFmtId="0" fontId="40" fillId="0" borderId="0" applyNumberFormat="0" applyBorder="0">
      <alignment vertical="top" wrapText="1"/>
    </xf>
    <xf numFmtId="14" fontId="41" fillId="0" borderId="0" applyNumberFormat="0" applyFill="0" applyBorder="0" applyAlignment="0" applyProtection="0">
      <alignment horizontal="left"/>
    </xf>
    <xf numFmtId="3" fontId="1" fillId="7" borderId="7" applyFont="0">
      <alignment horizontal="right" vertical="center"/>
    </xf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2" fillId="0" borderId="0" applyNumberFormat="0" applyBorder="0" applyAlignment="0"/>
    <xf numFmtId="40" fontId="42" fillId="0" borderId="0" applyBorder="0">
      <alignment horizontal="right"/>
    </xf>
    <xf numFmtId="0" fontId="9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4" borderId="0" applyNumberFormat="0" applyBorder="0" applyAlignment="0" applyProtection="0"/>
    <xf numFmtId="0" fontId="15" fillId="34" borderId="0" applyNumberFormat="0" applyBorder="0" applyAlignment="0" applyProtection="0"/>
    <xf numFmtId="0" fontId="2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5" fillId="35" borderId="0" applyNumberFormat="0" applyBorder="0" applyAlignment="0" applyProtection="0"/>
    <xf numFmtId="0" fontId="2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5" fillId="36" borderId="0" applyNumberFormat="0" applyBorder="0" applyAlignment="0" applyProtection="0"/>
    <xf numFmtId="0" fontId="2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5" fillId="38" borderId="0" applyNumberFormat="0" applyBorder="0" applyAlignment="0" applyProtection="0"/>
    <xf numFmtId="0" fontId="2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5" fillId="41" borderId="0" applyNumberFormat="0" applyBorder="0" applyAlignment="0" applyProtection="0"/>
    <xf numFmtId="0" fontId="2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15" fillId="42" borderId="0" applyNumberFormat="0" applyBorder="0" applyAlignment="0" applyProtection="0"/>
    <xf numFmtId="0" fontId="2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8" fillId="47" borderId="0" applyNumberFormat="0" applyBorder="0" applyAlignment="0" applyProtection="0"/>
    <xf numFmtId="0" fontId="69" fillId="44" borderId="0" applyNumberFormat="0" applyBorder="0" applyAlignment="0" applyProtection="0"/>
    <xf numFmtId="0" fontId="68" fillId="44" borderId="0" applyNumberFormat="0" applyBorder="0" applyAlignment="0" applyProtection="0"/>
    <xf numFmtId="0" fontId="69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1" borderId="0" applyNumberFormat="0" applyBorder="0" applyAlignment="0" applyProtection="0"/>
    <xf numFmtId="0" fontId="68" fillId="41" borderId="0" applyNumberFormat="0" applyBorder="0" applyAlignment="0" applyProtection="0"/>
    <xf numFmtId="0" fontId="69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8" fillId="42" borderId="0" applyNumberFormat="0" applyBorder="0" applyAlignment="0" applyProtection="0"/>
    <xf numFmtId="0" fontId="69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5" borderId="0" applyNumberFormat="0" applyBorder="0" applyAlignment="0" applyProtection="0"/>
    <xf numFmtId="0" fontId="68" fillId="45" borderId="0" applyNumberFormat="0" applyBorder="0" applyAlignment="0" applyProtection="0"/>
    <xf numFmtId="0" fontId="69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8" fillId="47" borderId="0" applyNumberFormat="0" applyBorder="0" applyAlignment="0" applyProtection="0"/>
    <xf numFmtId="0" fontId="69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8" fillId="44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8" fillId="47" borderId="0" applyNumberFormat="0" applyBorder="0" applyAlignment="0" applyProtection="0"/>
    <xf numFmtId="0" fontId="69" fillId="48" borderId="0" applyNumberFormat="0" applyBorder="0" applyAlignment="0" applyProtection="0"/>
    <xf numFmtId="0" fontId="68" fillId="48" borderId="0" applyNumberFormat="0" applyBorder="0" applyAlignment="0" applyProtection="0"/>
    <xf numFmtId="0" fontId="69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66" fillId="32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8" fillId="49" borderId="0" applyNumberFormat="0" applyBorder="0" applyAlignment="0" applyProtection="0"/>
    <xf numFmtId="0" fontId="69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49" borderId="0" applyNumberFormat="0" applyBorder="0" applyAlignment="0" applyProtection="0"/>
    <xf numFmtId="0" fontId="66" fillId="33" borderId="0" applyNumberFormat="0" applyBorder="0" applyAlignment="0" applyProtection="0"/>
    <xf numFmtId="0" fontId="69" fillId="49" borderId="0" applyNumberFormat="0" applyBorder="0" applyAlignment="0" applyProtection="0"/>
    <xf numFmtId="0" fontId="68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45" borderId="0" applyNumberFormat="0" applyBorder="0" applyAlignment="0" applyProtection="0"/>
    <xf numFmtId="0" fontId="68" fillId="45" borderId="0" applyNumberFormat="0" applyBorder="0" applyAlignment="0" applyProtection="0"/>
    <xf numFmtId="0" fontId="69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51" borderId="0" applyNumberFormat="0" applyBorder="0" applyAlignment="0" applyProtection="0"/>
    <xf numFmtId="0" fontId="68" fillId="51" borderId="0" applyNumberFormat="0" applyBorder="0" applyAlignment="0" applyProtection="0"/>
    <xf numFmtId="0" fontId="69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51" borderId="0" applyNumberFormat="0" applyBorder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1" fillId="35" borderId="0" applyNumberFormat="0" applyBorder="0" applyAlignment="0" applyProtection="0"/>
    <xf numFmtId="0" fontId="72" fillId="35" borderId="0" applyNumberFormat="0" applyBorder="0" applyAlignment="0" applyProtection="0"/>
    <xf numFmtId="0" fontId="71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62" fillId="29" borderId="0" applyNumberFormat="0" applyBorder="0" applyAlignment="0" applyProtection="0"/>
    <xf numFmtId="0" fontId="71" fillId="35" borderId="0" applyNumberFormat="0" applyBorder="0" applyAlignment="0" applyProtection="0"/>
    <xf numFmtId="0" fontId="72" fillId="35" borderId="0" applyNumberFormat="0" applyBorder="0" applyAlignment="0" applyProtection="0"/>
    <xf numFmtId="0" fontId="71" fillId="35" borderId="0" applyNumberFormat="0" applyBorder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4" fillId="39" borderId="78" applyNumberFormat="0" applyAlignment="0" applyProtection="0"/>
    <xf numFmtId="0" fontId="75" fillId="36" borderId="0" applyNumberFormat="0" applyBorder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6" fillId="11" borderId="78" applyNumberFormat="0" applyAlignment="0" applyProtection="0"/>
    <xf numFmtId="0" fontId="76" fillId="11" borderId="78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6" fillId="11" borderId="78" applyNumberFormat="0" applyAlignment="0" applyProtection="0"/>
    <xf numFmtId="0" fontId="76" fillId="11" borderId="78" applyNumberFormat="0" applyAlignment="0" applyProtection="0"/>
    <xf numFmtId="0" fontId="76" fillId="11" borderId="78" applyNumberFormat="0" applyAlignment="0" applyProtection="0"/>
    <xf numFmtId="0" fontId="76" fillId="11" borderId="78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65" fillId="31" borderId="76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6" fillId="11" borderId="78" applyNumberFormat="0" applyAlignment="0" applyProtection="0"/>
    <xf numFmtId="0" fontId="76" fillId="11" borderId="78" applyNumberFormat="0" applyAlignment="0" applyProtection="0"/>
    <xf numFmtId="0" fontId="73" fillId="11" borderId="78" applyNumberFormat="0" applyAlignment="0" applyProtection="0"/>
    <xf numFmtId="0" fontId="73" fillId="11" borderId="78" applyNumberFormat="0" applyAlignment="0" applyProtection="0"/>
    <xf numFmtId="0" fontId="76" fillId="11" borderId="78" applyNumberFormat="0" applyAlignment="0" applyProtection="0"/>
    <xf numFmtId="0" fontId="76" fillId="11" borderId="78" applyNumberFormat="0" applyAlignment="0" applyProtection="0"/>
    <xf numFmtId="0" fontId="77" fillId="52" borderId="79" applyNumberFormat="0" applyAlignment="0" applyProtection="0"/>
    <xf numFmtId="0" fontId="78" fillId="0" borderId="80" applyNumberFormat="0" applyFill="0" applyAlignment="0" applyProtection="0"/>
    <xf numFmtId="0" fontId="79" fillId="52" borderId="79" applyNumberFormat="0" applyAlignment="0" applyProtection="0"/>
    <xf numFmtId="0" fontId="77" fillId="52" borderId="79" applyNumberFormat="0" applyAlignment="0" applyProtection="0"/>
    <xf numFmtId="0" fontId="79" fillId="52" borderId="79" applyNumberFormat="0" applyAlignment="0" applyProtection="0"/>
    <xf numFmtId="0" fontId="77" fillId="52" borderId="79" applyNumberFormat="0" applyAlignment="0" applyProtection="0"/>
    <xf numFmtId="0" fontId="77" fillId="52" borderId="79" applyNumberFormat="0" applyAlignment="0" applyProtection="0"/>
    <xf numFmtId="0" fontId="79" fillId="52" borderId="79" applyNumberFormat="0" applyAlignment="0" applyProtection="0"/>
    <xf numFmtId="0" fontId="79" fillId="52" borderId="79" applyNumberFormat="0" applyAlignment="0" applyProtection="0"/>
    <xf numFmtId="0" fontId="79" fillId="52" borderId="79" applyNumberFormat="0" applyAlignment="0" applyProtection="0"/>
    <xf numFmtId="0" fontId="79" fillId="52" borderId="79" applyNumberFormat="0" applyAlignment="0" applyProtection="0"/>
    <xf numFmtId="0" fontId="80" fillId="0" borderId="0" applyNumberFormat="0" applyFill="0" applyBorder="0" applyAlignment="0" applyProtection="0"/>
    <xf numFmtId="0" fontId="81" fillId="0" borderId="81" applyNumberFormat="0" applyFill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3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4" fillId="0" borderId="0"/>
    <xf numFmtId="0" fontId="85" fillId="0" borderId="0"/>
    <xf numFmtId="0" fontId="84" fillId="0" borderId="0"/>
    <xf numFmtId="0" fontId="85" fillId="0" borderId="0"/>
    <xf numFmtId="0" fontId="86" fillId="0" borderId="0">
      <protection locked="0"/>
    </xf>
    <xf numFmtId="0" fontId="87" fillId="39" borderId="78" applyNumberFormat="0" applyAlignment="0" applyProtection="0"/>
    <xf numFmtId="0" fontId="87" fillId="39" borderId="78" applyNumberFormat="0" applyAlignment="0" applyProtection="0"/>
    <xf numFmtId="0" fontId="77" fillId="52" borderId="79" applyNumberFormat="0" applyAlignment="0" applyProtection="0"/>
    <xf numFmtId="0" fontId="88" fillId="0" borderId="0">
      <protection locked="0"/>
    </xf>
    <xf numFmtId="0" fontId="88" fillId="0" borderId="0">
      <protection locked="0"/>
    </xf>
    <xf numFmtId="0" fontId="83" fillId="0" borderId="0" applyNumberFormat="0" applyFill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8" fillId="50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8" fillId="51" borderId="0" applyNumberFormat="0" applyBorder="0" applyAlignment="0" applyProtection="0"/>
    <xf numFmtId="0" fontId="74" fillId="39" borderId="78" applyNumberFormat="0" applyAlignment="0" applyProtection="0"/>
    <xf numFmtId="0" fontId="74" fillId="39" borderId="78" applyNumberFormat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92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39" fillId="36" borderId="0" applyNumberFormat="0" applyBorder="0" applyAlignment="0" applyProtection="0"/>
    <xf numFmtId="0" fontId="75" fillId="36" borderId="0" applyNumberFormat="0" applyBorder="0" applyAlignment="0" applyProtection="0"/>
    <xf numFmtId="0" fontId="39" fillId="36" borderId="0" applyNumberFormat="0" applyBorder="0" applyAlignment="0" applyProtection="0"/>
    <xf numFmtId="0" fontId="75" fillId="36" borderId="0" applyNumberFormat="0" applyBorder="0" applyAlignment="0" applyProtection="0"/>
    <xf numFmtId="0" fontId="25" fillId="5" borderId="0" applyNumberFormat="0" applyBorder="0" applyAlignment="0" applyProtection="0"/>
    <xf numFmtId="0" fontId="75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1" fillId="5" borderId="0" applyNumberFormat="0" applyBorder="0" applyAlignment="0" applyProtection="0"/>
    <xf numFmtId="0" fontId="39" fillId="36" borderId="0" applyNumberFormat="0" applyBorder="0" applyAlignment="0" applyProtection="0"/>
    <xf numFmtId="0" fontId="75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93" fillId="0" borderId="81" applyNumberFormat="0" applyFill="0" applyAlignment="0" applyProtection="0"/>
    <xf numFmtId="0" fontId="81" fillId="0" borderId="81" applyNumberFormat="0" applyFill="0" applyAlignment="0" applyProtection="0"/>
    <xf numFmtId="0" fontId="93" fillId="0" borderId="81" applyNumberFormat="0" applyFill="0" applyAlignment="0" applyProtection="0"/>
    <xf numFmtId="0" fontId="81" fillId="0" borderId="81" applyNumberFormat="0" applyFill="0" applyAlignment="0" applyProtection="0"/>
    <xf numFmtId="0" fontId="81" fillId="0" borderId="81" applyNumberFormat="0" applyFill="0" applyAlignment="0" applyProtection="0"/>
    <xf numFmtId="0" fontId="93" fillId="0" borderId="81" applyNumberFormat="0" applyFill="0" applyAlignment="0" applyProtection="0"/>
    <xf numFmtId="0" fontId="93" fillId="0" borderId="81" applyNumberFormat="0" applyFill="0" applyAlignment="0" applyProtection="0"/>
    <xf numFmtId="0" fontId="93" fillId="0" borderId="81" applyNumberFormat="0" applyFill="0" applyAlignment="0" applyProtection="0"/>
    <xf numFmtId="0" fontId="93" fillId="0" borderId="81" applyNumberFormat="0" applyFill="0" applyAlignment="0" applyProtection="0"/>
    <xf numFmtId="0" fontId="94" fillId="0" borderId="82" applyNumberFormat="0" applyFill="0" applyAlignment="0" applyProtection="0"/>
    <xf numFmtId="0" fontId="82" fillId="0" borderId="82" applyNumberFormat="0" applyFill="0" applyAlignment="0" applyProtection="0"/>
    <xf numFmtId="0" fontId="10" fillId="0" borderId="48" applyNumberFormat="0" applyFill="0" applyAlignment="0" applyProtection="0"/>
    <xf numFmtId="0" fontId="94" fillId="0" borderId="82" applyNumberFormat="0" applyFill="0" applyAlignment="0" applyProtection="0"/>
    <xf numFmtId="0" fontId="82" fillId="0" borderId="82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82" applyNumberFormat="0" applyFill="0" applyAlignment="0" applyProtection="0"/>
    <xf numFmtId="0" fontId="94" fillId="0" borderId="82" applyNumberFormat="0" applyFill="0" applyAlignment="0" applyProtection="0"/>
    <xf numFmtId="0" fontId="94" fillId="0" borderId="82" applyNumberFormat="0" applyFill="0" applyAlignment="0" applyProtection="0"/>
    <xf numFmtId="0" fontId="94" fillId="0" borderId="82" applyNumberFormat="0" applyFill="0" applyAlignment="0" applyProtection="0"/>
    <xf numFmtId="0" fontId="94" fillId="0" borderId="82" applyNumberFormat="0" applyFill="0" applyAlignment="0" applyProtection="0"/>
    <xf numFmtId="0" fontId="95" fillId="0" borderId="83" applyNumberFormat="0" applyFill="0" applyAlignment="0" applyProtection="0"/>
    <xf numFmtId="0" fontId="83" fillId="0" borderId="83" applyNumberFormat="0" applyFill="0" applyAlignment="0" applyProtection="0"/>
    <xf numFmtId="0" fontId="95" fillId="0" borderId="83" applyNumberFormat="0" applyFill="0" applyAlignment="0" applyProtection="0"/>
    <xf numFmtId="0" fontId="83" fillId="0" borderId="83" applyNumberFormat="0" applyFill="0" applyAlignment="0" applyProtection="0"/>
    <xf numFmtId="0" fontId="11" fillId="0" borderId="49" applyNumberFormat="0" applyFill="0" applyAlignment="0" applyProtection="0"/>
    <xf numFmtId="0" fontId="83" fillId="0" borderId="83" applyNumberFormat="0" applyFill="0" applyAlignment="0" applyProtection="0"/>
    <xf numFmtId="0" fontId="95" fillId="0" borderId="83" applyNumberFormat="0" applyFill="0" applyAlignment="0" applyProtection="0"/>
    <xf numFmtId="0" fontId="95" fillId="0" borderId="83" applyNumberFormat="0" applyFill="0" applyAlignment="0" applyProtection="0"/>
    <xf numFmtId="0" fontId="95" fillId="0" borderId="83" applyNumberFormat="0" applyFill="0" applyAlignment="0" applyProtection="0"/>
    <xf numFmtId="0" fontId="95" fillId="0" borderId="83" applyNumberFormat="0" applyFill="0" applyAlignment="0" applyProtection="0"/>
    <xf numFmtId="0" fontId="9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3" fontId="1" fillId="53" borderId="7" applyFont="0" applyProtection="0">
      <alignment horizontal="right" vertical="center"/>
    </xf>
    <xf numFmtId="0" fontId="1" fillId="53" borderId="10" applyNumberFormat="0" applyFont="0" applyBorder="0" applyProtection="0">
      <alignment horizontal="left"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8" fillId="0" borderId="80" applyNumberFormat="0" applyFill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2" fillId="35" borderId="0" applyNumberFormat="0" applyBorder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74" fillId="39" borderId="78" applyNumberFormat="0" applyAlignment="0" applyProtection="0"/>
    <xf numFmtId="0" fontId="74" fillId="39" borderId="78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74" fillId="39" borderId="78" applyNumberFormat="0" applyAlignment="0" applyProtection="0"/>
    <xf numFmtId="0" fontId="74" fillId="39" borderId="78" applyNumberFormat="0" applyAlignment="0" applyProtection="0"/>
    <xf numFmtId="0" fontId="74" fillId="39" borderId="78" applyNumberFormat="0" applyAlignment="0" applyProtection="0"/>
    <xf numFmtId="0" fontId="74" fillId="39" borderId="78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64" fillId="30" borderId="76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74" fillId="39" borderId="78" applyNumberFormat="0" applyAlignment="0" applyProtection="0"/>
    <xf numFmtId="0" fontId="74" fillId="39" borderId="78" applyNumberFormat="0" applyAlignment="0" applyProtection="0"/>
    <xf numFmtId="0" fontId="87" fillId="39" borderId="78" applyNumberFormat="0" applyAlignment="0" applyProtection="0"/>
    <xf numFmtId="0" fontId="87" fillId="39" borderId="78" applyNumberFormat="0" applyAlignment="0" applyProtection="0"/>
    <xf numFmtId="0" fontId="1" fillId="54" borderId="85" applyNumberFormat="0" applyFont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8" fillId="50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8" fillId="51" borderId="0" applyNumberFormat="0" applyBorder="0" applyAlignment="0" applyProtection="0"/>
    <xf numFmtId="0" fontId="75" fillId="36" borderId="0" applyNumberFormat="0" applyBorder="0" applyAlignment="0" applyProtection="0"/>
    <xf numFmtId="0" fontId="97" fillId="11" borderId="77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80" applyNumberFormat="0" applyFill="0" applyAlignment="0" applyProtection="0"/>
    <xf numFmtId="0" fontId="78" fillId="0" borderId="80" applyNumberFormat="0" applyFill="0" applyAlignment="0" applyProtection="0"/>
    <xf numFmtId="0" fontId="99" fillId="0" borderId="80" applyNumberFormat="0" applyFill="0" applyAlignment="0" applyProtection="0"/>
    <xf numFmtId="0" fontId="78" fillId="0" borderId="80" applyNumberFormat="0" applyFill="0" applyAlignment="0" applyProtection="0"/>
    <xf numFmtId="0" fontId="78" fillId="0" borderId="80" applyNumberFormat="0" applyFill="0" applyAlignment="0" applyProtection="0"/>
    <xf numFmtId="0" fontId="99" fillId="0" borderId="80" applyNumberFormat="0" applyFill="0" applyAlignment="0" applyProtection="0"/>
    <xf numFmtId="0" fontId="99" fillId="0" borderId="80" applyNumberFormat="0" applyFill="0" applyAlignment="0" applyProtection="0"/>
    <xf numFmtId="0" fontId="99" fillId="0" borderId="80" applyNumberFormat="0" applyFill="0" applyAlignment="0" applyProtection="0"/>
    <xf numFmtId="0" fontId="99" fillId="0" borderId="80" applyNumberFormat="0" applyFill="0" applyAlignment="0" applyProtection="0"/>
    <xf numFmtId="0" fontId="91" fillId="0" borderId="0" applyNumberFormat="0" applyFill="0" applyBorder="0" applyAlignment="0" applyProtection="0"/>
    <xf numFmtId="0" fontId="1" fillId="0" borderId="0" applyFont="0" applyFill="0" applyBorder="0" applyAlignment="0" applyProtection="0"/>
    <xf numFmtId="177" fontId="1" fillId="0" borderId="0" applyFill="0" applyBorder="0" applyAlignment="0" applyProtection="0"/>
    <xf numFmtId="177" fontId="1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6" fillId="0" borderId="0">
      <protection locked="0"/>
    </xf>
    <xf numFmtId="0" fontId="1" fillId="0" borderId="0"/>
    <xf numFmtId="0" fontId="100" fillId="55" borderId="0" applyNumberFormat="0" applyBorder="0" applyAlignment="0" applyProtection="0"/>
    <xf numFmtId="0" fontId="101" fillId="55" borderId="0" applyNumberFormat="0" applyBorder="0" applyAlignment="0" applyProtection="0"/>
    <xf numFmtId="0" fontId="100" fillId="55" borderId="0" applyNumberFormat="0" applyBorder="0" applyAlignment="0" applyProtection="0"/>
    <xf numFmtId="0" fontId="101" fillId="55" borderId="0" applyNumberFormat="0" applyBorder="0" applyAlignment="0" applyProtection="0"/>
    <xf numFmtId="0" fontId="33" fillId="6" borderId="0" applyNumberFormat="0" applyBorder="0" applyAlignment="0" applyProtection="0"/>
    <xf numFmtId="0" fontId="101" fillId="55" borderId="0" applyNumberFormat="0" applyBorder="0" applyAlignment="0" applyProtection="0"/>
    <xf numFmtId="0" fontId="100" fillId="55" borderId="0" applyNumberFormat="0" applyBorder="0" applyAlignment="0" applyProtection="0"/>
    <xf numFmtId="0" fontId="100" fillId="55" borderId="0" applyNumberFormat="0" applyBorder="0" applyAlignment="0" applyProtection="0"/>
    <xf numFmtId="0" fontId="63" fillId="6" borderId="0" applyNumberFormat="0" applyBorder="0" applyAlignment="0" applyProtection="0"/>
    <xf numFmtId="0" fontId="100" fillId="55" borderId="0" applyNumberFormat="0" applyBorder="0" applyAlignment="0" applyProtection="0"/>
    <xf numFmtId="0" fontId="101" fillId="55" borderId="0" applyNumberFormat="0" applyBorder="0" applyAlignment="0" applyProtection="0"/>
    <xf numFmtId="0" fontId="100" fillId="55" borderId="0" applyNumberFormat="0" applyBorder="0" applyAlignment="0" applyProtection="0"/>
    <xf numFmtId="37" fontId="10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175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3" fillId="0" borderId="0">
      <alignment vertical="top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>
      <alignment horizontal="left" wrapText="1"/>
    </xf>
    <xf numFmtId="0" fontId="15" fillId="0" borderId="0"/>
    <xf numFmtId="0" fontId="1" fillId="0" borderId="0">
      <alignment horizontal="left" wrapText="1"/>
    </xf>
    <xf numFmtId="0" fontId="1" fillId="0" borderId="0"/>
    <xf numFmtId="0" fontId="104" fillId="0" borderId="0"/>
    <xf numFmtId="0" fontId="104" fillId="0" borderId="0"/>
    <xf numFmtId="0" fontId="1" fillId="0" borderId="0"/>
    <xf numFmtId="0" fontId="34" fillId="0" borderId="0"/>
    <xf numFmtId="0" fontId="10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3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2" fillId="54" borderId="85" applyNumberFormat="0" applyFont="0" applyAlignment="0" applyProtection="0"/>
    <xf numFmtId="0" fontId="2" fillId="54" borderId="85" applyNumberFormat="0" applyFont="0" applyAlignment="0" applyProtection="0"/>
    <xf numFmtId="0" fontId="105" fillId="0" borderId="84" applyNumberFormat="0" applyFill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97" fillId="11" borderId="77" applyNumberFormat="0" applyAlignment="0" applyProtection="0"/>
    <xf numFmtId="0" fontId="97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97" fillId="11" borderId="77" applyNumberFormat="0" applyAlignment="0" applyProtection="0"/>
    <xf numFmtId="0" fontId="97" fillId="11" borderId="77" applyNumberFormat="0" applyAlignment="0" applyProtection="0"/>
    <xf numFmtId="0" fontId="97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0" fontId="70" fillId="11" borderId="77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6" fillId="0" borderId="0">
      <protection locked="0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38" fontId="41" fillId="0" borderId="0"/>
    <xf numFmtId="0" fontId="72" fillId="35" borderId="0" applyNumberFormat="0" applyBorder="0" applyAlignment="0" applyProtection="0"/>
    <xf numFmtId="0" fontId="97" fillId="11" borderId="77" applyNumberFormat="0" applyAlignment="0" applyProtection="0"/>
    <xf numFmtId="0" fontId="97" fillId="11" borderId="77" applyNumberFormat="0" applyAlignment="0" applyProtection="0"/>
    <xf numFmtId="0" fontId="71" fillId="35" borderId="0" applyNumberFormat="0" applyBorder="0" applyAlignment="0" applyProtection="0"/>
    <xf numFmtId="0" fontId="101" fillId="55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67" fillId="0" borderId="0"/>
    <xf numFmtId="0" fontId="76" fillId="11" borderId="78" applyNumberFormat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1" applyNumberFormat="0" applyFill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0" fillId="0" borderId="0" applyNumberFormat="0" applyFill="0" applyBorder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6" fillId="0" borderId="86">
      <protection locked="0"/>
    </xf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6" fillId="0" borderId="86">
      <protection locked="0"/>
    </xf>
    <xf numFmtId="0" fontId="86" fillId="0" borderId="86">
      <protection locked="0"/>
    </xf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0" fillId="0" borderId="0" applyNumberFormat="0" applyFill="0" applyBorder="0" applyAlignment="0" applyProtection="0"/>
    <xf numFmtId="0" fontId="93" fillId="0" borderId="81" applyNumberFormat="0" applyFill="0" applyAlignment="0" applyProtection="0"/>
    <xf numFmtId="0" fontId="94" fillId="0" borderId="82" applyNumberFormat="0" applyFill="0" applyAlignment="0" applyProtection="0"/>
    <xf numFmtId="0" fontId="95" fillId="0" borderId="83" applyNumberFormat="0" applyFill="0" applyAlignment="0" applyProtection="0"/>
    <xf numFmtId="0" fontId="95" fillId="0" borderId="0" applyNumberFormat="0" applyFill="0" applyBorder="0" applyAlignment="0" applyProtection="0"/>
    <xf numFmtId="0" fontId="99" fillId="0" borderId="80" applyNumberFormat="0" applyFill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9" fillId="52" borderId="79" applyNumberFormat="0" applyAlignment="0" applyProtection="0"/>
    <xf numFmtId="0" fontId="1" fillId="0" borderId="0"/>
    <xf numFmtId="0" fontId="1" fillId="0" borderId="0" applyNumberFormat="0" applyFill="0" applyBorder="0" applyAlignment="0" applyProtection="0"/>
  </cellStyleXfs>
  <cellXfs count="337">
    <xf numFmtId="0" fontId="0" fillId="0" borderId="0" xfId="0"/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  <protection hidden="1"/>
    </xf>
    <xf numFmtId="15" fontId="1" fillId="2" borderId="51" xfId="0" applyNumberFormat="1" applyFont="1" applyFill="1" applyBorder="1" applyAlignment="1">
      <alignment horizontal="right" vertical="center" wrapText="1"/>
    </xf>
    <xf numFmtId="15" fontId="1" fillId="2" borderId="16" xfId="0" applyNumberFormat="1" applyFont="1" applyFill="1" applyBorder="1" applyAlignment="1">
      <alignment horizontal="right" vertical="center" wrapText="1"/>
    </xf>
    <xf numFmtId="15" fontId="1" fillId="2" borderId="17" xfId="0" applyNumberFormat="1" applyFont="1" applyFill="1" applyBorder="1" applyAlignment="1">
      <alignment horizontal="right" vertical="center" wrapText="1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2" xfId="0" applyFont="1" applyBorder="1" applyAlignment="1">
      <alignment horizontal="left" vertical="center" indent="2"/>
    </xf>
    <xf numFmtId="0" fontId="1" fillId="0" borderId="53" xfId="0" applyFont="1" applyBorder="1" applyAlignment="1">
      <alignment horizontal="left" vertical="center" indent="2"/>
    </xf>
    <xf numFmtId="0" fontId="1" fillId="0" borderId="52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3" fillId="0" borderId="52" xfId="0" applyFont="1" applyBorder="1" applyAlignment="1">
      <alignment horizontal="left" vertical="center" indent="1"/>
    </xf>
    <xf numFmtId="0" fontId="3" fillId="0" borderId="52" xfId="0" applyFont="1" applyFill="1" applyBorder="1" applyAlignment="1">
      <alignment horizontal="left" vertical="center" indent="1"/>
    </xf>
    <xf numFmtId="0" fontId="3" fillId="0" borderId="57" xfId="0" applyFont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 indent="2"/>
    </xf>
    <xf numFmtId="0" fontId="1" fillId="0" borderId="52" xfId="0" applyFont="1" applyBorder="1" applyAlignment="1">
      <alignment horizontal="left" vertical="center" indent="1"/>
    </xf>
    <xf numFmtId="0" fontId="1" fillId="0" borderId="57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19" xfId="0" applyFont="1" applyBorder="1" applyAlignment="1" applyProtection="1">
      <alignment horizontal="right" vertical="center"/>
      <protection hidden="1"/>
    </xf>
    <xf numFmtId="15" fontId="3" fillId="2" borderId="51" xfId="0" applyNumberFormat="1" applyFont="1" applyFill="1" applyBorder="1" applyAlignment="1" applyProtection="1">
      <alignment horizontal="right" vertical="center"/>
      <protection hidden="1"/>
    </xf>
    <xf numFmtId="15" fontId="3" fillId="2" borderId="16" xfId="0" applyNumberFormat="1" applyFont="1" applyFill="1" applyBorder="1" applyAlignment="1" applyProtection="1">
      <alignment horizontal="right" vertical="center"/>
      <protection hidden="1"/>
    </xf>
    <xf numFmtId="15" fontId="3" fillId="2" borderId="17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52" xfId="0" applyFont="1" applyFill="1" applyBorder="1" applyAlignment="1">
      <alignment horizontal="left" vertical="center" wrapText="1" indent="2"/>
    </xf>
    <xf numFmtId="0" fontId="3" fillId="0" borderId="53" xfId="0" applyFont="1" applyFill="1" applyBorder="1" applyAlignment="1">
      <alignment horizontal="left" vertical="center" wrapText="1" indent="2"/>
    </xf>
    <xf numFmtId="0" fontId="3" fillId="0" borderId="57" xfId="0" applyFont="1" applyFill="1" applyBorder="1" applyAlignment="1">
      <alignment horizontal="left" vertical="center" wrapText="1" indent="2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3" fillId="0" borderId="18" xfId="0" applyFont="1" applyBorder="1"/>
    <xf numFmtId="0" fontId="3" fillId="0" borderId="0" xfId="0" applyFont="1" applyBorder="1"/>
    <xf numFmtId="0" fontId="3" fillId="0" borderId="19" xfId="0" applyFont="1" applyBorder="1"/>
    <xf numFmtId="38" fontId="3" fillId="0" borderId="0" xfId="0" applyNumberFormat="1" applyFont="1" applyBorder="1"/>
    <xf numFmtId="37" fontId="3" fillId="0" borderId="0" xfId="0" applyNumberFormat="1" applyFont="1" applyBorder="1"/>
    <xf numFmtId="168" fontId="7" fillId="0" borderId="0" xfId="1" applyNumberFormat="1" applyFont="1" applyBorder="1" applyAlignment="1">
      <alignment horizontal="left" vertical="center" wrapText="1"/>
    </xf>
    <xf numFmtId="168" fontId="3" fillId="0" borderId="0" xfId="1" applyNumberFormat="1" applyFont="1" applyBorder="1" applyAlignment="1">
      <alignment horizontal="left" vertical="center" wrapText="1"/>
    </xf>
    <xf numFmtId="168" fontId="3" fillId="0" borderId="0" xfId="1" quotePrefix="1" applyNumberFormat="1" applyFont="1" applyBorder="1" applyAlignment="1">
      <alignment horizontal="left" vertical="center" wrapText="1"/>
    </xf>
    <xf numFmtId="0" fontId="3" fillId="0" borderId="0" xfId="0" applyFont="1" applyBorder="1" applyAlignment="1"/>
    <xf numFmtId="0" fontId="3" fillId="0" borderId="18" xfId="0" applyFont="1" applyBorder="1" applyAlignment="1"/>
    <xf numFmtId="0" fontId="3" fillId="20" borderId="7" xfId="0" applyFont="1" applyFill="1" applyBorder="1" applyAlignment="1">
      <alignment horizontal="left" vertical="center"/>
    </xf>
    <xf numFmtId="168" fontId="3" fillId="0" borderId="36" xfId="1" applyNumberFormat="1" applyFont="1" applyBorder="1" applyAlignment="1">
      <alignment horizontal="center" vertical="center"/>
    </xf>
    <xf numFmtId="168" fontId="3" fillId="0" borderId="37" xfId="1" applyNumberFormat="1" applyFont="1" applyBorder="1" applyAlignment="1">
      <alignment horizontal="center" vertical="center"/>
    </xf>
    <xf numFmtId="0" fontId="3" fillId="0" borderId="19" xfId="0" applyFont="1" applyBorder="1" applyAlignment="1"/>
    <xf numFmtId="0" fontId="3" fillId="0" borderId="0" xfId="0" applyFont="1" applyAlignment="1"/>
    <xf numFmtId="0" fontId="3" fillId="0" borderId="60" xfId="0" quotePrefix="1" applyFont="1" applyBorder="1" applyAlignment="1">
      <alignment horizontal="left" vertical="center"/>
    </xf>
    <xf numFmtId="168" fontId="3" fillId="0" borderId="0" xfId="1" applyNumberFormat="1" applyFont="1" applyBorder="1" applyAlignment="1">
      <alignment vertical="center"/>
    </xf>
    <xf numFmtId="0" fontId="3" fillId="21" borderId="61" xfId="0" quotePrefix="1" applyFont="1" applyFill="1" applyBorder="1" applyAlignment="1">
      <alignment horizontal="left" vertical="center"/>
    </xf>
    <xf numFmtId="168" fontId="3" fillId="0" borderId="39" xfId="1" applyNumberFormat="1" applyFont="1" applyBorder="1" applyAlignment="1">
      <alignment horizontal="center" vertical="center"/>
    </xf>
    <xf numFmtId="168" fontId="3" fillId="0" borderId="0" xfId="1" applyNumberFormat="1" applyFont="1" applyBorder="1" applyAlignment="1">
      <alignment horizontal="center" vertical="center"/>
    </xf>
    <xf numFmtId="0" fontId="3" fillId="22" borderId="61" xfId="0" quotePrefix="1" applyFont="1" applyFill="1" applyBorder="1" applyAlignment="1">
      <alignment horizontal="left" vertical="center"/>
    </xf>
    <xf numFmtId="0" fontId="3" fillId="23" borderId="61" xfId="0" quotePrefix="1" applyFont="1" applyFill="1" applyBorder="1" applyAlignment="1">
      <alignment horizontal="left" vertical="center"/>
    </xf>
    <xf numFmtId="0" fontId="3" fillId="23" borderId="62" xfId="0" quotePrefix="1" applyFont="1" applyFill="1" applyBorder="1" applyAlignment="1">
      <alignment horizontal="left" vertical="center"/>
    </xf>
    <xf numFmtId="168" fontId="3" fillId="0" borderId="41" xfId="1" applyNumberFormat="1" applyFont="1" applyBorder="1" applyAlignment="1">
      <alignment horizontal="center" vertical="center"/>
    </xf>
    <xf numFmtId="168" fontId="3" fillId="0" borderId="34" xfId="1" applyNumberFormat="1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24" borderId="60" xfId="0" applyFont="1" applyFill="1" applyBorder="1" applyAlignment="1">
      <alignment horizontal="left" vertical="center"/>
    </xf>
    <xf numFmtId="14" fontId="3" fillId="0" borderId="0" xfId="0" applyNumberFormat="1" applyFont="1" applyBorder="1"/>
    <xf numFmtId="0" fontId="3" fillId="0" borderId="19" xfId="0" applyFont="1" applyBorder="1" applyAlignment="1">
      <alignment horizontal="center" vertical="center"/>
    </xf>
    <xf numFmtId="0" fontId="3" fillId="24" borderId="61" xfId="0" applyFont="1" applyFill="1" applyBorder="1" applyAlignment="1">
      <alignment horizontal="left" vertical="center"/>
    </xf>
    <xf numFmtId="0" fontId="3" fillId="24" borderId="63" xfId="0" applyFont="1" applyFill="1" applyBorder="1" applyAlignment="1">
      <alignment horizontal="left" vertical="center"/>
    </xf>
    <xf numFmtId="168" fontId="3" fillId="0" borderId="64" xfId="1" applyNumberFormat="1" applyFont="1" applyBorder="1" applyAlignment="1">
      <alignment horizontal="center" vertical="center"/>
    </xf>
    <xf numFmtId="168" fontId="3" fillId="0" borderId="65" xfId="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68" fontId="3" fillId="0" borderId="0" xfId="1" applyNumberFormat="1" applyFont="1" applyBorder="1" applyAlignment="1">
      <alignment horizontal="center"/>
    </xf>
    <xf numFmtId="16" fontId="3" fillId="0" borderId="0" xfId="0" applyNumberFormat="1" applyFont="1" applyBorder="1"/>
    <xf numFmtId="49" fontId="3" fillId="0" borderId="0" xfId="0" applyNumberFormat="1" applyFont="1" applyBorder="1"/>
    <xf numFmtId="49" fontId="3" fillId="0" borderId="19" xfId="0" applyNumberFormat="1" applyFont="1" applyBorder="1"/>
    <xf numFmtId="176" fontId="7" fillId="0" borderId="0" xfId="0" applyNumberFormat="1" applyFont="1" applyFill="1" applyBorder="1" applyAlignment="1">
      <alignment horizontal="center" vertical="center" wrapText="1"/>
    </xf>
    <xf numFmtId="38" fontId="3" fillId="0" borderId="0" xfId="0" quotePrefix="1" applyNumberFormat="1" applyFont="1" applyBorder="1"/>
    <xf numFmtId="10" fontId="3" fillId="0" borderId="0" xfId="2" applyNumberFormat="1" applyFont="1" applyBorder="1"/>
    <xf numFmtId="167" fontId="3" fillId="0" borderId="0" xfId="2" applyNumberFormat="1" applyFont="1" applyFill="1" applyBorder="1"/>
    <xf numFmtId="168" fontId="7" fillId="0" borderId="34" xfId="1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168" fontId="7" fillId="0" borderId="19" xfId="1" applyNumberFormat="1" applyFont="1" applyBorder="1" applyAlignment="1">
      <alignment horizontal="left" vertical="center" wrapText="1"/>
    </xf>
    <xf numFmtId="168" fontId="7" fillId="0" borderId="0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21" xfId="0" applyNumberFormat="1" applyFont="1" applyBorder="1"/>
    <xf numFmtId="168" fontId="3" fillId="26" borderId="0" xfId="1" applyNumberFormat="1" applyFont="1" applyFill="1" applyBorder="1"/>
    <xf numFmtId="0" fontId="3" fillId="2" borderId="0" xfId="0" applyFont="1" applyFill="1" applyBorder="1"/>
    <xf numFmtId="0" fontId="43" fillId="2" borderId="0" xfId="92" applyFont="1" applyFill="1" applyBorder="1" applyAlignment="1">
      <alignment vertical="center"/>
    </xf>
    <xf numFmtId="15" fontId="3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16" fontId="3" fillId="2" borderId="0" xfId="0" applyNumberFormat="1" applyFont="1" applyFill="1" applyBorder="1"/>
    <xf numFmtId="0" fontId="4" fillId="25" borderId="0" xfId="92" applyFont="1" applyFill="1" applyBorder="1" applyAlignment="1">
      <alignment vertical="center"/>
    </xf>
    <xf numFmtId="0" fontId="3" fillId="25" borderId="0" xfId="0" applyFont="1" applyFill="1" applyBorder="1"/>
    <xf numFmtId="168" fontId="3" fillId="0" borderId="0" xfId="1" applyNumberFormat="1" applyFont="1" applyBorder="1"/>
    <xf numFmtId="167" fontId="3" fillId="0" borderId="19" xfId="2" applyNumberFormat="1" applyFont="1" applyFill="1" applyBorder="1"/>
    <xf numFmtId="167" fontId="3" fillId="0" borderId="36" xfId="2" applyNumberFormat="1" applyFont="1" applyBorder="1" applyAlignment="1">
      <alignment horizontal="center" vertical="center"/>
    </xf>
    <xf numFmtId="167" fontId="3" fillId="0" borderId="37" xfId="2" applyNumberFormat="1" applyFont="1" applyBorder="1" applyAlignment="1">
      <alignment horizontal="center" vertical="center"/>
    </xf>
    <xf numFmtId="167" fontId="3" fillId="0" borderId="56" xfId="2" applyNumberFormat="1" applyFont="1" applyBorder="1" applyAlignment="1">
      <alignment horizontal="center" vertical="center"/>
    </xf>
    <xf numFmtId="167" fontId="3" fillId="0" borderId="39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center" vertical="center"/>
    </xf>
    <xf numFmtId="167" fontId="3" fillId="0" borderId="19" xfId="2" applyNumberFormat="1" applyFont="1" applyBorder="1" applyAlignment="1">
      <alignment horizontal="center" vertical="center"/>
    </xf>
    <xf numFmtId="167" fontId="3" fillId="0" borderId="41" xfId="2" applyNumberFormat="1" applyFont="1" applyBorder="1" applyAlignment="1">
      <alignment horizontal="center" vertical="center"/>
    </xf>
    <xf numFmtId="167" fontId="3" fillId="0" borderId="34" xfId="2" applyNumberFormat="1" applyFont="1" applyBorder="1" applyAlignment="1">
      <alignment horizontal="center" vertical="center"/>
    </xf>
    <xf numFmtId="167" fontId="3" fillId="0" borderId="54" xfId="2" applyNumberFormat="1" applyFont="1" applyBorder="1" applyAlignment="1">
      <alignment horizontal="center" vertical="center"/>
    </xf>
    <xf numFmtId="167" fontId="3" fillId="0" borderId="64" xfId="2" applyNumberFormat="1" applyFont="1" applyBorder="1" applyAlignment="1">
      <alignment horizontal="center" vertical="center"/>
    </xf>
    <xf numFmtId="167" fontId="3" fillId="0" borderId="65" xfId="2" applyNumberFormat="1" applyFont="1" applyBorder="1" applyAlignment="1">
      <alignment horizontal="center" vertical="center"/>
    </xf>
    <xf numFmtId="167" fontId="3" fillId="0" borderId="66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center"/>
    </xf>
    <xf numFmtId="167" fontId="3" fillId="0" borderId="19" xfId="2" applyNumberFormat="1" applyFont="1" applyBorder="1" applyAlignment="1">
      <alignment horizontal="center"/>
    </xf>
    <xf numFmtId="167" fontId="3" fillId="0" borderId="0" xfId="0" applyNumberFormat="1" applyFont="1" applyBorder="1"/>
    <xf numFmtId="167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168" fontId="3" fillId="8" borderId="0" xfId="1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6" xfId="0" applyFont="1" applyFill="1" applyBorder="1" applyAlignment="1" applyProtection="1">
      <alignment horizontal="left" vertical="center"/>
      <protection hidden="1"/>
    </xf>
    <xf numFmtId="0" fontId="0" fillId="0" borderId="16" xfId="0" applyBorder="1"/>
    <xf numFmtId="0" fontId="4" fillId="0" borderId="16" xfId="0" applyNumberFormat="1" applyFont="1" applyFill="1" applyBorder="1" applyAlignment="1" applyProtection="1">
      <alignment vertical="center"/>
      <protection hidden="1"/>
    </xf>
    <xf numFmtId="0" fontId="0" fillId="0" borderId="16" xfId="0" applyBorder="1" applyAlignment="1">
      <alignment vertical="center"/>
    </xf>
    <xf numFmtId="165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>
      <alignment horizontal="right" vertical="center"/>
    </xf>
    <xf numFmtId="0" fontId="3" fillId="23" borderId="0" xfId="0" applyFont="1" applyFill="1" applyBorder="1"/>
    <xf numFmtId="0" fontId="27" fillId="2" borderId="50" xfId="0" applyFont="1" applyFill="1" applyBorder="1" applyAlignment="1">
      <alignment vertical="center"/>
    </xf>
    <xf numFmtId="166" fontId="3" fillId="0" borderId="39" xfId="1" applyNumberFormat="1" applyFont="1" applyBorder="1" applyAlignment="1" applyProtection="1">
      <alignment horizontal="right" vertical="center"/>
    </xf>
    <xf numFmtId="166" fontId="3" fillId="0" borderId="0" xfId="1" applyNumberFormat="1" applyFont="1" applyBorder="1" applyAlignment="1" applyProtection="1">
      <alignment horizontal="right" vertical="center"/>
    </xf>
    <xf numFmtId="166" fontId="3" fillId="0" borderId="19" xfId="1" applyNumberFormat="1" applyFont="1" applyBorder="1" applyAlignment="1" applyProtection="1">
      <alignment horizontal="right" vertical="center"/>
    </xf>
    <xf numFmtId="166" fontId="6" fillId="0" borderId="39" xfId="1" applyNumberFormat="1" applyFont="1" applyBorder="1" applyAlignment="1" applyProtection="1">
      <alignment horizontal="right" vertical="center"/>
    </xf>
    <xf numFmtId="166" fontId="6" fillId="0" borderId="0" xfId="1" applyNumberFormat="1" applyFont="1" applyBorder="1" applyAlignment="1" applyProtection="1">
      <alignment horizontal="right" vertical="center"/>
    </xf>
    <xf numFmtId="166" fontId="6" fillId="0" borderId="19" xfId="1" applyNumberFormat="1" applyFont="1" applyBorder="1" applyAlignment="1" applyProtection="1">
      <alignment horizontal="right" vertical="center"/>
    </xf>
    <xf numFmtId="167" fontId="3" fillId="0" borderId="39" xfId="2" applyNumberFormat="1" applyFont="1" applyBorder="1" applyAlignment="1" applyProtection="1">
      <alignment horizontal="right" vertical="center"/>
    </xf>
    <xf numFmtId="167" fontId="3" fillId="0" borderId="0" xfId="2" applyNumberFormat="1" applyFont="1" applyBorder="1" applyAlignment="1" applyProtection="1">
      <alignment horizontal="right" vertical="center"/>
    </xf>
    <xf numFmtId="167" fontId="3" fillId="0" borderId="19" xfId="2" applyNumberFormat="1" applyFont="1" applyBorder="1" applyAlignment="1" applyProtection="1">
      <alignment horizontal="right" vertical="center"/>
    </xf>
    <xf numFmtId="167" fontId="6" fillId="0" borderId="41" xfId="2" applyNumberFormat="1" applyFont="1" applyBorder="1" applyAlignment="1" applyProtection="1">
      <alignment horizontal="right" vertical="center"/>
    </xf>
    <xf numFmtId="167" fontId="6" fillId="0" borderId="34" xfId="2" applyNumberFormat="1" applyFont="1" applyBorder="1" applyAlignment="1" applyProtection="1">
      <alignment horizontal="right" vertical="center"/>
    </xf>
    <xf numFmtId="167" fontId="6" fillId="0" borderId="54" xfId="2" applyNumberFormat="1" applyFont="1" applyBorder="1" applyAlignment="1" applyProtection="1">
      <alignment horizontal="right" vertical="center"/>
    </xf>
    <xf numFmtId="166" fontId="3" fillId="0" borderId="36" xfId="1" applyNumberFormat="1" applyFont="1" applyBorder="1" applyAlignment="1" applyProtection="1">
      <alignment horizontal="right" vertical="center"/>
    </xf>
    <xf numFmtId="166" fontId="3" fillId="0" borderId="37" xfId="1" applyNumberFormat="1" applyFont="1" applyBorder="1" applyAlignment="1" applyProtection="1">
      <alignment horizontal="right" vertical="center"/>
    </xf>
    <xf numFmtId="166" fontId="3" fillId="0" borderId="56" xfId="1" applyNumberFormat="1" applyFont="1" applyBorder="1" applyAlignment="1" applyProtection="1">
      <alignment horizontal="right" vertical="center"/>
    </xf>
    <xf numFmtId="167" fontId="3" fillId="0" borderId="41" xfId="2" applyNumberFormat="1" applyFont="1" applyBorder="1" applyAlignment="1" applyProtection="1">
      <alignment horizontal="right" vertical="center"/>
    </xf>
    <xf numFmtId="167" fontId="3" fillId="0" borderId="34" xfId="2" applyNumberFormat="1" applyFont="1" applyBorder="1" applyAlignment="1" applyProtection="1">
      <alignment horizontal="right" vertical="center"/>
    </xf>
    <xf numFmtId="167" fontId="3" fillId="0" borderId="54" xfId="2" applyNumberFormat="1" applyFont="1" applyBorder="1" applyAlignment="1" applyProtection="1">
      <alignment horizontal="right" vertical="center"/>
    </xf>
    <xf numFmtId="166" fontId="3" fillId="0" borderId="41" xfId="1" applyNumberFormat="1" applyFont="1" applyBorder="1" applyAlignment="1" applyProtection="1">
      <alignment horizontal="right" vertical="center"/>
    </xf>
    <xf numFmtId="166" fontId="3" fillId="0" borderId="34" xfId="1" applyNumberFormat="1" applyFont="1" applyBorder="1" applyAlignment="1" applyProtection="1">
      <alignment horizontal="right" vertical="center"/>
    </xf>
    <xf numFmtId="166" fontId="3" fillId="0" borderId="54" xfId="1" applyNumberFormat="1" applyFont="1" applyBorder="1" applyAlignment="1" applyProtection="1">
      <alignment horizontal="right" vertical="center"/>
    </xf>
    <xf numFmtId="167" fontId="3" fillId="0" borderId="43" xfId="2" applyNumberFormat="1" applyFont="1" applyBorder="1" applyAlignment="1" applyProtection="1">
      <alignment horizontal="right" vertical="center"/>
    </xf>
    <xf numFmtId="167" fontId="3" fillId="0" borderId="21" xfId="2" applyNumberFormat="1" applyFont="1" applyBorder="1" applyAlignment="1" applyProtection="1">
      <alignment horizontal="right" vertical="center"/>
    </xf>
    <xf numFmtId="167" fontId="3" fillId="0" borderId="22" xfId="2" applyNumberFormat="1" applyFont="1" applyBorder="1" applyAlignment="1" applyProtection="1">
      <alignment horizontal="right" vertical="center"/>
    </xf>
    <xf numFmtId="166" fontId="3" fillId="0" borderId="21" xfId="1" applyNumberFormat="1" applyFont="1" applyBorder="1" applyAlignment="1" applyProtection="1">
      <alignment horizontal="right" vertical="center"/>
    </xf>
    <xf numFmtId="166" fontId="3" fillId="0" borderId="22" xfId="1" applyNumberFormat="1" applyFont="1" applyBorder="1" applyAlignment="1" applyProtection="1">
      <alignment horizontal="right" vertical="center"/>
    </xf>
    <xf numFmtId="166" fontId="3" fillId="0" borderId="39" xfId="1" applyNumberFormat="1" applyFont="1" applyFill="1" applyBorder="1" applyAlignment="1" applyProtection="1">
      <alignment horizontal="right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166" fontId="3" fillId="0" borderId="43" xfId="1" applyNumberFormat="1" applyFont="1" applyBorder="1" applyAlignment="1" applyProtection="1">
      <alignment horizontal="right" vertical="center"/>
    </xf>
    <xf numFmtId="166" fontId="5" fillId="0" borderId="39" xfId="1" applyNumberFormat="1" applyFont="1" applyFill="1" applyBorder="1" applyAlignment="1" applyProtection="1">
      <alignment horizontal="right" vertical="center"/>
    </xf>
    <xf numFmtId="166" fontId="1" fillId="0" borderId="39" xfId="1" applyNumberFormat="1" applyFont="1" applyFill="1" applyBorder="1" applyAlignment="1" applyProtection="1">
      <alignment horizontal="right" vertical="center"/>
    </xf>
    <xf numFmtId="166" fontId="1" fillId="0" borderId="43" xfId="1" applyNumberFormat="1" applyFont="1" applyFill="1" applyBorder="1" applyAlignment="1" applyProtection="1">
      <alignment horizontal="right" vertical="center"/>
    </xf>
    <xf numFmtId="38" fontId="3" fillId="0" borderId="37" xfId="0" applyNumberFormat="1" applyFont="1" applyBorder="1"/>
    <xf numFmtId="0" fontId="3" fillId="0" borderId="37" xfId="0" applyFont="1" applyBorder="1"/>
    <xf numFmtId="37" fontId="3" fillId="0" borderId="38" xfId="0" applyNumberFormat="1" applyFont="1" applyBorder="1"/>
    <xf numFmtId="37" fontId="3" fillId="0" borderId="40" xfId="0" applyNumberFormat="1" applyFont="1" applyBorder="1"/>
    <xf numFmtId="38" fontId="3" fillId="0" borderId="34" xfId="0" applyNumberFormat="1" applyFont="1" applyBorder="1"/>
    <xf numFmtId="0" fontId="3" fillId="0" borderId="34" xfId="0" applyFont="1" applyBorder="1"/>
    <xf numFmtId="37" fontId="3" fillId="0" borderId="42" xfId="0" applyNumberFormat="1" applyFont="1" applyBorder="1"/>
    <xf numFmtId="0" fontId="3" fillId="0" borderId="36" xfId="0" applyFont="1" applyBorder="1"/>
    <xf numFmtId="0" fontId="3" fillId="0" borderId="39" xfId="0" applyFont="1" applyBorder="1"/>
    <xf numFmtId="0" fontId="3" fillId="27" borderId="39" xfId="0" applyFont="1" applyFill="1" applyBorder="1"/>
    <xf numFmtId="38" fontId="3" fillId="27" borderId="0" xfId="0" applyNumberFormat="1" applyFont="1" applyFill="1" applyBorder="1"/>
    <xf numFmtId="0" fontId="3" fillId="27" borderId="0" xfId="0" applyFont="1" applyFill="1" applyBorder="1"/>
    <xf numFmtId="37" fontId="3" fillId="27" borderId="40" xfId="0" applyNumberFormat="1" applyFont="1" applyFill="1" applyBorder="1"/>
    <xf numFmtId="0" fontId="3" fillId="0" borderId="0" xfId="0" applyFont="1" applyFill="1"/>
    <xf numFmtId="0" fontId="3" fillId="0" borderId="18" xfId="0" applyFont="1" applyFill="1" applyBorder="1"/>
    <xf numFmtId="0" fontId="4" fillId="0" borderId="0" xfId="92" applyFont="1" applyFill="1" applyBorder="1" applyAlignment="1">
      <alignment vertical="center"/>
    </xf>
    <xf numFmtId="0" fontId="3" fillId="0" borderId="0" xfId="0" applyFont="1" applyFill="1" applyBorder="1"/>
    <xf numFmtId="0" fontId="3" fillId="0" borderId="19" xfId="0" applyFont="1" applyFill="1" applyBorder="1"/>
    <xf numFmtId="0" fontId="3" fillId="0" borderId="60" xfId="0" applyFont="1" applyBorder="1"/>
    <xf numFmtId="0" fontId="3" fillId="27" borderId="61" xfId="0" applyFont="1" applyFill="1" applyBorder="1"/>
    <xf numFmtId="0" fontId="3" fillId="0" borderId="61" xfId="0" applyFont="1" applyBorder="1"/>
    <xf numFmtId="0" fontId="3" fillId="0" borderId="38" xfId="0" applyFont="1" applyBorder="1"/>
    <xf numFmtId="0" fontId="3" fillId="27" borderId="40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3" fillId="28" borderId="0" xfId="0" applyFont="1" applyFill="1" applyBorder="1" applyAlignment="1">
      <alignment horizontal="center" vertical="center"/>
    </xf>
    <xf numFmtId="0" fontId="3" fillId="0" borderId="62" xfId="0" applyFont="1" applyBorder="1"/>
    <xf numFmtId="0" fontId="3" fillId="0" borderId="42" xfId="0" applyFont="1" applyBorder="1"/>
    <xf numFmtId="168" fontId="3" fillId="8" borderId="0" xfId="1" applyNumberFormat="1" applyFont="1" applyFill="1" applyBorder="1" applyAlignment="1">
      <alignment wrapText="1"/>
    </xf>
    <xf numFmtId="176" fontId="3" fillId="0" borderId="18" xfId="0" applyNumberFormat="1" applyFont="1" applyBorder="1"/>
    <xf numFmtId="176" fontId="7" fillId="0" borderId="18" xfId="0" applyNumberFormat="1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7" fontId="7" fillId="0" borderId="18" xfId="0" applyNumberFormat="1" applyFont="1" applyBorder="1" applyAlignment="1">
      <alignment horizontal="left"/>
    </xf>
    <xf numFmtId="15" fontId="7" fillId="0" borderId="18" xfId="0" applyNumberFormat="1" applyFont="1" applyBorder="1" applyAlignment="1">
      <alignment horizontal="left"/>
    </xf>
    <xf numFmtId="0" fontId="52" fillId="0" borderId="12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 applyProtection="1">
      <alignment horizontal="left" vertical="center" wrapText="1"/>
    </xf>
    <xf numFmtId="0" fontId="53" fillId="0" borderId="12" xfId="0" applyFont="1" applyFill="1" applyBorder="1" applyAlignment="1" applyProtection="1">
      <alignment horizontal="left" vertical="center" wrapText="1"/>
    </xf>
    <xf numFmtId="0" fontId="53" fillId="0" borderId="11" xfId="0" applyFont="1" applyFill="1" applyBorder="1" applyAlignment="1" applyProtection="1">
      <alignment horizontal="left" vertical="center" wrapText="1"/>
    </xf>
    <xf numFmtId="0" fontId="54" fillId="0" borderId="11" xfId="0" applyFont="1" applyFill="1" applyBorder="1" applyAlignment="1">
      <alignment horizontal="left" vertical="center" wrapText="1"/>
    </xf>
    <xf numFmtId="49" fontId="53" fillId="0" borderId="11" xfId="0" applyNumberFormat="1" applyFont="1" applyFill="1" applyBorder="1" applyAlignment="1">
      <alignment horizontal="center" vertical="center" wrapText="1"/>
    </xf>
    <xf numFmtId="49" fontId="53" fillId="0" borderId="47" xfId="0" applyNumberFormat="1" applyFont="1" applyFill="1" applyBorder="1" applyAlignment="1">
      <alignment horizontal="left" vertical="center" wrapText="1"/>
    </xf>
    <xf numFmtId="0" fontId="53" fillId="0" borderId="12" xfId="0" applyFont="1" applyFill="1" applyBorder="1" applyAlignment="1">
      <alignment horizontal="center" vertical="center"/>
    </xf>
    <xf numFmtId="49" fontId="53" fillId="0" borderId="12" xfId="0" applyNumberFormat="1" applyFont="1" applyFill="1" applyBorder="1" applyAlignment="1">
      <alignment horizontal="left" vertical="center" wrapText="1"/>
    </xf>
    <xf numFmtId="49" fontId="53" fillId="0" borderId="12" xfId="0" applyNumberFormat="1" applyFont="1" applyFill="1" applyBorder="1" applyAlignment="1">
      <alignment horizontal="center" vertical="center"/>
    </xf>
    <xf numFmtId="49" fontId="54" fillId="0" borderId="11" xfId="0" applyNumberFormat="1" applyFont="1" applyFill="1" applyBorder="1" applyAlignment="1">
      <alignment horizontal="left" vertical="center" wrapText="1"/>
    </xf>
    <xf numFmtId="0" fontId="53" fillId="0" borderId="11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165" fontId="53" fillId="0" borderId="21" xfId="0" applyNumberFormat="1" applyFont="1" applyFill="1" applyBorder="1" applyAlignment="1" applyProtection="1">
      <alignment horizontal="center" vertical="center"/>
      <protection hidden="1"/>
    </xf>
    <xf numFmtId="0" fontId="53" fillId="0" borderId="21" xfId="0" applyNumberFormat="1" applyFont="1" applyFill="1" applyBorder="1" applyAlignment="1" applyProtection="1">
      <alignment vertical="center"/>
      <protection hidden="1"/>
    </xf>
    <xf numFmtId="0" fontId="45" fillId="0" borderId="0" xfId="0" applyFont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6" fillId="0" borderId="15" xfId="0" applyFont="1" applyBorder="1" applyAlignment="1" applyProtection="1">
      <alignment vertical="center"/>
    </xf>
    <xf numFmtId="0" fontId="45" fillId="0" borderId="16" xfId="0" applyFont="1" applyBorder="1" applyAlignment="1" applyProtection="1">
      <alignment horizontal="center" vertical="center"/>
    </xf>
    <xf numFmtId="0" fontId="46" fillId="0" borderId="16" xfId="0" applyFont="1" applyBorder="1" applyAlignment="1" applyProtection="1">
      <alignment vertical="center"/>
    </xf>
    <xf numFmtId="0" fontId="46" fillId="0" borderId="17" xfId="0" applyFont="1" applyBorder="1" applyAlignment="1" applyProtection="1">
      <alignment vertical="center"/>
    </xf>
    <xf numFmtId="0" fontId="46" fillId="0" borderId="18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0" fontId="46" fillId="0" borderId="19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horizontal="left" vertical="center" indent="1"/>
    </xf>
    <xf numFmtId="0" fontId="49" fillId="0" borderId="0" xfId="0" applyFont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46" fillId="0" borderId="20" xfId="0" applyFont="1" applyBorder="1" applyAlignment="1" applyProtection="1">
      <alignment vertical="center"/>
    </xf>
    <xf numFmtId="0" fontId="45" fillId="0" borderId="21" xfId="0" applyFont="1" applyBorder="1" applyAlignment="1" applyProtection="1">
      <alignment horizontal="center" vertical="center"/>
    </xf>
    <xf numFmtId="0" fontId="46" fillId="0" borderId="21" xfId="0" applyFont="1" applyBorder="1" applyAlignment="1" applyProtection="1">
      <alignment vertical="center"/>
    </xf>
    <xf numFmtId="0" fontId="46" fillId="0" borderId="22" xfId="0" applyFont="1" applyBorder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48" fillId="0" borderId="0" xfId="0" applyFont="1" applyAlignment="1" applyProtection="1">
      <alignment vertical="center"/>
    </xf>
    <xf numFmtId="49" fontId="52" fillId="3" borderId="36" xfId="0" applyNumberFormat="1" applyFont="1" applyFill="1" applyBorder="1" applyAlignment="1" applyProtection="1">
      <alignment horizontal="left" vertical="center"/>
      <protection locked="0"/>
    </xf>
    <xf numFmtId="49" fontId="52" fillId="3" borderId="37" xfId="0" applyNumberFormat="1" applyFont="1" applyFill="1" applyBorder="1" applyAlignment="1" applyProtection="1">
      <alignment horizontal="left" vertical="center"/>
      <protection locked="0"/>
    </xf>
    <xf numFmtId="49" fontId="52" fillId="3" borderId="38" xfId="0" applyNumberFormat="1" applyFont="1" applyFill="1" applyBorder="1" applyAlignment="1" applyProtection="1">
      <alignment horizontal="left" vertical="center"/>
      <protection locked="0"/>
    </xf>
    <xf numFmtId="49" fontId="52" fillId="3" borderId="39" xfId="0" applyNumberFormat="1" applyFont="1" applyFill="1" applyBorder="1" applyAlignment="1" applyProtection="1">
      <alignment horizontal="left" vertical="center"/>
      <protection locked="0"/>
    </xf>
    <xf numFmtId="49" fontId="52" fillId="3" borderId="0" xfId="0" applyNumberFormat="1" applyFont="1" applyFill="1" applyBorder="1" applyAlignment="1" applyProtection="1">
      <alignment horizontal="left" vertical="center"/>
      <protection locked="0"/>
    </xf>
    <xf numFmtId="49" fontId="52" fillId="3" borderId="40" xfId="0" applyNumberFormat="1" applyFont="1" applyFill="1" applyBorder="1" applyAlignment="1" applyProtection="1">
      <alignment horizontal="left" vertical="center"/>
      <protection locked="0"/>
    </xf>
    <xf numFmtId="49" fontId="52" fillId="3" borderId="41" xfId="0" applyNumberFormat="1" applyFont="1" applyFill="1" applyBorder="1" applyAlignment="1" applyProtection="1">
      <alignment horizontal="left" vertical="center"/>
      <protection locked="0"/>
    </xf>
    <xf numFmtId="49" fontId="52" fillId="3" borderId="34" xfId="0" applyNumberFormat="1" applyFont="1" applyFill="1" applyBorder="1" applyAlignment="1" applyProtection="1">
      <alignment horizontal="left" vertical="center"/>
      <protection locked="0"/>
    </xf>
    <xf numFmtId="49" fontId="52" fillId="3" borderId="42" xfId="0" applyNumberFormat="1" applyFont="1" applyFill="1" applyBorder="1" applyAlignment="1" applyProtection="1">
      <alignment horizontal="left" vertical="center"/>
      <protection locked="0"/>
    </xf>
    <xf numFmtId="49" fontId="52" fillId="0" borderId="0" xfId="0" applyNumberFormat="1" applyFont="1" applyFill="1" applyBorder="1" applyAlignment="1" applyProtection="1">
      <alignment horizontal="left" vertical="center"/>
      <protection locked="0"/>
    </xf>
    <xf numFmtId="0" fontId="59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vertical="center"/>
    </xf>
    <xf numFmtId="0" fontId="53" fillId="0" borderId="0" xfId="0" applyFont="1" applyFill="1" applyAlignment="1">
      <alignment horizontal="left" vertical="center"/>
    </xf>
    <xf numFmtId="0" fontId="58" fillId="0" borderId="21" xfId="0" applyFont="1" applyFill="1" applyBorder="1" applyAlignment="1">
      <alignment horizontal="right" vertical="center" wrapText="1"/>
    </xf>
    <xf numFmtId="0" fontId="53" fillId="0" borderId="21" xfId="0" applyFont="1" applyFill="1" applyBorder="1" applyAlignment="1">
      <alignment horizontal="righ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right" vertical="center" wrapText="1"/>
    </xf>
    <xf numFmtId="0" fontId="53" fillId="0" borderId="14" xfId="0" applyFont="1" applyFill="1" applyBorder="1" applyAlignment="1" applyProtection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right" vertical="center"/>
    </xf>
    <xf numFmtId="0" fontId="53" fillId="0" borderId="0" xfId="0" applyFont="1" applyFill="1" applyAlignment="1" applyProtection="1">
      <alignment vertical="center"/>
    </xf>
    <xf numFmtId="0" fontId="58" fillId="0" borderId="0" xfId="0" applyFont="1" applyFill="1" applyBorder="1" applyAlignment="1" applyProtection="1">
      <alignment horizontal="left" vertical="center"/>
      <protection hidden="1"/>
    </xf>
    <xf numFmtId="0" fontId="53" fillId="0" borderId="0" xfId="0" applyFont="1" applyFill="1" applyBorder="1" applyAlignment="1" applyProtection="1">
      <alignment horizontal="left" vertical="center"/>
      <protection hidden="1"/>
    </xf>
    <xf numFmtId="0" fontId="52" fillId="0" borderId="21" xfId="0" applyFont="1" applyFill="1" applyBorder="1" applyAlignment="1">
      <alignment vertical="center"/>
    </xf>
    <xf numFmtId="0" fontId="53" fillId="0" borderId="21" xfId="0" applyFont="1" applyFill="1" applyBorder="1" applyAlignment="1">
      <alignment vertical="center"/>
    </xf>
    <xf numFmtId="0" fontId="53" fillId="0" borderId="21" xfId="0" applyFont="1" applyFill="1" applyBorder="1" applyAlignment="1">
      <alignment horizontal="right" vertical="center"/>
    </xf>
    <xf numFmtId="37" fontId="52" fillId="0" borderId="75" xfId="0" applyNumberFormat="1" applyFont="1" applyFill="1" applyBorder="1" applyAlignment="1" applyProtection="1">
      <alignment vertical="center"/>
      <protection locked="0"/>
    </xf>
    <xf numFmtId="37" fontId="52" fillId="0" borderId="74" xfId="0" applyNumberFormat="1" applyFont="1" applyFill="1" applyBorder="1" applyAlignment="1" applyProtection="1">
      <alignment vertical="center"/>
      <protection locked="0"/>
    </xf>
    <xf numFmtId="37" fontId="52" fillId="0" borderId="67" xfId="0" applyNumberFormat="1" applyFont="1" applyFill="1" applyBorder="1" applyAlignment="1" applyProtection="1">
      <alignment vertical="center"/>
      <protection locked="0"/>
    </xf>
    <xf numFmtId="37" fontId="52" fillId="0" borderId="23" xfId="0" applyNumberFormat="1" applyFont="1" applyFill="1" applyBorder="1" applyAlignment="1" applyProtection="1">
      <alignment vertical="center"/>
      <protection locked="0"/>
    </xf>
    <xf numFmtId="37" fontId="52" fillId="0" borderId="24" xfId="0" applyNumberFormat="1" applyFont="1" applyFill="1" applyBorder="1" applyAlignment="1" applyProtection="1">
      <alignment vertical="center"/>
      <protection locked="0"/>
    </xf>
    <xf numFmtId="37" fontId="52" fillId="0" borderId="4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/>
    </xf>
    <xf numFmtId="37" fontId="52" fillId="0" borderId="44" xfId="0" applyNumberFormat="1" applyFont="1" applyFill="1" applyBorder="1" applyAlignment="1" applyProtection="1">
      <alignment vertical="center"/>
      <protection locked="0"/>
    </xf>
    <xf numFmtId="37" fontId="52" fillId="0" borderId="28" xfId="0" applyNumberFormat="1" applyFont="1" applyFill="1" applyBorder="1" applyAlignment="1" applyProtection="1">
      <alignment vertical="center"/>
      <protection locked="0"/>
    </xf>
    <xf numFmtId="37" fontId="52" fillId="0" borderId="29" xfId="0" applyNumberFormat="1" applyFont="1" applyFill="1" applyBorder="1" applyAlignment="1" applyProtection="1">
      <alignment vertical="center"/>
      <protection locked="0"/>
    </xf>
    <xf numFmtId="0" fontId="52" fillId="0" borderId="11" xfId="0" applyFont="1" applyFill="1" applyBorder="1" applyAlignment="1">
      <alignment horizontal="center" vertical="center"/>
    </xf>
    <xf numFmtId="37" fontId="52" fillId="0" borderId="71" xfId="0" applyNumberFormat="1" applyFont="1" applyFill="1" applyBorder="1" applyAlignment="1" applyProtection="1">
      <alignment vertical="center"/>
      <protection locked="0"/>
    </xf>
    <xf numFmtId="0" fontId="57" fillId="0" borderId="12" xfId="0" quotePrefix="1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2" xfId="0" quotePrefix="1" applyFont="1" applyFill="1" applyBorder="1" applyAlignment="1">
      <alignment horizontal="center" vertical="center"/>
    </xf>
    <xf numFmtId="0" fontId="52" fillId="0" borderId="14" xfId="0" quotePrefix="1" applyFont="1" applyFill="1" applyBorder="1" applyAlignment="1">
      <alignment horizontal="center" vertical="center"/>
    </xf>
    <xf numFmtId="37" fontId="52" fillId="0" borderId="45" xfId="0" applyNumberFormat="1" applyFont="1" applyFill="1" applyBorder="1" applyAlignment="1" applyProtection="1">
      <alignment vertical="center"/>
      <protection locked="0"/>
    </xf>
    <xf numFmtId="0" fontId="52" fillId="0" borderId="7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left" vertical="center" wrapText="1"/>
    </xf>
    <xf numFmtId="37" fontId="52" fillId="0" borderId="72" xfId="0" applyNumberFormat="1" applyFont="1" applyFill="1" applyBorder="1" applyAlignment="1" applyProtection="1">
      <alignment vertical="center"/>
      <protection locked="0"/>
    </xf>
    <xf numFmtId="0" fontId="53" fillId="0" borderId="13" xfId="0" applyFont="1" applyFill="1" applyBorder="1" applyAlignment="1">
      <alignment horizontal="center" vertical="center"/>
    </xf>
    <xf numFmtId="37" fontId="52" fillId="0" borderId="25" xfId="0" applyNumberFormat="1" applyFont="1" applyFill="1" applyBorder="1" applyAlignment="1" applyProtection="1">
      <alignment vertical="center"/>
      <protection locked="0"/>
    </xf>
    <xf numFmtId="37" fontId="52" fillId="0" borderId="26" xfId="0" applyNumberFormat="1" applyFont="1" applyFill="1" applyBorder="1" applyAlignment="1" applyProtection="1">
      <alignment vertical="center"/>
      <protection locked="0"/>
    </xf>
    <xf numFmtId="0" fontId="53" fillId="2" borderId="1" xfId="0" applyFont="1" applyFill="1" applyBorder="1" applyAlignment="1">
      <alignment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vertical="center"/>
    </xf>
    <xf numFmtId="0" fontId="52" fillId="2" borderId="2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15" fontId="57" fillId="2" borderId="68" xfId="0" applyNumberFormat="1" applyFont="1" applyFill="1" applyBorder="1" applyAlignment="1" applyProtection="1">
      <alignment horizontal="center" vertical="center" wrapText="1"/>
      <protection hidden="1"/>
    </xf>
    <xf numFmtId="15" fontId="57" fillId="2" borderId="69" xfId="0" applyNumberFormat="1" applyFont="1" applyFill="1" applyBorder="1" applyAlignment="1" applyProtection="1">
      <alignment horizontal="center" vertical="center" wrapText="1"/>
      <protection hidden="1"/>
    </xf>
    <xf numFmtId="15" fontId="57" fillId="2" borderId="70" xfId="0" applyNumberFormat="1" applyFont="1" applyFill="1" applyBorder="1" applyAlignment="1" applyProtection="1">
      <alignment horizontal="center" vertical="center" wrapText="1"/>
      <protection hidden="1"/>
    </xf>
    <xf numFmtId="15" fontId="52" fillId="2" borderId="2" xfId="0" applyNumberFormat="1" applyFont="1" applyFill="1" applyBorder="1" applyAlignment="1" applyProtection="1">
      <alignment horizontal="center" vertical="center" wrapText="1"/>
      <protection hidden="1"/>
    </xf>
    <xf numFmtId="15" fontId="52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53" fillId="2" borderId="33" xfId="0" applyFont="1" applyFill="1" applyBorder="1" applyAlignment="1" applyProtection="1">
      <alignment vertical="center"/>
    </xf>
    <xf numFmtId="0" fontId="53" fillId="2" borderId="34" xfId="0" applyFont="1" applyFill="1" applyBorder="1" applyAlignment="1" applyProtection="1">
      <alignment horizontal="center" vertical="center"/>
    </xf>
    <xf numFmtId="0" fontId="53" fillId="2" borderId="9" xfId="0" applyFont="1" applyFill="1" applyBorder="1" applyAlignment="1" applyProtection="1">
      <alignment vertical="center"/>
    </xf>
    <xf numFmtId="37" fontId="52" fillId="2" borderId="27" xfId="0" applyNumberFormat="1" applyFont="1" applyFill="1" applyBorder="1" applyAlignment="1" applyProtection="1">
      <alignment vertical="center"/>
      <protection locked="0"/>
    </xf>
    <xf numFmtId="37" fontId="52" fillId="2" borderId="28" xfId="0" applyNumberFormat="1" applyFont="1" applyFill="1" applyBorder="1" applyAlignment="1" applyProtection="1">
      <alignment vertical="center"/>
      <protection locked="0"/>
    </xf>
    <xf numFmtId="37" fontId="52" fillId="2" borderId="29" xfId="0" applyNumberFormat="1" applyFont="1" applyFill="1" applyBorder="1" applyAlignment="1" applyProtection="1">
      <alignment vertical="center"/>
      <protection locked="0"/>
    </xf>
    <xf numFmtId="49" fontId="53" fillId="2" borderId="8" xfId="0" applyNumberFormat="1" applyFont="1" applyFill="1" applyBorder="1" applyAlignment="1">
      <alignment horizontal="left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left" vertical="center" wrapText="1"/>
    </xf>
    <xf numFmtId="37" fontId="52" fillId="0" borderId="21" xfId="0" applyNumberFormat="1" applyFont="1" applyFill="1" applyBorder="1" applyAlignment="1" applyProtection="1">
      <alignment vertical="center"/>
      <protection locked="0"/>
    </xf>
    <xf numFmtId="0" fontId="53" fillId="0" borderId="0" xfId="1033" applyFont="1"/>
    <xf numFmtId="37" fontId="52" fillId="2" borderId="88" xfId="0" applyNumberFormat="1" applyFont="1" applyFill="1" applyBorder="1" applyAlignment="1" applyProtection="1">
      <alignment vertical="center"/>
      <protection locked="0"/>
    </xf>
    <xf numFmtId="37" fontId="52" fillId="2" borderId="23" xfId="0" applyNumberFormat="1" applyFont="1" applyFill="1" applyBorder="1" applyAlignment="1" applyProtection="1">
      <alignment vertical="center"/>
      <protection locked="0"/>
    </xf>
    <xf numFmtId="37" fontId="52" fillId="2" borderId="25" xfId="0" applyNumberFormat="1" applyFont="1" applyFill="1" applyBorder="1" applyAlignment="1" applyProtection="1">
      <alignment vertical="center"/>
      <protection locked="0"/>
    </xf>
    <xf numFmtId="49" fontId="53" fillId="0" borderId="30" xfId="0" applyNumberFormat="1" applyFont="1" applyFill="1" applyBorder="1" applyAlignment="1">
      <alignment horizontal="center" vertical="center"/>
    </xf>
    <xf numFmtId="49" fontId="53" fillId="0" borderId="31" xfId="0" applyNumberFormat="1" applyFont="1" applyFill="1" applyBorder="1" applyAlignment="1">
      <alignment horizontal="center" vertical="center"/>
    </xf>
    <xf numFmtId="49" fontId="53" fillId="0" borderId="30" xfId="0" applyNumberFormat="1" applyFont="1" applyFill="1" applyBorder="1" applyAlignment="1">
      <alignment horizontal="center" vertical="center" wrapText="1"/>
    </xf>
    <xf numFmtId="0" fontId="52" fillId="0" borderId="30" xfId="0" quotePrefix="1" applyFont="1" applyFill="1" applyBorder="1" applyAlignment="1">
      <alignment horizontal="center" vertical="center"/>
    </xf>
    <xf numFmtId="0" fontId="52" fillId="0" borderId="31" xfId="0" quotePrefix="1" applyFont="1" applyFill="1" applyBorder="1" applyAlignment="1">
      <alignment horizontal="center" vertical="center"/>
    </xf>
    <xf numFmtId="0" fontId="52" fillId="0" borderId="35" xfId="0" quotePrefix="1" applyFont="1" applyFill="1" applyBorder="1" applyAlignment="1">
      <alignment horizontal="center" vertical="center"/>
    </xf>
    <xf numFmtId="0" fontId="52" fillId="0" borderId="6" xfId="0" quotePrefix="1" applyFont="1" applyFill="1" applyBorder="1" applyAlignment="1">
      <alignment horizontal="center" vertical="center"/>
    </xf>
    <xf numFmtId="49" fontId="52" fillId="0" borderId="31" xfId="0" quotePrefix="1" applyNumberFormat="1" applyFont="1" applyFill="1" applyBorder="1" applyAlignment="1">
      <alignment horizontal="center" vertical="center"/>
    </xf>
    <xf numFmtId="49" fontId="52" fillId="0" borderId="32" xfId="0" quotePrefix="1" applyNumberFormat="1" applyFont="1" applyFill="1" applyBorder="1" applyAlignment="1">
      <alignment horizontal="center" vertical="center"/>
    </xf>
    <xf numFmtId="37" fontId="52" fillId="2" borderId="87" xfId="0" applyNumberFormat="1" applyFont="1" applyFill="1" applyBorder="1" applyAlignment="1" applyProtection="1">
      <alignment vertical="center"/>
      <protection locked="0"/>
    </xf>
    <xf numFmtId="37" fontId="52" fillId="2" borderId="47" xfId="0" applyNumberFormat="1" applyFont="1" applyFill="1" applyBorder="1" applyAlignment="1" applyProtection="1">
      <alignment vertical="center"/>
      <protection locked="0"/>
    </xf>
    <xf numFmtId="37" fontId="52" fillId="2" borderId="73" xfId="0" applyNumberFormat="1" applyFont="1" applyFill="1" applyBorder="1" applyAlignment="1" applyProtection="1">
      <alignment vertical="center"/>
      <protection locked="0"/>
    </xf>
    <xf numFmtId="0" fontId="108" fillId="0" borderId="21" xfId="74" applyFont="1" applyFill="1" applyBorder="1" applyAlignment="1">
      <alignment horizontal="left" vertical="top" wrapText="1"/>
    </xf>
    <xf numFmtId="0" fontId="46" fillId="3" borderId="0" xfId="0" applyFont="1" applyFill="1" applyBorder="1" applyAlignment="1" applyProtection="1">
      <alignment horizontal="left" vertical="center" indent="1"/>
      <protection locked="0"/>
    </xf>
    <xf numFmtId="15" fontId="46" fillId="3" borderId="0" xfId="0" applyNumberFormat="1" applyFont="1" applyFill="1" applyBorder="1" applyAlignment="1" applyProtection="1">
      <alignment horizontal="left" vertical="center" indent="1"/>
      <protection locked="0"/>
    </xf>
    <xf numFmtId="0" fontId="46" fillId="2" borderId="0" xfId="0" applyFont="1" applyFill="1" applyBorder="1" applyAlignment="1" applyProtection="1">
      <alignment horizontal="left" vertical="center" indent="1"/>
    </xf>
    <xf numFmtId="0" fontId="56" fillId="3" borderId="0" xfId="0" applyFont="1" applyFill="1" applyBorder="1" applyAlignment="1" applyProtection="1">
      <alignment horizontal="left" vertical="center" indent="1"/>
      <protection locked="0"/>
    </xf>
  </cellXfs>
  <cellStyles count="1082">
    <cellStyle name="_Copy of 20080515_RFC_Input_17 08 2008_VF" xfId="145"/>
    <cellStyle name="_Copy of 20080515_RFC_Input_17 08 2008_VF 2" xfId="146"/>
    <cellStyle name="_Copy of 20080515_RFC_Input_17 08 2008_VF 2 2" xfId="147"/>
    <cellStyle name="_Copy of 20080515_RFC_Input_17 08 2008_VF 2 3" xfId="148"/>
    <cellStyle name="_Copy of 20080515_RFC_Input_17 08 2008_VF 2 3 2" xfId="149"/>
    <cellStyle name="_Copy of 20080515_RFC_Input_17 08 2008_VF 2 3 3" xfId="150"/>
    <cellStyle name="_Copy of 20080515_RFC_Input_17 08 2008_VF 2 3 3 2" xfId="151"/>
    <cellStyle name="_Copy of 20080515_RFC_Input_17 08 2008_VF 2 3 3 3" xfId="152"/>
    <cellStyle name="_Copy of 20080515_RFC_Input_17 08 2008_VF 2 3 3 3 2" xfId="153"/>
    <cellStyle name="_Copy of 20080515_RFC_Input_17 08 2008_VF 2 3 3 3 3" xfId="154"/>
    <cellStyle name="_Copy of 20080515_RFC_Input_17 08 2008_VF 2 3 3 3 3 2" xfId="155"/>
    <cellStyle name="_Copy of 20080515_RFC_Input_17 08 2008_VF 2 3 3 3 3 3" xfId="156"/>
    <cellStyle name="_Copy of 20080515_RFC_Input_17 08 2008_VF 3" xfId="157"/>
    <cellStyle name="_Copy of 20080515_RFC_Input_17 08 2008_VF 4" xfId="158"/>
    <cellStyle name="_Copy of 20080515_RFC_Input_17 08 2008_VF 4 2" xfId="159"/>
    <cellStyle name="_Copy of 20080515_RFC_Input_17 08 2008_VF 4 3" xfId="160"/>
    <cellStyle name="_Copy of 20080515_RFC_Input_17 08 2008_VF 4 3 2" xfId="161"/>
    <cellStyle name="_Copy of 20080515_RFC_Input_17 08 2008_VF 4 3 3" xfId="162"/>
    <cellStyle name="_Copy of 20080515_RFC_Input_17 08 2008_VF 4 3 3 2" xfId="163"/>
    <cellStyle name="_Copy of 20080515_RFC_Input_17 08 2008_VF 4 3 3 3" xfId="164"/>
    <cellStyle name="_Copy of 20080515_RFC_Input_17 08 2008_VF 4 3 3 3 2" xfId="165"/>
    <cellStyle name="_Copy of 20080515_RFC_Input_17 08 2008_VF 4 3 3 3 3" xfId="166"/>
    <cellStyle name="_Copy of 20080515_RFC_Input_17 08 2008_VF 5" xfId="167"/>
    <cellStyle name="_Copy of 20080515_RFC_Input_17 08 2008_VF 6" xfId="168"/>
    <cellStyle name="_Copy of 20080515_RFC_Input_17 08 2008_VF 6 2" xfId="169"/>
    <cellStyle name="_Copy of 20080515_RFC_Input_17 08 2008_VF 6 3" xfId="170"/>
    <cellStyle name="_Copy of 20080515_RFC_Input_17 08 2008_VF 6 3 2" xfId="171"/>
    <cellStyle name="_Copy of 20080515_RFC_Input_17 08 2008_VF 6 3 3" xfId="172"/>
    <cellStyle name="_Copy of 20080515_RFC_Input_17 08 2008_VF 6 3 3 2" xfId="173"/>
    <cellStyle name="_Copy of 20080515_RFC_Input_17 08 2008_VF 6 3 3 3" xfId="174"/>
    <cellStyle name="_Copy of 20080515_RFC_Input_17 08 2008_VF 7" xfId="175"/>
    <cellStyle name="_Copy of 20080515_RFC_Input_17 08 2008_VF 7 2" xfId="176"/>
    <cellStyle name="=C:\WINNT35\SYSTEM32\COMMAND.COM" xfId="3"/>
    <cellStyle name="20% - 1. jelölőszín" xfId="177"/>
    <cellStyle name="20% - 1. jelölőszín 2" xfId="178"/>
    <cellStyle name="20% - 1. jelölőszín_20130128_ITS on reporting_Annex I_CA" xfId="179"/>
    <cellStyle name="20% - 2. jelölőszín" xfId="180"/>
    <cellStyle name="20% - 2. jelölőszín 2" xfId="181"/>
    <cellStyle name="20% - 2. jelölőszín_20130128_ITS on reporting_Annex I_CA" xfId="182"/>
    <cellStyle name="20% - 3. jelölőszín" xfId="183"/>
    <cellStyle name="20% - 3. jelölőszín 2" xfId="184"/>
    <cellStyle name="20% - 3. jelölőszín_20130128_ITS on reporting_Annex I_CA" xfId="185"/>
    <cellStyle name="20% - 4. jelölőszín" xfId="186"/>
    <cellStyle name="20% - 4. jelölőszín 2" xfId="187"/>
    <cellStyle name="20% - 4. jelölőszín_20130128_ITS on reporting_Annex I_CA" xfId="188"/>
    <cellStyle name="20% - 5. jelölőszín" xfId="189"/>
    <cellStyle name="20% - 5. jelölőszín 2" xfId="190"/>
    <cellStyle name="20% - 5. jelölőszín_20130128_ITS on reporting_Annex I_CA" xfId="191"/>
    <cellStyle name="20% - 6. jelölőszín" xfId="192"/>
    <cellStyle name="20% - 6. jelölőszín 2" xfId="193"/>
    <cellStyle name="20% - 6. jelölőszín_20130128_ITS on reporting_Annex I_CA" xfId="194"/>
    <cellStyle name="20% - Accent1 2" xfId="195"/>
    <cellStyle name="20% - Accent1 2 2" xfId="196"/>
    <cellStyle name="20% - Accent1 2 3" xfId="197"/>
    <cellStyle name="20% - Accent1 2 4" xfId="198"/>
    <cellStyle name="20% - Accent1 2_Sheet1" xfId="199"/>
    <cellStyle name="20% - Accent1 3" xfId="200"/>
    <cellStyle name="20% - Accent1 4" xfId="201"/>
    <cellStyle name="20% - Accent1 5" xfId="202"/>
    <cellStyle name="20% - Accent1 6" xfId="203"/>
    <cellStyle name="20% - Accent2 2" xfId="204"/>
    <cellStyle name="20% - Accent2 2 2" xfId="205"/>
    <cellStyle name="20% - Accent2 2 3" xfId="206"/>
    <cellStyle name="20% - Accent2 2 4" xfId="207"/>
    <cellStyle name="20% - Accent2 2_Sheet1" xfId="208"/>
    <cellStyle name="20% - Accent2 3" xfId="209"/>
    <cellStyle name="20% - Accent2 4" xfId="210"/>
    <cellStyle name="20% - Accent2 5" xfId="211"/>
    <cellStyle name="20% - Accent2 6" xfId="212"/>
    <cellStyle name="20% - Accent3 2" xfId="213"/>
    <cellStyle name="20% - Accent3 2 2" xfId="214"/>
    <cellStyle name="20% - Accent3 2 3" xfId="215"/>
    <cellStyle name="20% - Accent3 2 4" xfId="216"/>
    <cellStyle name="20% - Accent3 2_Sheet1" xfId="217"/>
    <cellStyle name="20% - Accent3 3" xfId="218"/>
    <cellStyle name="20% - Accent3 4" xfId="219"/>
    <cellStyle name="20% - Accent3 5" xfId="220"/>
    <cellStyle name="20% - Accent3 6" xfId="221"/>
    <cellStyle name="20% - Accent4 2" xfId="222"/>
    <cellStyle name="20% - Accent4 2 2" xfId="223"/>
    <cellStyle name="20% - Accent4 2 3" xfId="224"/>
    <cellStyle name="20% - Accent4 2 4" xfId="225"/>
    <cellStyle name="20% - Accent4 2_Sheet1" xfId="226"/>
    <cellStyle name="20% - Accent4 3" xfId="227"/>
    <cellStyle name="20% - Accent4 4" xfId="228"/>
    <cellStyle name="20% - Accent4 5" xfId="229"/>
    <cellStyle name="20% - Accent4 6" xfId="230"/>
    <cellStyle name="20% - Accent5 2" xfId="231"/>
    <cellStyle name="20% - Accent5 2 2" xfId="232"/>
    <cellStyle name="20% - Accent5 2 3" xfId="233"/>
    <cellStyle name="20% - Accent5 2 4" xfId="234"/>
    <cellStyle name="20% - Accent5 2_Sheet1" xfId="235"/>
    <cellStyle name="20% - Accent5 3" xfId="236"/>
    <cellStyle name="20% - Accent5 4" xfId="237"/>
    <cellStyle name="20% - Accent5 5" xfId="238"/>
    <cellStyle name="20% - Accent5 6" xfId="239"/>
    <cellStyle name="20% - Accent6 2" xfId="240"/>
    <cellStyle name="20% - Accent6 2 2" xfId="241"/>
    <cellStyle name="20% - Accent6 2 3" xfId="242"/>
    <cellStyle name="20% - Accent6 2 4" xfId="243"/>
    <cellStyle name="20% - Accent6 2_Sheet1" xfId="244"/>
    <cellStyle name="20% - Accent6 3" xfId="245"/>
    <cellStyle name="20% - Accent6 4" xfId="246"/>
    <cellStyle name="20% - Accent6 5" xfId="247"/>
    <cellStyle name="20% - Accent6 6" xfId="248"/>
    <cellStyle name="20% - Akzent1" xfId="249"/>
    <cellStyle name="20% - Akzent2" xfId="250"/>
    <cellStyle name="20% - Akzent3" xfId="251"/>
    <cellStyle name="20% - Akzent4" xfId="252"/>
    <cellStyle name="20% - Akzent5" xfId="253"/>
    <cellStyle name="20% - Akzent6" xfId="254"/>
    <cellStyle name="20% - Énfasis1" xfId="255"/>
    <cellStyle name="20% - Énfasis1 2" xfId="256"/>
    <cellStyle name="20% - Énfasis2" xfId="257"/>
    <cellStyle name="20% - Énfasis2 2" xfId="258"/>
    <cellStyle name="20% - Énfasis3" xfId="259"/>
    <cellStyle name="20% - Énfasis3 2" xfId="260"/>
    <cellStyle name="20% - Énfasis4" xfId="261"/>
    <cellStyle name="20% - Énfasis4 2" xfId="262"/>
    <cellStyle name="20% - Énfasis5" xfId="263"/>
    <cellStyle name="20% - Énfasis5 2" xfId="264"/>
    <cellStyle name="20% - Énfasis6" xfId="265"/>
    <cellStyle name="20% - Énfasis6 2" xfId="266"/>
    <cellStyle name="40% - 1. jelölőszín" xfId="267"/>
    <cellStyle name="40% - 1. jelölőszín 2" xfId="268"/>
    <cellStyle name="40% - 1. jelölőszín_20130128_ITS on reporting_Annex I_CA" xfId="269"/>
    <cellStyle name="40% - 2. jelölőszín" xfId="270"/>
    <cellStyle name="40% - 2. jelölőszín 2" xfId="271"/>
    <cellStyle name="40% - 2. jelölőszín_20130128_ITS on reporting_Annex I_CA" xfId="272"/>
    <cellStyle name="40% - 3. jelölőszín" xfId="273"/>
    <cellStyle name="40% - 3. jelölőszín 2" xfId="274"/>
    <cellStyle name="40% - 3. jelölőszín_20130128_ITS on reporting_Annex I_CA" xfId="275"/>
    <cellStyle name="40% - 4. jelölőszín" xfId="276"/>
    <cellStyle name="40% - 4. jelölőszín 2" xfId="277"/>
    <cellStyle name="40% - 4. jelölőszín_20130128_ITS on reporting_Annex I_CA" xfId="278"/>
    <cellStyle name="40% - 5. jelölőszín" xfId="279"/>
    <cellStyle name="40% - 5. jelölőszín 2" xfId="280"/>
    <cellStyle name="40% - 5. jelölőszín_20130128_ITS on reporting_Annex I_CA" xfId="281"/>
    <cellStyle name="40% - 6. jelölőszín" xfId="282"/>
    <cellStyle name="40% - 6. jelölőszín 2" xfId="283"/>
    <cellStyle name="40% - 6. jelölőszín_20130128_ITS on reporting_Annex I_CA" xfId="284"/>
    <cellStyle name="40% - Accent1 2" xfId="285"/>
    <cellStyle name="40% - Accent1 2 2" xfId="286"/>
    <cellStyle name="40% - Accent1 2 3" xfId="287"/>
    <cellStyle name="40% - Accent1 2 4" xfId="288"/>
    <cellStyle name="40% - Accent1 2_Sheet1" xfId="289"/>
    <cellStyle name="40% - Accent1 3" xfId="290"/>
    <cellStyle name="40% - Accent1 4" xfId="291"/>
    <cellStyle name="40% - Accent1 5" xfId="292"/>
    <cellStyle name="40% - Accent1 6" xfId="293"/>
    <cellStyle name="40% - Accent2 2" xfId="294"/>
    <cellStyle name="40% - Accent2 2 2" xfId="295"/>
    <cellStyle name="40% - Accent2 2 3" xfId="296"/>
    <cellStyle name="40% - Accent2 2 4" xfId="297"/>
    <cellStyle name="40% - Accent2 2_Sheet1" xfId="298"/>
    <cellStyle name="40% - Accent2 3" xfId="299"/>
    <cellStyle name="40% - Accent2 4" xfId="300"/>
    <cellStyle name="40% - Accent2 5" xfId="301"/>
    <cellStyle name="40% - Accent2 6" xfId="302"/>
    <cellStyle name="40% - Accent3 2" xfId="303"/>
    <cellStyle name="40% - Accent3 2 2" xfId="304"/>
    <cellStyle name="40% - Accent3 2 3" xfId="305"/>
    <cellStyle name="40% - Accent3 2 4" xfId="306"/>
    <cellStyle name="40% - Accent3 2_Sheet1" xfId="307"/>
    <cellStyle name="40% - Accent3 3" xfId="308"/>
    <cellStyle name="40% - Accent3 4" xfId="309"/>
    <cellStyle name="40% - Accent3 5" xfId="310"/>
    <cellStyle name="40% - Accent3 6" xfId="311"/>
    <cellStyle name="40% - Accent4 2" xfId="312"/>
    <cellStyle name="40% - Accent4 2 2" xfId="313"/>
    <cellStyle name="40% - Accent4 2 3" xfId="314"/>
    <cellStyle name="40% - Accent4 2 4" xfId="315"/>
    <cellStyle name="40% - Accent4 2_Sheet1" xfId="316"/>
    <cellStyle name="40% - Accent4 3" xfId="317"/>
    <cellStyle name="40% - Accent4 4" xfId="318"/>
    <cellStyle name="40% - Accent4 5" xfId="319"/>
    <cellStyle name="40% - Accent4 6" xfId="320"/>
    <cellStyle name="40% - Accent5 2" xfId="321"/>
    <cellStyle name="40% - Accent5 2 2" xfId="322"/>
    <cellStyle name="40% - Accent5 2 3" xfId="323"/>
    <cellStyle name="40% - Accent5 2 4" xfId="324"/>
    <cellStyle name="40% - Accent5 2_Sheet1" xfId="325"/>
    <cellStyle name="40% - Accent5 3" xfId="326"/>
    <cellStyle name="40% - Accent5 4" xfId="327"/>
    <cellStyle name="40% - Accent5 5" xfId="328"/>
    <cellStyle name="40% - Accent5 6" xfId="329"/>
    <cellStyle name="40% - Accent6 2" xfId="330"/>
    <cellStyle name="40% - Accent6 2 2" xfId="331"/>
    <cellStyle name="40% - Accent6 2 3" xfId="332"/>
    <cellStyle name="40% - Accent6 2 4" xfId="333"/>
    <cellStyle name="40% - Accent6 2_Sheet1" xfId="334"/>
    <cellStyle name="40% - Accent6 3" xfId="335"/>
    <cellStyle name="40% - Accent6 4" xfId="336"/>
    <cellStyle name="40% - Accent6 5" xfId="337"/>
    <cellStyle name="40% - Accent6 6" xfId="338"/>
    <cellStyle name="40% - Akzent1" xfId="339"/>
    <cellStyle name="40% - Akzent2" xfId="340"/>
    <cellStyle name="40% - Akzent3" xfId="341"/>
    <cellStyle name="40% - Akzent4" xfId="342"/>
    <cellStyle name="40% - Akzent5" xfId="343"/>
    <cellStyle name="40% - Akzent6" xfId="344"/>
    <cellStyle name="40% - Énfasis1" xfId="345"/>
    <cellStyle name="40% - Énfasis1 2" xfId="346"/>
    <cellStyle name="40% - Énfasis2" xfId="347"/>
    <cellStyle name="40% - Énfasis2 2" xfId="348"/>
    <cellStyle name="40% - Énfasis3" xfId="349"/>
    <cellStyle name="40% - Énfasis3 2" xfId="350"/>
    <cellStyle name="40% - Énfasis4" xfId="351"/>
    <cellStyle name="40% - Énfasis4 2" xfId="352"/>
    <cellStyle name="40% - Énfasis5" xfId="353"/>
    <cellStyle name="40% - Énfasis5 2" xfId="354"/>
    <cellStyle name="40% - Énfasis6" xfId="355"/>
    <cellStyle name="40% - Énfasis6 2" xfId="356"/>
    <cellStyle name="60% - 1. jelölőszín" xfId="357"/>
    <cellStyle name="60% - 2. jelölőszín" xfId="358"/>
    <cellStyle name="60% - 3. jelölőszín" xfId="359"/>
    <cellStyle name="60% - 4. jelölőszín" xfId="360"/>
    <cellStyle name="60% - 5. jelölőszín" xfId="361"/>
    <cellStyle name="60% - 6. jelölőszín" xfId="362"/>
    <cellStyle name="60% - Accent1 2" xfId="363"/>
    <cellStyle name="60% - Accent1 2 2" xfId="364"/>
    <cellStyle name="60% - Accent1 2 3" xfId="365"/>
    <cellStyle name="60% - Accent1 2 4" xfId="366"/>
    <cellStyle name="60% - Accent1 2_Sheet1" xfId="367"/>
    <cellStyle name="60% - Accent1 3" xfId="368"/>
    <cellStyle name="60% - Accent1 4" xfId="369"/>
    <cellStyle name="60% - Accent1 5" xfId="370"/>
    <cellStyle name="60% - Accent1 6" xfId="371"/>
    <cellStyle name="60% - Accent2 2" xfId="372"/>
    <cellStyle name="60% - Accent2 2 2" xfId="373"/>
    <cellStyle name="60% - Accent2 2 3" xfId="374"/>
    <cellStyle name="60% - Accent2 2 4" xfId="375"/>
    <cellStyle name="60% - Accent2 2_Sheet1" xfId="376"/>
    <cellStyle name="60% - Accent2 3" xfId="377"/>
    <cellStyle name="60% - Accent2 4" xfId="378"/>
    <cellStyle name="60% - Accent2 5" xfId="379"/>
    <cellStyle name="60% - Accent2 6" xfId="380"/>
    <cellStyle name="60% - Accent3 2" xfId="381"/>
    <cellStyle name="60% - Accent3 2 2" xfId="382"/>
    <cellStyle name="60% - Accent3 2 3" xfId="383"/>
    <cellStyle name="60% - Accent3 2 4" xfId="384"/>
    <cellStyle name="60% - Accent3 2_Sheet1" xfId="385"/>
    <cellStyle name="60% - Accent3 3" xfId="386"/>
    <cellStyle name="60% - Accent3 4" xfId="387"/>
    <cellStyle name="60% - Accent3 5" xfId="388"/>
    <cellStyle name="60% - Accent3 6" xfId="389"/>
    <cellStyle name="60% - Accent4 2" xfId="390"/>
    <cellStyle name="60% - Accent4 2 2" xfId="391"/>
    <cellStyle name="60% - Accent4 2 3" xfId="392"/>
    <cellStyle name="60% - Accent4 2 4" xfId="393"/>
    <cellStyle name="60% - Accent4 2_Sheet1" xfId="394"/>
    <cellStyle name="60% - Accent4 3" xfId="395"/>
    <cellStyle name="60% - Accent4 4" xfId="396"/>
    <cellStyle name="60% - Accent4 5" xfId="397"/>
    <cellStyle name="60% - Accent4 6" xfId="398"/>
    <cellStyle name="60% - Accent5 2" xfId="399"/>
    <cellStyle name="60% - Accent5 2 2" xfId="400"/>
    <cellStyle name="60% - Accent5 2 3" xfId="401"/>
    <cellStyle name="60% - Accent5 2 4" xfId="402"/>
    <cellStyle name="60% - Accent5 2_Sheet1" xfId="403"/>
    <cellStyle name="60% - Accent5 3" xfId="404"/>
    <cellStyle name="60% - Accent5 4" xfId="405"/>
    <cellStyle name="60% - Accent5 5" xfId="406"/>
    <cellStyle name="60% - Accent5 6" xfId="407"/>
    <cellStyle name="60% - Accent6 2" xfId="408"/>
    <cellStyle name="60% - Accent6 2 2" xfId="409"/>
    <cellStyle name="60% - Accent6 2 3" xfId="410"/>
    <cellStyle name="60% - Accent6 2 4" xfId="411"/>
    <cellStyle name="60% - Accent6 2_Sheet1" xfId="412"/>
    <cellStyle name="60% - Accent6 3" xfId="413"/>
    <cellStyle name="60% - Accent6 4" xfId="414"/>
    <cellStyle name="60% - Accent6 5" xfId="415"/>
    <cellStyle name="60% - Accent6 6" xfId="416"/>
    <cellStyle name="60% - Akzent1" xfId="417"/>
    <cellStyle name="60% - Akzent2" xfId="418"/>
    <cellStyle name="60% - Akzent3" xfId="419"/>
    <cellStyle name="60% - Akzent4" xfId="420"/>
    <cellStyle name="60% - Akzent5" xfId="421"/>
    <cellStyle name="60% - Akzent6" xfId="422"/>
    <cellStyle name="60% - Énfasis1" xfId="423"/>
    <cellStyle name="60% - Énfasis2" xfId="424"/>
    <cellStyle name="60% - Énfasis3" xfId="425"/>
    <cellStyle name="60% - Énfasis4" xfId="426"/>
    <cellStyle name="60% - Énfasis5" xfId="427"/>
    <cellStyle name="60% - Énfasis6" xfId="428"/>
    <cellStyle name="Accent1 2" xfId="429"/>
    <cellStyle name="Accent1 2 2" xfId="430"/>
    <cellStyle name="Accent1 2 3" xfId="431"/>
    <cellStyle name="Accent1 2 4" xfId="432"/>
    <cellStyle name="Accent1 2_Sheet1" xfId="433"/>
    <cellStyle name="Accent1 3" xfId="434"/>
    <cellStyle name="Accent1 4" xfId="435"/>
    <cellStyle name="Accent1 5" xfId="436"/>
    <cellStyle name="Accent1 5 2" xfId="437"/>
    <cellStyle name="Accent1 6" xfId="438"/>
    <cellStyle name="Accent2 2" xfId="439"/>
    <cellStyle name="Accent2 2 2" xfId="440"/>
    <cellStyle name="Accent2 2 3" xfId="441"/>
    <cellStyle name="Accent2 2 4" xfId="442"/>
    <cellStyle name="Accent2 2_Sheet1" xfId="443"/>
    <cellStyle name="Accent2 3" xfId="444"/>
    <cellStyle name="Accent2 4" xfId="445"/>
    <cellStyle name="Accent2 5" xfId="446"/>
    <cellStyle name="Accent2 5 2" xfId="447"/>
    <cellStyle name="Accent2 6" xfId="448"/>
    <cellStyle name="Accent2 7" xfId="449"/>
    <cellStyle name="Accent3 2" xfId="450"/>
    <cellStyle name="Accent3 2 2" xfId="451"/>
    <cellStyle name="Accent3 2 3" xfId="452"/>
    <cellStyle name="Accent3 2 4" xfId="453"/>
    <cellStyle name="Accent3 2_Sheet1" xfId="454"/>
    <cellStyle name="Accent3 3" xfId="455"/>
    <cellStyle name="Accent3 4" xfId="456"/>
    <cellStyle name="Accent3 5" xfId="457"/>
    <cellStyle name="Accent3 6" xfId="458"/>
    <cellStyle name="Accent4 2" xfId="459"/>
    <cellStyle name="Accent4 2 2" xfId="460"/>
    <cellStyle name="Accent4 2 3" xfId="461"/>
    <cellStyle name="Accent4 2 4" xfId="462"/>
    <cellStyle name="Accent4 2_Sheet1" xfId="463"/>
    <cellStyle name="Accent4 3" xfId="464"/>
    <cellStyle name="Accent4 4" xfId="465"/>
    <cellStyle name="Accent4 5" xfId="466"/>
    <cellStyle name="Accent4 6" xfId="467"/>
    <cellStyle name="Accent5 2" xfId="468"/>
    <cellStyle name="Accent5 2 2" xfId="469"/>
    <cellStyle name="Accent5 2 3" xfId="470"/>
    <cellStyle name="Accent5 2 4" xfId="471"/>
    <cellStyle name="Accent5 2_Sheet1" xfId="472"/>
    <cellStyle name="Accent5 3" xfId="473"/>
    <cellStyle name="Accent5 4" xfId="474"/>
    <cellStyle name="Accent5 5" xfId="475"/>
    <cellStyle name="Accent5 6" xfId="476"/>
    <cellStyle name="Accent6 2" xfId="477"/>
    <cellStyle name="Accent6 2 2" xfId="478"/>
    <cellStyle name="Accent6 2 3" xfId="479"/>
    <cellStyle name="Accent6 2 4" xfId="480"/>
    <cellStyle name="Accent6 2_Sheet1" xfId="481"/>
    <cellStyle name="Accent6 3" xfId="482"/>
    <cellStyle name="Accent6 4" xfId="483"/>
    <cellStyle name="Accent6 5" xfId="484"/>
    <cellStyle name="Accent6 6" xfId="485"/>
    <cellStyle name="Akzent1" xfId="486"/>
    <cellStyle name="Akzent2" xfId="487"/>
    <cellStyle name="Akzent3" xfId="488"/>
    <cellStyle name="Akzent4" xfId="489"/>
    <cellStyle name="Akzent5" xfId="490"/>
    <cellStyle name="Akzent6" xfId="491"/>
    <cellStyle name="Ausgabe" xfId="492"/>
    <cellStyle name="Ausgabe 2" xfId="493"/>
    <cellStyle name="Bad 2" xfId="494"/>
    <cellStyle name="Bad 2 2" xfId="495"/>
    <cellStyle name="Bad 2 3" xfId="496"/>
    <cellStyle name="Bad 2 4" xfId="497"/>
    <cellStyle name="Bad 2_Sheet1" xfId="498"/>
    <cellStyle name="Bad 3" xfId="499"/>
    <cellStyle name="Bad 4" xfId="500"/>
    <cellStyle name="Bad 5" xfId="501"/>
    <cellStyle name="Bad 5 2" xfId="502"/>
    <cellStyle name="Bad 6" xfId="503"/>
    <cellStyle name="Bad 7" xfId="504"/>
    <cellStyle name="Berechnung" xfId="505"/>
    <cellStyle name="Berechnung 2" xfId="506"/>
    <cellStyle name="Bevitel" xfId="507"/>
    <cellStyle name="BPM_Normal 2" xfId="4"/>
    <cellStyle name="Buena" xfId="508"/>
    <cellStyle name="Calc Currency (0)" xfId="5"/>
    <cellStyle name="Calculation 2" xfId="509"/>
    <cellStyle name="Calculation 2 2" xfId="510"/>
    <cellStyle name="Calculation 2 2 2" xfId="511"/>
    <cellStyle name="Calculation 2 2 3" xfId="512"/>
    <cellStyle name="Calculation 2 3" xfId="513"/>
    <cellStyle name="Calculation 2 3 2" xfId="514"/>
    <cellStyle name="Calculation 2 4" xfId="515"/>
    <cellStyle name="Calculation 2 4 2" xfId="516"/>
    <cellStyle name="Calculation 2 5" xfId="517"/>
    <cellStyle name="Calculation 2_Sheet1" xfId="518"/>
    <cellStyle name="Calculation 3" xfId="519"/>
    <cellStyle name="Calculation 3 2" xfId="520"/>
    <cellStyle name="Calculation 4" xfId="521"/>
    <cellStyle name="Calculation 4 2" xfId="522"/>
    <cellStyle name="Calculation 5" xfId="523"/>
    <cellStyle name="Calculation 5 2" xfId="524"/>
    <cellStyle name="Calculation 6" xfId="525"/>
    <cellStyle name="Calculation 6 2" xfId="526"/>
    <cellStyle name="Calculation 6 2 2" xfId="527"/>
    <cellStyle name="Calculation 7" xfId="528"/>
    <cellStyle name="Calculation 7 2" xfId="529"/>
    <cellStyle name="Calculation 8" xfId="530"/>
    <cellStyle name="Calculation 8 2" xfId="531"/>
    <cellStyle name="Cálculo" xfId="532"/>
    <cellStyle name="Cálculo 2" xfId="533"/>
    <cellStyle name="Celda de comprobación" xfId="534"/>
    <cellStyle name="Celda vinculada" xfId="535"/>
    <cellStyle name="Check Cell 2" xfId="536"/>
    <cellStyle name="Check Cell 2 2" xfId="537"/>
    <cellStyle name="Check Cell 2 3" xfId="538"/>
    <cellStyle name="Check Cell 2 4" xfId="539"/>
    <cellStyle name="Check Cell 2_Sheet1" xfId="540"/>
    <cellStyle name="Check Cell 3" xfId="541"/>
    <cellStyle name="Check Cell 4" xfId="542"/>
    <cellStyle name="Check Cell 5" xfId="543"/>
    <cellStyle name="Check Cell 6" xfId="544"/>
    <cellStyle name="Cím" xfId="545"/>
    <cellStyle name="Címsor 1" xfId="546"/>
    <cellStyle name="Címsor 2" xfId="547"/>
    <cellStyle name="Címsor 3" xfId="548"/>
    <cellStyle name="Címsor 4" xfId="549"/>
    <cellStyle name="Column Heads" xfId="6"/>
    <cellStyle name="Comma" xfId="1" builtinId="3"/>
    <cellStyle name="Comma 10" xfId="550"/>
    <cellStyle name="Comma 2" xfId="7"/>
    <cellStyle name="Comma 2 2" xfId="8"/>
    <cellStyle name="Comma 2 2 2" xfId="553"/>
    <cellStyle name="Comma 2 2 3" xfId="552"/>
    <cellStyle name="Comma 2 3" xfId="9"/>
    <cellStyle name="Comma 2 3 2" xfId="554"/>
    <cellStyle name="Comma 2 4" xfId="10"/>
    <cellStyle name="Comma 2 4 2" xfId="555"/>
    <cellStyle name="Comma 2 5" xfId="551"/>
    <cellStyle name="Comma 3" xfId="11"/>
    <cellStyle name="Comma 3 2" xfId="557"/>
    <cellStyle name="Comma 3 3" xfId="556"/>
    <cellStyle name="Comma 4" xfId="12"/>
    <cellStyle name="Comma 4 2" xfId="13"/>
    <cellStyle name="Comma 4 2 2" xfId="560"/>
    <cellStyle name="Comma 4 2 3" xfId="561"/>
    <cellStyle name="Comma 4 2 4" xfId="562"/>
    <cellStyle name="Comma 4 2 5" xfId="563"/>
    <cellStyle name="Comma 4 2 6" xfId="559"/>
    <cellStyle name="Comma 4 3" xfId="14"/>
    <cellStyle name="Comma 4 3 2" xfId="565"/>
    <cellStyle name="Comma 4 3 3" xfId="564"/>
    <cellStyle name="Comma 4 4" xfId="566"/>
    <cellStyle name="Comma 4 5" xfId="567"/>
    <cellStyle name="Comma 4 6" xfId="568"/>
    <cellStyle name="Comma 4 7" xfId="569"/>
    <cellStyle name="Comma 4 8" xfId="558"/>
    <cellStyle name="Comma 4_Sheet1" xfId="570"/>
    <cellStyle name="Comma 5" xfId="15"/>
    <cellStyle name="Comma 5 2" xfId="16"/>
    <cellStyle name="Comma 5 2 2" xfId="573"/>
    <cellStyle name="Comma 5 2 3" xfId="572"/>
    <cellStyle name="Comma 5 3" xfId="17"/>
    <cellStyle name="Comma 5 3 2" xfId="575"/>
    <cellStyle name="Comma 5 3 3" xfId="576"/>
    <cellStyle name="Comma 5 3 4" xfId="577"/>
    <cellStyle name="Comma 5 3 5" xfId="574"/>
    <cellStyle name="Comma 5 4" xfId="578"/>
    <cellStyle name="Comma 5 5" xfId="571"/>
    <cellStyle name="Comma 6" xfId="18"/>
    <cellStyle name="Comma 6 2" xfId="579"/>
    <cellStyle name="Comma 7" xfId="19"/>
    <cellStyle name="Comma 7 2" xfId="580"/>
    <cellStyle name="Comma 8" xfId="20"/>
    <cellStyle name="Comma 8 2" xfId="21"/>
    <cellStyle name="Comma 8 2 2" xfId="582"/>
    <cellStyle name="Comma 8 3" xfId="581"/>
    <cellStyle name="Comma 9" xfId="22"/>
    <cellStyle name="Comma 9 2" xfId="583"/>
    <cellStyle name="Comma0 - Modelo1" xfId="584"/>
    <cellStyle name="Comma0 - Style1" xfId="585"/>
    <cellStyle name="Comma1 - Modelo2" xfId="586"/>
    <cellStyle name="Comma1 - Style2" xfId="587"/>
    <cellStyle name="Copied" xfId="23"/>
    <cellStyle name="Dia" xfId="588"/>
    <cellStyle name="Eingabe" xfId="589"/>
    <cellStyle name="Eingabe 2" xfId="590"/>
    <cellStyle name="Ellenőrzőcella" xfId="591"/>
    <cellStyle name="Encabez1" xfId="592"/>
    <cellStyle name="Encabez2" xfId="593"/>
    <cellStyle name="Encabezado 4" xfId="594"/>
    <cellStyle name="Énfasis1" xfId="595"/>
    <cellStyle name="Énfasis2" xfId="596"/>
    <cellStyle name="Énfasis3" xfId="597"/>
    <cellStyle name="Énfasis4" xfId="598"/>
    <cellStyle name="Énfasis5" xfId="599"/>
    <cellStyle name="Énfasis6" xfId="600"/>
    <cellStyle name="Enterable Data" xfId="24"/>
    <cellStyle name="Enterable_Data" xfId="25"/>
    <cellStyle name="EnterableExceptions" xfId="26"/>
    <cellStyle name="Entered" xfId="27"/>
    <cellStyle name="Entrada" xfId="601"/>
    <cellStyle name="Entrada 2" xfId="602"/>
    <cellStyle name="Entries" xfId="28"/>
    <cellStyle name="Entries 2" xfId="29"/>
    <cellStyle name="Ergebnis" xfId="603"/>
    <cellStyle name="Ergebnis 2" xfId="604"/>
    <cellStyle name="Erklärender Text" xfId="605"/>
    <cellStyle name="Explanatory Text 2" xfId="606"/>
    <cellStyle name="Explanatory Text 2 2" xfId="607"/>
    <cellStyle name="Explanatory Text 2 3" xfId="608"/>
    <cellStyle name="Explanatory Text 2 4" xfId="609"/>
    <cellStyle name="Explanatory Text 2_Sheet1" xfId="610"/>
    <cellStyle name="Explanatory Text 3" xfId="611"/>
    <cellStyle name="Explanatory Text 4" xfId="612"/>
    <cellStyle name="Explanatory Text 5" xfId="613"/>
    <cellStyle name="Explanatory Text 6" xfId="614"/>
    <cellStyle name="F2" xfId="615"/>
    <cellStyle name="F3" xfId="616"/>
    <cellStyle name="F4" xfId="617"/>
    <cellStyle name="F5" xfId="618"/>
    <cellStyle name="F6" xfId="619"/>
    <cellStyle name="F7" xfId="620"/>
    <cellStyle name="F8" xfId="621"/>
    <cellStyle name="Figyelmeztetés" xfId="622"/>
    <cellStyle name="Fijo" xfId="623"/>
    <cellStyle name="Financiero" xfId="624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ood 2 2" xfId="626"/>
    <cellStyle name="Good 2 3" xfId="627"/>
    <cellStyle name="Good 2 4" xfId="628"/>
    <cellStyle name="Good 2 5" xfId="629"/>
    <cellStyle name="Good 2 6" xfId="625"/>
    <cellStyle name="Good 2_Sheet1" xfId="630"/>
    <cellStyle name="Good 3" xfId="631"/>
    <cellStyle name="Good 4" xfId="632"/>
    <cellStyle name="Good 5" xfId="633"/>
    <cellStyle name="Good 5 2" xfId="634"/>
    <cellStyle name="Good 6" xfId="635"/>
    <cellStyle name="Good 7" xfId="636"/>
    <cellStyle name="Grey" xfId="37"/>
    <cellStyle name="greyed" xfId="38"/>
    <cellStyle name="Gut" xfId="637"/>
    <cellStyle name="Header1" xfId="39"/>
    <cellStyle name="Header2" xfId="40"/>
    <cellStyle name="Header2 2" xfId="41"/>
    <cellStyle name="Heading" xfId="42"/>
    <cellStyle name="Heading 1 2" xfId="638"/>
    <cellStyle name="Heading 1 2 2" xfId="639"/>
    <cellStyle name="Heading 1 2 3" xfId="640"/>
    <cellStyle name="Heading 1 2 4" xfId="641"/>
    <cellStyle name="Heading 1 2_Sheet1" xfId="642"/>
    <cellStyle name="Heading 1 3" xfId="643"/>
    <cellStyle name="Heading 1 4" xfId="644"/>
    <cellStyle name="Heading 1 5" xfId="645"/>
    <cellStyle name="Heading 1 6" xfId="646"/>
    <cellStyle name="Heading 2 2" xfId="43"/>
    <cellStyle name="Heading 2 2 2" xfId="44"/>
    <cellStyle name="Heading 2 2 2 2" xfId="649"/>
    <cellStyle name="Heading 2 2 2 3" xfId="648"/>
    <cellStyle name="Heading 2 2 3" xfId="650"/>
    <cellStyle name="Heading 2 2 4" xfId="651"/>
    <cellStyle name="Heading 2 2 5" xfId="652"/>
    <cellStyle name="Heading 2 2 6" xfId="647"/>
    <cellStyle name="Heading 2 2_Sheet1" xfId="653"/>
    <cellStyle name="Heading 2 3" xfId="654"/>
    <cellStyle name="Heading 2 4" xfId="655"/>
    <cellStyle name="Heading 2 5" xfId="656"/>
    <cellStyle name="Heading 2 6" xfId="657"/>
    <cellStyle name="Heading 3 2" xfId="45"/>
    <cellStyle name="Heading 3 2 2" xfId="659"/>
    <cellStyle name="Heading 3 2 3" xfId="660"/>
    <cellStyle name="Heading 3 2 4" xfId="661"/>
    <cellStyle name="Heading 3 2 5" xfId="662"/>
    <cellStyle name="Heading 3 2 6" xfId="658"/>
    <cellStyle name="Heading 3 2_Sheet1" xfId="663"/>
    <cellStyle name="Heading 3 3" xfId="664"/>
    <cellStyle name="Heading 3 4" xfId="665"/>
    <cellStyle name="Heading 3 5" xfId="666"/>
    <cellStyle name="Heading 3 6" xfId="667"/>
    <cellStyle name="Heading 4 2" xfId="668"/>
    <cellStyle name="Heading 4 2 2" xfId="669"/>
    <cellStyle name="Heading 4 2 3" xfId="670"/>
    <cellStyle name="Heading 4 2 4" xfId="671"/>
    <cellStyle name="Heading 4 2_Sheet1" xfId="672"/>
    <cellStyle name="Heading 4 3" xfId="673"/>
    <cellStyle name="Heading 4 4" xfId="674"/>
    <cellStyle name="Heading 4 5" xfId="675"/>
    <cellStyle name="Heading 4 6" xfId="676"/>
    <cellStyle name="Heading 5" xfId="46"/>
    <cellStyle name="HeadingTable" xfId="47"/>
    <cellStyle name="highlightExposure" xfId="677"/>
    <cellStyle name="highlightText" xfId="678"/>
    <cellStyle name="Hipervínculo" xfId="679"/>
    <cellStyle name="Hipervínculo 2" xfId="680"/>
    <cellStyle name="Hivatkozott cella" xfId="681"/>
    <cellStyle name="Hyperlink 2" xfId="48"/>
    <cellStyle name="Hyperlink 3" xfId="49"/>
    <cellStyle name="Hyperlink 3 2" xfId="683"/>
    <cellStyle name="Hyperlink 3 3" xfId="684"/>
    <cellStyle name="Hyperlink 3 3 2" xfId="685"/>
    <cellStyle name="Hyperlink 3 3 3" xfId="686"/>
    <cellStyle name="Hyperlink 3 3 3 2" xfId="687"/>
    <cellStyle name="Hyperlink 3 3 3 3" xfId="688"/>
    <cellStyle name="Hyperlink 3 4" xfId="689"/>
    <cellStyle name="Hyperlink 3 5" xfId="682"/>
    <cellStyle name="Hyperlink 3_Sheet1" xfId="690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correcto" xfId="691"/>
    <cellStyle name="Input [yellow]" xfId="55"/>
    <cellStyle name="Input [yellow] 2" xfId="56"/>
    <cellStyle name="Input 2" xfId="692"/>
    <cellStyle name="Input 2 2" xfId="693"/>
    <cellStyle name="Input 2 2 2" xfId="694"/>
    <cellStyle name="Input 2 2 3" xfId="695"/>
    <cellStyle name="Input 2 3" xfId="696"/>
    <cellStyle name="Input 2 3 2" xfId="697"/>
    <cellStyle name="Input 2 4" xfId="698"/>
    <cellStyle name="Input 2 4 2" xfId="699"/>
    <cellStyle name="Input 2 5" xfId="700"/>
    <cellStyle name="Input 2_Sheet1" xfId="701"/>
    <cellStyle name="Input 3" xfId="702"/>
    <cellStyle name="Input 3 2" xfId="703"/>
    <cellStyle name="Input 4" xfId="704"/>
    <cellStyle name="Input 4 2" xfId="705"/>
    <cellStyle name="Input 5" xfId="706"/>
    <cellStyle name="Input 5 2" xfId="707"/>
    <cellStyle name="Input 6" xfId="708"/>
    <cellStyle name="Input 6 2" xfId="709"/>
    <cellStyle name="Input 6 2 2" xfId="710"/>
    <cellStyle name="Input 7" xfId="711"/>
    <cellStyle name="Input 7 2" xfId="712"/>
    <cellStyle name="Input 8" xfId="713"/>
    <cellStyle name="Input 8 2" xfId="714"/>
    <cellStyle name="inputExposure" xfId="57"/>
    <cellStyle name="Jegyzet" xfId="715"/>
    <cellStyle name="Jelölőszín (1)" xfId="716"/>
    <cellStyle name="Jelölőszín (2)" xfId="717"/>
    <cellStyle name="Jelölőszín (3)" xfId="718"/>
    <cellStyle name="Jelölőszín (4)" xfId="719"/>
    <cellStyle name="Jelölőszín (5)" xfId="720"/>
    <cellStyle name="Jelölőszín (6)" xfId="721"/>
    <cellStyle name="Jó" xfId="722"/>
    <cellStyle name="Kimenet" xfId="723"/>
    <cellStyle name="Labels" xfId="58"/>
    <cellStyle name="Lien hypertexte 2" xfId="724"/>
    <cellStyle name="Lien hypertexte 3" xfId="725"/>
    <cellStyle name="Linked Cell 2" xfId="726"/>
    <cellStyle name="Linked Cell 2 2" xfId="727"/>
    <cellStyle name="Linked Cell 2 3" xfId="728"/>
    <cellStyle name="Linked Cell 2 4" xfId="729"/>
    <cellStyle name="Linked Cell 2_Sheet1" xfId="730"/>
    <cellStyle name="Linked Cell 3" xfId="731"/>
    <cellStyle name="Linked Cell 4" xfId="732"/>
    <cellStyle name="Linked Cell 5" xfId="733"/>
    <cellStyle name="Linked Cell 6" xfId="734"/>
    <cellStyle name="LkupHdg" xfId="59"/>
    <cellStyle name="LkupHdg 2" xfId="60"/>
    <cellStyle name="Magyarázó szöveg" xfId="735"/>
    <cellStyle name="MCIDColumns" xfId="61"/>
    <cellStyle name="Millares [0]_10 AVERIAS MASIVAS + ANT" xfId="736"/>
    <cellStyle name="Millares 2" xfId="737"/>
    <cellStyle name="Millares 2 2" xfId="738"/>
    <cellStyle name="Millares 3" xfId="739"/>
    <cellStyle name="Millares 3 2" xfId="740"/>
    <cellStyle name="Millares 3 2 2" xfId="741"/>
    <cellStyle name="Millares 3 2 3" xfId="742"/>
    <cellStyle name="Millares 3 3" xfId="743"/>
    <cellStyle name="Millares 3 4" xfId="744"/>
    <cellStyle name="Millares_10 AVERIAS MASIVAS + ANT" xfId="745"/>
    <cellStyle name="Milliers [0]_3A_NumeratorReport_Option1_040611" xfId="62"/>
    <cellStyle name="Milliers_3A_NumeratorReport_Option1_040611" xfId="63"/>
    <cellStyle name="Moneda [0]_10 AVERIAS MASIVAS + ANT" xfId="746"/>
    <cellStyle name="Moneda_10 AVERIAS MASIVAS + ANT" xfId="747"/>
    <cellStyle name="Monétaire [0]_3A_NumeratorReport_Option1_040611" xfId="64"/>
    <cellStyle name="Monétaire_3A_NumeratorReport_Option1_040611" xfId="65"/>
    <cellStyle name="Monetario" xfId="748"/>
    <cellStyle name="Navadno_List1" xfId="749"/>
    <cellStyle name="Neutral 2" xfId="66"/>
    <cellStyle name="Neutral 2 2" xfId="751"/>
    <cellStyle name="Neutral 2 3" xfId="752"/>
    <cellStyle name="Neutral 2 4" xfId="753"/>
    <cellStyle name="Neutral 2 5" xfId="754"/>
    <cellStyle name="Neutral 2 6" xfId="750"/>
    <cellStyle name="Neutral 2_Sheet1" xfId="755"/>
    <cellStyle name="Neutral 3" xfId="756"/>
    <cellStyle name="Neutral 4" xfId="757"/>
    <cellStyle name="Neutral 5" xfId="758"/>
    <cellStyle name="Neutral 5 2" xfId="759"/>
    <cellStyle name="Neutral 6" xfId="760"/>
    <cellStyle name="Neutral 7" xfId="761"/>
    <cellStyle name="no dec" xfId="762"/>
    <cellStyle name="Non-Enterable_G" xfId="67"/>
    <cellStyle name="Normal" xfId="0" builtinId="0"/>
    <cellStyle name="Normal - Style1" xfId="68"/>
    <cellStyle name="Normal 10" xfId="763"/>
    <cellStyle name="Normal 10 2" xfId="764"/>
    <cellStyle name="Normal 10 3" xfId="765"/>
    <cellStyle name="Normal 10 4" xfId="766"/>
    <cellStyle name="Normal 11" xfId="767"/>
    <cellStyle name="Normal 11 2" xfId="768"/>
    <cellStyle name="Normal 11 3" xfId="769"/>
    <cellStyle name="Normal 11 4" xfId="770"/>
    <cellStyle name="Normal 12" xfId="771"/>
    <cellStyle name="Normal 12 2" xfId="772"/>
    <cellStyle name="Normal 12 3" xfId="773"/>
    <cellStyle name="Normal 12 3 2" xfId="774"/>
    <cellStyle name="Normal 12 3 3" xfId="775"/>
    <cellStyle name="Normal 13" xfId="776"/>
    <cellStyle name="Normal 13 2" xfId="69"/>
    <cellStyle name="Normal 13 2 2" xfId="778"/>
    <cellStyle name="Normal 13 2 3" xfId="777"/>
    <cellStyle name="Normal 13 3" xfId="779"/>
    <cellStyle name="Normal 14" xfId="780"/>
    <cellStyle name="Normal 15" xfId="781"/>
    <cellStyle name="Normal 16" xfId="144"/>
    <cellStyle name="Normal 17" xfId="143"/>
    <cellStyle name="Normal 18" xfId="70"/>
    <cellStyle name="Normal 19" xfId="1033"/>
    <cellStyle name="Normal 2" xfId="71"/>
    <cellStyle name="Normal 2 2" xfId="72"/>
    <cellStyle name="Normal 2 2 2" xfId="73"/>
    <cellStyle name="Normal 2 2 2 2" xfId="74"/>
    <cellStyle name="Normal 2 2 2 3" xfId="782"/>
    <cellStyle name="Normal 2 2 2 5" xfId="75"/>
    <cellStyle name="Normal 2 2 3" xfId="76"/>
    <cellStyle name="Normal 2 2 3 2" xfId="784"/>
    <cellStyle name="Normal 2 2 3 3" xfId="785"/>
    <cellStyle name="Normal 2 2 3 4" xfId="786"/>
    <cellStyle name="Normal 2 2 3 5" xfId="783"/>
    <cellStyle name="Normal 2 2 4" xfId="787"/>
    <cellStyle name="Normal 2 2 5" xfId="788"/>
    <cellStyle name="Normal 2 2_COREP GL04rev3" xfId="789"/>
    <cellStyle name="Normal 2 3" xfId="77"/>
    <cellStyle name="Normal 2 3 2" xfId="791"/>
    <cellStyle name="Normal 2 3 3" xfId="790"/>
    <cellStyle name="Normal 2 4" xfId="792"/>
    <cellStyle name="Normal 2 4 2" xfId="793"/>
    <cellStyle name="Normal 2 4 3" xfId="794"/>
    <cellStyle name="Normal 2 4 4" xfId="795"/>
    <cellStyle name="Normal 2 4 4 2" xfId="796"/>
    <cellStyle name="Normal 2 4 4 3" xfId="797"/>
    <cellStyle name="Normal 2 4 4 3 2" xfId="798"/>
    <cellStyle name="Normal 2 4 4 3 3" xfId="799"/>
    <cellStyle name="Normal 2 4 4 3 3 2" xfId="800"/>
    <cellStyle name="Normal 2 4 4 3 3 3" xfId="801"/>
    <cellStyle name="Normal 2 5" xfId="802"/>
    <cellStyle name="Normal 2 5 2" xfId="803"/>
    <cellStyle name="Normal 2 5 3" xfId="804"/>
    <cellStyle name="Normal 2 5 4" xfId="805"/>
    <cellStyle name="Normal 2 5 5" xfId="806"/>
    <cellStyle name="Normal 2 5 6" xfId="807"/>
    <cellStyle name="Normal 2 6" xfId="808"/>
    <cellStyle name="Normal 2 6 2" xfId="809"/>
    <cellStyle name="Normal 2 6 3" xfId="810"/>
    <cellStyle name="Normal 2 6 3 2" xfId="811"/>
    <cellStyle name="Normal 2 6 3 3" xfId="812"/>
    <cellStyle name="Normal 2 6 3 3 2" xfId="813"/>
    <cellStyle name="Normal 2 6 3 3 3" xfId="814"/>
    <cellStyle name="Normal 2 6_Sheet1" xfId="815"/>
    <cellStyle name="Normal 2_~0149226" xfId="816"/>
    <cellStyle name="Normal 3" xfId="78"/>
    <cellStyle name="Normal 3 2" xfId="79"/>
    <cellStyle name="Normal 3 2 2" xfId="819"/>
    <cellStyle name="Normal 3 2 3" xfId="818"/>
    <cellStyle name="Normal 3 3" xfId="80"/>
    <cellStyle name="Normal 3 3 2" xfId="821"/>
    <cellStyle name="Normal 3 3 3" xfId="822"/>
    <cellStyle name="Normal 3 3 4" xfId="820"/>
    <cellStyle name="Normal 3 4" xfId="823"/>
    <cellStyle name="Normal 3 5" xfId="824"/>
    <cellStyle name="Normal 3 6" xfId="817"/>
    <cellStyle name="Normal 3_~1520012" xfId="825"/>
    <cellStyle name="Normal 34 2" xfId="81"/>
    <cellStyle name="Normal 4" xfId="82"/>
    <cellStyle name="Normal 4 2" xfId="83"/>
    <cellStyle name="Normal 4 2 2" xfId="84"/>
    <cellStyle name="Normal 4 2 2 2" xfId="829"/>
    <cellStyle name="Normal 4 2 2 3" xfId="828"/>
    <cellStyle name="Normal 4 2 3" xfId="85"/>
    <cellStyle name="Normal 4 2 3 2" xfId="831"/>
    <cellStyle name="Normal 4 2 3 3" xfId="830"/>
    <cellStyle name="Normal 4 2 4" xfId="832"/>
    <cellStyle name="Normal 4 2 5" xfId="827"/>
    <cellStyle name="Normal 4 2_Sheet1" xfId="833"/>
    <cellStyle name="Normal 4 3" xfId="86"/>
    <cellStyle name="Normal 4 3 2" xfId="834"/>
    <cellStyle name="Normal 4 3 2 2" xfId="835"/>
    <cellStyle name="Normal 4 4" xfId="87"/>
    <cellStyle name="Normal 4 4 2" xfId="837"/>
    <cellStyle name="Normal 4 4 3" xfId="838"/>
    <cellStyle name="Normal 4 4 3 2" xfId="839"/>
    <cellStyle name="Normal 4 4 3 3" xfId="840"/>
    <cellStyle name="Normal 4 4 3 3 2" xfId="841"/>
    <cellStyle name="Normal 4 4 3 3 3" xfId="842"/>
    <cellStyle name="Normal 4 4 4" xfId="843"/>
    <cellStyle name="Normal 4 4 5" xfId="836"/>
    <cellStyle name="Normal 4 5" xfId="844"/>
    <cellStyle name="Normal 4 6" xfId="826"/>
    <cellStyle name="Normal 5" xfId="88"/>
    <cellStyle name="Normal 5 2" xfId="846"/>
    <cellStyle name="Normal 5 3" xfId="847"/>
    <cellStyle name="Normal 5 3 2" xfId="848"/>
    <cellStyle name="Normal 5 3 3" xfId="849"/>
    <cellStyle name="Normal 5 3 4" xfId="850"/>
    <cellStyle name="Normal 5 4" xfId="851"/>
    <cellStyle name="Normal 5 5" xfId="852"/>
    <cellStyle name="Normal 5 6" xfId="853"/>
    <cellStyle name="Normal 5 7" xfId="854"/>
    <cellStyle name="Normal 5 8" xfId="845"/>
    <cellStyle name="Normal 5_20130128_ITS on reporting_Annex I_CA" xfId="855"/>
    <cellStyle name="Normal 51" xfId="89"/>
    <cellStyle name="Normal 52" xfId="90"/>
    <cellStyle name="Normal 6" xfId="91"/>
    <cellStyle name="Normal 6 2" xfId="857"/>
    <cellStyle name="Normal 6 2 2" xfId="858"/>
    <cellStyle name="Normal 6 2 3" xfId="859"/>
    <cellStyle name="Normal 6 2 4" xfId="860"/>
    <cellStyle name="Normal 6 3" xfId="861"/>
    <cellStyle name="Normal 6 4" xfId="862"/>
    <cellStyle name="Normal 6 5" xfId="863"/>
    <cellStyle name="Normal 6 6" xfId="864"/>
    <cellStyle name="Normal 6 7" xfId="856"/>
    <cellStyle name="Normal 6_Sheet1" xfId="865"/>
    <cellStyle name="Normal 7" xfId="92"/>
    <cellStyle name="Normal 7 2" xfId="866"/>
    <cellStyle name="Normal 7 2 2" xfId="867"/>
    <cellStyle name="Normal 7 2 2 2" xfId="868"/>
    <cellStyle name="Normal 7 2 2 3" xfId="869"/>
    <cellStyle name="Normal 7 2 2 4" xfId="870"/>
    <cellStyle name="Normal 7 2 3" xfId="871"/>
    <cellStyle name="Normal 7 3" xfId="872"/>
    <cellStyle name="Normal 7 3 2" xfId="873"/>
    <cellStyle name="Normal 7 3 3" xfId="874"/>
    <cellStyle name="Normal 7 3 3 2" xfId="875"/>
    <cellStyle name="Normal 7 3 3 3" xfId="876"/>
    <cellStyle name="Normal 7 3 3 3 2" xfId="877"/>
    <cellStyle name="Normal 7 3 3 3 3" xfId="878"/>
    <cellStyle name="Normal 7 4" xfId="879"/>
    <cellStyle name="Normal 7 5" xfId="880"/>
    <cellStyle name="Normal 7 6" xfId="881"/>
    <cellStyle name="Normal 7 7" xfId="882"/>
    <cellStyle name="Normal 7 8" xfId="883"/>
    <cellStyle name="Normal 7 9" xfId="884"/>
    <cellStyle name="Normal 7_Sheet1" xfId="885"/>
    <cellStyle name="Normal 8" xfId="93"/>
    <cellStyle name="Normal 8 2" xfId="94"/>
    <cellStyle name="Normal 8 2 2" xfId="888"/>
    <cellStyle name="Normal 8 2 3" xfId="887"/>
    <cellStyle name="Normal 8 3" xfId="889"/>
    <cellStyle name="Normal 8 4" xfId="886"/>
    <cellStyle name="Normal 9" xfId="95"/>
    <cellStyle name="Normal 9 2" xfId="96"/>
    <cellStyle name="Normal 9 2 2" xfId="892"/>
    <cellStyle name="Normal 9 2 3" xfId="891"/>
    <cellStyle name="Normal 9 3" xfId="893"/>
    <cellStyle name="Normal 9 3 2" xfId="894"/>
    <cellStyle name="Normal 9 3 3" xfId="895"/>
    <cellStyle name="Normal 9 3 3 2" xfId="896"/>
    <cellStyle name="Normal 9 3 3 3" xfId="897"/>
    <cellStyle name="Normal 9 4" xfId="898"/>
    <cellStyle name="Normal 9 5" xfId="890"/>
    <cellStyle name="Normale_2011 04 14 Templates for stress test_bcl" xfId="899"/>
    <cellStyle name="Normální 2" xfId="142"/>
    <cellStyle name="Notas" xfId="900"/>
    <cellStyle name="Notas 2" xfId="901"/>
    <cellStyle name="Note 2" xfId="902"/>
    <cellStyle name="Note 2 2" xfId="903"/>
    <cellStyle name="Note 3" xfId="904"/>
    <cellStyle name="Note 3 2" xfId="905"/>
    <cellStyle name="Note 4" xfId="906"/>
    <cellStyle name="Note 4 2" xfId="907"/>
    <cellStyle name="Note 5" xfId="908"/>
    <cellStyle name="Note 5 2" xfId="909"/>
    <cellStyle name="Note 6" xfId="910"/>
    <cellStyle name="Note 6 2" xfId="911"/>
    <cellStyle name="NotIn3PlusButCorepNotEssential" xfId="97"/>
    <cellStyle name="NotIn3PlusInCorepEssential" xfId="98"/>
    <cellStyle name="NotIn3PlusOrCorepEssential" xfId="99"/>
    <cellStyle name="Notiz" xfId="912"/>
    <cellStyle name="Notiz 2" xfId="913"/>
    <cellStyle name="optionalExposure" xfId="100"/>
    <cellStyle name="Összesen" xfId="914"/>
    <cellStyle name="Output 2" xfId="915"/>
    <cellStyle name="Output 2 2" xfId="916"/>
    <cellStyle name="Output 2 2 2" xfId="917"/>
    <cellStyle name="Output 2 2 3" xfId="918"/>
    <cellStyle name="Output 2 3" xfId="919"/>
    <cellStyle name="Output 2 3 2" xfId="920"/>
    <cellStyle name="Output 2 4" xfId="921"/>
    <cellStyle name="Output 2 4 2" xfId="922"/>
    <cellStyle name="Output 2_Sheet1" xfId="923"/>
    <cellStyle name="Output 3" xfId="924"/>
    <cellStyle name="Output 3 2" xfId="925"/>
    <cellStyle name="Output 4" xfId="926"/>
    <cellStyle name="Output 4 2" xfId="927"/>
    <cellStyle name="Output 5" xfId="928"/>
    <cellStyle name="Output 5 2" xfId="929"/>
    <cellStyle name="Output 6" xfId="930"/>
    <cellStyle name="Output 6 2" xfId="931"/>
    <cellStyle name="Output 7" xfId="932"/>
    <cellStyle name="Output 7 2" xfId="933"/>
    <cellStyle name="Percent" xfId="2" builtinId="5"/>
    <cellStyle name="Percent [2]" xfId="101"/>
    <cellStyle name="Percent 10" xfId="934"/>
    <cellStyle name="Percent 2" xfId="102"/>
    <cellStyle name="Percent 2 2" xfId="103"/>
    <cellStyle name="Percent 2 2 2" xfId="104"/>
    <cellStyle name="Percent 2 2 2 2" xfId="936"/>
    <cellStyle name="Percent 2 2 2 3" xfId="935"/>
    <cellStyle name="Percent 2 2 3" xfId="105"/>
    <cellStyle name="Percent 2 2 3 2" xfId="937"/>
    <cellStyle name="Percent 2 2 4" xfId="938"/>
    <cellStyle name="Percent 2 3" xfId="106"/>
    <cellStyle name="Percent 2 3 2" xfId="939"/>
    <cellStyle name="Percent 2 3 3" xfId="940"/>
    <cellStyle name="Percent 2 3 3 2" xfId="941"/>
    <cellStyle name="Percent 2 3 3 3" xfId="942"/>
    <cellStyle name="Percent 2 3 3 3 2" xfId="943"/>
    <cellStyle name="Percent 2 3 3 3 3" xfId="944"/>
    <cellStyle name="Percent 2 3 3 3 3 2" xfId="945"/>
    <cellStyle name="Percent 2 3 3 3 3 3" xfId="946"/>
    <cellStyle name="Percent 2 4" xfId="947"/>
    <cellStyle name="Percent 2 4 2" xfId="948"/>
    <cellStyle name="Percent 2 4 3" xfId="949"/>
    <cellStyle name="Percent 2 4 3 2" xfId="950"/>
    <cellStyle name="Percent 2 4 3 3" xfId="951"/>
    <cellStyle name="Percent 2 4 3 3 2" xfId="952"/>
    <cellStyle name="Percent 2 4 3 3 3" xfId="953"/>
    <cellStyle name="Percent 2 5" xfId="954"/>
    <cellStyle name="Percent 2 5 2" xfId="955"/>
    <cellStyle name="Percent 2 5 3" xfId="956"/>
    <cellStyle name="Percent 2 5 3 2" xfId="957"/>
    <cellStyle name="Percent 2 5 3 3" xfId="958"/>
    <cellStyle name="Percent 2 5 3 3 2" xfId="959"/>
    <cellStyle name="Percent 2 5 3 3 3" xfId="960"/>
    <cellStyle name="Percent 2 6" xfId="961"/>
    <cellStyle name="Percent 2 6 2" xfId="962"/>
    <cellStyle name="Percent 2 6 3" xfId="963"/>
    <cellStyle name="Percent 2 6 4" xfId="964"/>
    <cellStyle name="Percent 2 8" xfId="107"/>
    <cellStyle name="Percent 3" xfId="108"/>
    <cellStyle name="Percent 3 2" xfId="109"/>
    <cellStyle name="Percent 3 2 2" xfId="966"/>
    <cellStyle name="Percent 3 2 3" xfId="965"/>
    <cellStyle name="Percent 3 3" xfId="110"/>
    <cellStyle name="Percent 3 4" xfId="967"/>
    <cellStyle name="Percent 3 4 2" xfId="968"/>
    <cellStyle name="Percent 3 4 3" xfId="969"/>
    <cellStyle name="Percent 3 4 4" xfId="970"/>
    <cellStyle name="Percent 4" xfId="111"/>
    <cellStyle name="Percent 4 2" xfId="972"/>
    <cellStyle name="Percent 4 3" xfId="973"/>
    <cellStyle name="Percent 4 3 2" xfId="974"/>
    <cellStyle name="Percent 4 3 3" xfId="975"/>
    <cellStyle name="Percent 4 4" xfId="976"/>
    <cellStyle name="Percent 4 4 2" xfId="977"/>
    <cellStyle name="Percent 4 4 3" xfId="978"/>
    <cellStyle name="Percent 4 4 3 2" xfId="979"/>
    <cellStyle name="Percent 4 4 3 3" xfId="980"/>
    <cellStyle name="Percent 4 4 3 3 2" xfId="981"/>
    <cellStyle name="Percent 4 4 3 3 3" xfId="982"/>
    <cellStyle name="Percent 4 5" xfId="983"/>
    <cellStyle name="Percent 4 6" xfId="984"/>
    <cellStyle name="Percent 4 7" xfId="985"/>
    <cellStyle name="Percent 4 8" xfId="971"/>
    <cellStyle name="Percent 5" xfId="112"/>
    <cellStyle name="Percent 5 2" xfId="987"/>
    <cellStyle name="Percent 5 3" xfId="988"/>
    <cellStyle name="Percent 5 3 2" xfId="989"/>
    <cellStyle name="Percent 5 3 3" xfId="990"/>
    <cellStyle name="Percent 5 4" xfId="991"/>
    <cellStyle name="Percent 5 5" xfId="986"/>
    <cellStyle name="Percent 6" xfId="113"/>
    <cellStyle name="Percent 7" xfId="114"/>
    <cellStyle name="Percent 7 2" xfId="115"/>
    <cellStyle name="Percent 8" xfId="116"/>
    <cellStyle name="Percent 8 2" xfId="117"/>
    <cellStyle name="Percent 9" xfId="118"/>
    <cellStyle name="Porcentaje" xfId="992"/>
    <cellStyle name="Porcentual 2" xfId="993"/>
    <cellStyle name="Porcentual 2 2" xfId="994"/>
    <cellStyle name="Porcentual_FAS91_Model_v4" xfId="119"/>
    <cellStyle name="Prozent 2" xfId="995"/>
    <cellStyle name="PSChar" xfId="120"/>
    <cellStyle name="PSDate" xfId="121"/>
    <cellStyle name="PSDec" xfId="122"/>
    <cellStyle name="PSHeading" xfId="123"/>
    <cellStyle name="PSInt" xfId="124"/>
    <cellStyle name="PSSpacer" xfId="125"/>
    <cellStyle name="Retrieved Data" xfId="126"/>
    <cellStyle name="Retrieved Data Bold" xfId="127"/>
    <cellStyle name="Retrieved Data Bold Wing" xfId="128"/>
    <cellStyle name="Retrieved_Data" xfId="129"/>
    <cellStyle name="RetrievedExceptions" xfId="130"/>
    <cellStyle name="RetrievedWrapped" xfId="131"/>
    <cellStyle name="RevList" xfId="132"/>
    <cellStyle name="RM" xfId="996"/>
    <cellStyle name="Rossz" xfId="997"/>
    <cellStyle name="Salida" xfId="998"/>
    <cellStyle name="Salida 2" xfId="999"/>
    <cellStyle name="Schlecht" xfId="1000"/>
    <cellStyle name="Semleges" xfId="1001"/>
    <cellStyle name="showExposure" xfId="133"/>
    <cellStyle name="Standard 2" xfId="1002"/>
    <cellStyle name="Standard 3" xfId="134"/>
    <cellStyle name="Standard 3 2" xfId="1003"/>
    <cellStyle name="Standard 4" xfId="1004"/>
    <cellStyle name="Standard_20100129_1559 Jentsch_COREP ON 20100129 COREP preliminary proposal_CR SA" xfId="1005"/>
    <cellStyle name="Style 1" xfId="135"/>
    <cellStyle name="Style 1 2" xfId="136"/>
    <cellStyle name="Style 1 2 2" xfId="1007"/>
    <cellStyle name="Style 1 3" xfId="137"/>
    <cellStyle name="Style 1 3 2" xfId="1008"/>
    <cellStyle name="Style 1 3 2 2" xfId="1009"/>
    <cellStyle name="Style 1 3 2 3" xfId="1010"/>
    <cellStyle name="Style 1 3 2 3 2" xfId="1011"/>
    <cellStyle name="Style 1 3 2 3 3" xfId="1012"/>
    <cellStyle name="Style 1 3_Sheet1" xfId="1013"/>
    <cellStyle name="Style 1 4" xfId="138"/>
    <cellStyle name="Style 1 4 2" xfId="1015"/>
    <cellStyle name="Style 1 4 2 2" xfId="1016"/>
    <cellStyle name="Style 1 4 3" xfId="1017"/>
    <cellStyle name="Style 1 4 3 2" xfId="1018"/>
    <cellStyle name="Style 1 4 3 2 2" xfId="1019"/>
    <cellStyle name="Style 1 4 3 2 3" xfId="1020"/>
    <cellStyle name="Style 1 4 3 2 4" xfId="1021"/>
    <cellStyle name="Style 1 4 3 3" xfId="1022"/>
    <cellStyle name="Style 1 4 3 3 2" xfId="1023"/>
    <cellStyle name="Style 1 4 3 3 3" xfId="1024"/>
    <cellStyle name="Style 1 4 4" xfId="1025"/>
    <cellStyle name="Style 1 4 5" xfId="1014"/>
    <cellStyle name="Style 1 5" xfId="139"/>
    <cellStyle name="Style 1 5 2" xfId="1026"/>
    <cellStyle name="Style 1 5 3" xfId="1027"/>
    <cellStyle name="Style 1 5 3 2" xfId="1028"/>
    <cellStyle name="Style 1 5 3 3" xfId="1029"/>
    <cellStyle name="Style 1 6" xfId="1030"/>
    <cellStyle name="Style 1 7" xfId="1031"/>
    <cellStyle name="Style 1 8" xfId="1006"/>
    <cellStyle name="Style 1 9" xfId="1081"/>
    <cellStyle name="Style 1_Sheet1" xfId="1032"/>
    <cellStyle name="STYLE1" xfId="140"/>
    <cellStyle name="Subtotal" xfId="141"/>
    <cellStyle name="Számítás" xfId="1034"/>
    <cellStyle name="Texto de advertencia" xfId="1035"/>
    <cellStyle name="Texto explicativo" xfId="1036"/>
    <cellStyle name="Title 2" xfId="1037"/>
    <cellStyle name="Title 3" xfId="1038"/>
    <cellStyle name="Title 4" xfId="1039"/>
    <cellStyle name="Title 5" xfId="1040"/>
    <cellStyle name="Título" xfId="1041"/>
    <cellStyle name="Título 1" xfId="1042"/>
    <cellStyle name="Título 2" xfId="1043"/>
    <cellStyle name="Título 3" xfId="1044"/>
    <cellStyle name="Título_20091015 DE_Proposed amendments to CR SEC_MKR" xfId="1045"/>
    <cellStyle name="Total 2" xfId="1046"/>
    <cellStyle name="Total 2 2" xfId="1047"/>
    <cellStyle name="Total 2 2 2" xfId="1048"/>
    <cellStyle name="Total 2 3" xfId="1049"/>
    <cellStyle name="Total 2 3 2" xfId="1050"/>
    <cellStyle name="Total 2 4" xfId="1051"/>
    <cellStyle name="Total 2_Sheet1" xfId="1052"/>
    <cellStyle name="Total 3" xfId="1053"/>
    <cellStyle name="Total 3 2" xfId="1054"/>
    <cellStyle name="Total 4" xfId="1055"/>
    <cellStyle name="Total 4 2" xfId="1056"/>
    <cellStyle name="Total 5" xfId="1057"/>
    <cellStyle name="Total 5 2" xfId="1058"/>
    <cellStyle name="Total 6" xfId="1059"/>
    <cellStyle name="Total 6 2" xfId="1060"/>
    <cellStyle name="Total 7" xfId="1061"/>
    <cellStyle name="Total 7 2" xfId="1062"/>
    <cellStyle name="Überschrift" xfId="1063"/>
    <cellStyle name="Überschrift 1" xfId="1064"/>
    <cellStyle name="Überschrift 2" xfId="1065"/>
    <cellStyle name="Überschrift 3" xfId="1066"/>
    <cellStyle name="Überschrift 4" xfId="1067"/>
    <cellStyle name="Verknüpfte Zelle" xfId="1068"/>
    <cellStyle name="Warnender Text" xfId="1069"/>
    <cellStyle name="Warning Text 2" xfId="1070"/>
    <cellStyle name="Warning Text 2 2" xfId="1071"/>
    <cellStyle name="Warning Text 2 3" xfId="1072"/>
    <cellStyle name="Warning Text 2 4" xfId="1073"/>
    <cellStyle name="Warning Text 2_Sheet1" xfId="1074"/>
    <cellStyle name="Warning Text 3" xfId="1075"/>
    <cellStyle name="Warning Text 4" xfId="1076"/>
    <cellStyle name="Warning Text 5" xfId="1077"/>
    <cellStyle name="Warning Text 6" xfId="1078"/>
    <cellStyle name="Zelle überprüfen" xfId="1079"/>
    <cellStyle name="一般_MIS book - Addendum (version 3)_Apr09(Done)" xfId="1080"/>
  </cellStyles>
  <dxfs count="2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D9D9D9"/>
      <color rgb="FFFFFFCC"/>
      <color rgb="FFFFFFFF"/>
      <color rgb="FFFFFF99"/>
      <color rgb="FFCCFFCC"/>
      <color rgb="FF0066FF"/>
      <color rgb="FF0000FF"/>
      <color rgb="FF66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37910</xdr:rowOff>
    </xdr:from>
    <xdr:to>
      <xdr:col>8</xdr:col>
      <xdr:colOff>295275</xdr:colOff>
      <xdr:row>0</xdr:row>
      <xdr:rowOff>725723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7910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2266949</xdr:colOff>
      <xdr:row>3</xdr:row>
      <xdr:rowOff>135363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90924" cy="687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99"/>
    <pageSetUpPr fitToPage="1"/>
  </sheetPr>
  <dimension ref="B1:AH92"/>
  <sheetViews>
    <sheetView showGridLines="0" tabSelected="1" zoomScale="53" zoomScaleNormal="90" workbookViewId="0">
      <selection activeCell="AA8" sqref="AA8"/>
    </sheetView>
  </sheetViews>
  <sheetFormatPr defaultColWidth="9.1328125" defaultRowHeight="13.9" zeroHeight="1"/>
  <cols>
    <col min="1" max="2" width="1.73046875" style="225" customWidth="1"/>
    <col min="3" max="3" width="7.73046875" style="224" customWidth="1"/>
    <col min="4" max="23" width="7.73046875" style="225" customWidth="1"/>
    <col min="24" max="26" width="1.73046875" style="225" customWidth="1"/>
    <col min="27" max="34" width="15.73046875" style="226" customWidth="1"/>
    <col min="35" max="16384" width="9.1328125" style="225"/>
  </cols>
  <sheetData>
    <row r="1" spans="2:30" ht="62.25" customHeight="1" thickBot="1">
      <c r="J1" s="332" t="s">
        <v>197</v>
      </c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</row>
    <row r="2" spans="2:30" ht="18" customHeight="1">
      <c r="B2" s="227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30"/>
    </row>
    <row r="3" spans="2:30" ht="18" customHeight="1">
      <c r="B3" s="231"/>
      <c r="C3" s="254"/>
      <c r="D3" s="233" t="s">
        <v>49</v>
      </c>
      <c r="E3" s="233"/>
      <c r="F3" s="233"/>
      <c r="G3" s="233"/>
      <c r="H3" s="233"/>
      <c r="I3" s="233"/>
      <c r="J3" s="233"/>
      <c r="K3" s="233"/>
      <c r="L3" s="233"/>
      <c r="M3" s="233"/>
      <c r="N3" s="335" t="s">
        <v>55</v>
      </c>
      <c r="O3" s="335"/>
      <c r="P3" s="335"/>
      <c r="Q3" s="335"/>
      <c r="R3" s="335"/>
      <c r="S3" s="335"/>
      <c r="T3" s="335"/>
      <c r="U3" s="335"/>
      <c r="V3" s="335"/>
      <c r="W3" s="233"/>
      <c r="X3" s="234"/>
    </row>
    <row r="4" spans="2:30" ht="9" customHeight="1">
      <c r="B4" s="231"/>
      <c r="C4" s="254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5"/>
      <c r="O4" s="235"/>
      <c r="P4" s="235"/>
      <c r="Q4" s="235"/>
      <c r="R4" s="235"/>
      <c r="S4" s="235"/>
      <c r="T4" s="235"/>
      <c r="U4" s="235"/>
      <c r="V4" s="235"/>
      <c r="W4" s="233"/>
      <c r="X4" s="234"/>
    </row>
    <row r="5" spans="2:30" ht="18" customHeight="1">
      <c r="B5" s="231"/>
      <c r="C5" s="254"/>
      <c r="D5" s="233" t="s">
        <v>45</v>
      </c>
      <c r="E5" s="233"/>
      <c r="F5" s="233"/>
      <c r="G5" s="233"/>
      <c r="H5" s="233"/>
      <c r="I5" s="233"/>
      <c r="J5" s="233"/>
      <c r="K5" s="233"/>
      <c r="L5" s="233"/>
      <c r="M5" s="233"/>
      <c r="N5" s="335" t="s">
        <v>175</v>
      </c>
      <c r="O5" s="335"/>
      <c r="P5" s="335"/>
      <c r="Q5" s="335"/>
      <c r="R5" s="335"/>
      <c r="S5" s="335"/>
      <c r="T5" s="335"/>
      <c r="U5" s="335"/>
      <c r="V5" s="335"/>
      <c r="W5" s="233"/>
      <c r="X5" s="234"/>
    </row>
    <row r="6" spans="2:30" ht="9" customHeight="1">
      <c r="B6" s="231"/>
      <c r="C6" s="232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5"/>
      <c r="O6" s="235"/>
      <c r="P6" s="235"/>
      <c r="Q6" s="235"/>
      <c r="R6" s="235"/>
      <c r="S6" s="235"/>
      <c r="T6" s="235"/>
      <c r="U6" s="235"/>
      <c r="V6" s="235"/>
      <c r="W6" s="233"/>
      <c r="X6" s="234"/>
    </row>
    <row r="7" spans="2:30" ht="18" customHeight="1">
      <c r="B7" s="231"/>
      <c r="C7" s="232">
        <v>1</v>
      </c>
      <c r="D7" s="233" t="s">
        <v>176</v>
      </c>
      <c r="E7" s="233"/>
      <c r="F7" s="233"/>
      <c r="G7" s="233"/>
      <c r="H7" s="233"/>
      <c r="I7" s="233"/>
      <c r="J7" s="233"/>
      <c r="K7" s="233"/>
      <c r="L7" s="233"/>
      <c r="M7" s="233"/>
      <c r="N7" s="333"/>
      <c r="O7" s="333"/>
      <c r="P7" s="333"/>
      <c r="Q7" s="333"/>
      <c r="R7" s="333"/>
      <c r="S7" s="333"/>
      <c r="T7" s="333"/>
      <c r="U7" s="333"/>
      <c r="V7" s="333"/>
      <c r="W7" s="233"/>
      <c r="X7" s="234"/>
      <c r="AA7" s="236" t="s">
        <v>46</v>
      </c>
      <c r="AB7" s="236" t="s">
        <v>47</v>
      </c>
      <c r="AC7" s="236" t="s">
        <v>57</v>
      </c>
      <c r="AD7" s="236" t="s">
        <v>58</v>
      </c>
    </row>
    <row r="8" spans="2:30" ht="9" customHeight="1">
      <c r="B8" s="231"/>
      <c r="C8" s="232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5"/>
      <c r="O8" s="235"/>
      <c r="P8" s="235"/>
      <c r="Q8" s="235"/>
      <c r="R8" s="235"/>
      <c r="S8" s="235"/>
      <c r="T8" s="235"/>
      <c r="U8" s="235"/>
      <c r="V8" s="235"/>
      <c r="W8" s="233"/>
      <c r="X8" s="234"/>
    </row>
    <row r="9" spans="2:30" ht="18" customHeight="1">
      <c r="B9" s="231"/>
      <c r="C9" s="232">
        <v>2</v>
      </c>
      <c r="D9" s="233" t="s">
        <v>177</v>
      </c>
      <c r="E9" s="233"/>
      <c r="F9" s="233"/>
      <c r="G9" s="233"/>
      <c r="H9" s="233"/>
      <c r="I9" s="233"/>
      <c r="J9" s="233"/>
      <c r="K9" s="233"/>
      <c r="L9" s="233"/>
      <c r="M9" s="255"/>
      <c r="N9" s="336"/>
      <c r="O9" s="336"/>
      <c r="P9" s="336"/>
      <c r="Q9" s="336"/>
      <c r="R9" s="336"/>
      <c r="S9" s="336"/>
      <c r="T9" s="336"/>
      <c r="U9" s="336"/>
      <c r="V9" s="336"/>
      <c r="W9" s="233"/>
      <c r="X9" s="234"/>
    </row>
    <row r="10" spans="2:30" ht="9" customHeight="1">
      <c r="B10" s="231"/>
      <c r="C10" s="232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5"/>
      <c r="O10" s="235"/>
      <c r="P10" s="235"/>
      <c r="Q10" s="235"/>
      <c r="R10" s="235"/>
      <c r="S10" s="235"/>
      <c r="T10" s="235"/>
      <c r="U10" s="235"/>
      <c r="V10" s="235"/>
      <c r="W10" s="233"/>
      <c r="X10" s="234"/>
    </row>
    <row r="11" spans="2:30" ht="18" customHeight="1">
      <c r="B11" s="231"/>
      <c r="C11" s="232">
        <v>3</v>
      </c>
      <c r="D11" s="233" t="s">
        <v>179</v>
      </c>
      <c r="E11" s="233"/>
      <c r="F11" s="233"/>
      <c r="G11" s="233"/>
      <c r="H11" s="233"/>
      <c r="I11" s="233"/>
      <c r="J11" s="233"/>
      <c r="K11" s="233"/>
      <c r="L11" s="233"/>
      <c r="M11" s="233"/>
      <c r="N11" s="333"/>
      <c r="O11" s="333"/>
      <c r="P11" s="333"/>
      <c r="Q11" s="333"/>
      <c r="R11" s="333"/>
      <c r="S11" s="333"/>
      <c r="T11" s="333"/>
      <c r="U11" s="333"/>
      <c r="V11" s="333"/>
      <c r="W11" s="233"/>
      <c r="X11" s="234"/>
    </row>
    <row r="12" spans="2:30" ht="9" customHeight="1">
      <c r="B12" s="231"/>
      <c r="C12" s="232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5"/>
      <c r="O12" s="235"/>
      <c r="P12" s="235"/>
      <c r="Q12" s="235"/>
      <c r="R12" s="235"/>
      <c r="S12" s="235"/>
      <c r="T12" s="235"/>
      <c r="U12" s="235"/>
      <c r="V12" s="235"/>
      <c r="W12" s="233"/>
      <c r="X12" s="234"/>
    </row>
    <row r="13" spans="2:30" ht="18" customHeight="1">
      <c r="B13" s="231"/>
      <c r="C13" s="232">
        <v>4</v>
      </c>
      <c r="D13" s="233" t="s">
        <v>43</v>
      </c>
      <c r="E13" s="233"/>
      <c r="F13" s="233"/>
      <c r="G13" s="233"/>
      <c r="H13" s="233"/>
      <c r="I13" s="233"/>
      <c r="J13" s="233"/>
      <c r="K13" s="233"/>
      <c r="L13" s="233"/>
      <c r="M13" s="233"/>
      <c r="N13" s="333"/>
      <c r="O13" s="333"/>
      <c r="P13" s="333"/>
      <c r="Q13" s="333"/>
      <c r="R13" s="333"/>
      <c r="S13" s="333"/>
      <c r="T13" s="333"/>
      <c r="U13" s="333"/>
      <c r="V13" s="333"/>
      <c r="W13" s="233"/>
      <c r="X13" s="234"/>
    </row>
    <row r="14" spans="2:30" ht="9" customHeight="1">
      <c r="B14" s="231"/>
      <c r="M14" s="233"/>
      <c r="N14" s="235"/>
      <c r="O14" s="235"/>
      <c r="P14" s="235"/>
      <c r="Q14" s="235"/>
      <c r="R14" s="235"/>
      <c r="S14" s="235"/>
      <c r="T14" s="235"/>
      <c r="U14" s="235"/>
      <c r="V14" s="235"/>
      <c r="W14" s="233"/>
      <c r="X14" s="234"/>
    </row>
    <row r="15" spans="2:30" ht="18" customHeight="1">
      <c r="B15" s="231"/>
      <c r="C15" s="232">
        <v>5</v>
      </c>
      <c r="D15" s="233" t="s">
        <v>48</v>
      </c>
      <c r="E15" s="233"/>
      <c r="F15" s="233"/>
      <c r="G15" s="233"/>
      <c r="H15" s="233"/>
      <c r="I15" s="233"/>
      <c r="J15" s="233"/>
      <c r="K15" s="233"/>
      <c r="M15" s="233"/>
      <c r="N15" s="333"/>
      <c r="O15" s="333"/>
      <c r="P15" s="333"/>
      <c r="Q15" s="333"/>
      <c r="R15" s="333"/>
      <c r="S15" s="333"/>
      <c r="T15" s="333"/>
      <c r="U15" s="333"/>
      <c r="V15" s="333"/>
      <c r="W15" s="233"/>
      <c r="X15" s="234"/>
    </row>
    <row r="16" spans="2:30" ht="9" customHeight="1">
      <c r="B16" s="231"/>
      <c r="C16" s="232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5"/>
      <c r="O16" s="235"/>
      <c r="P16" s="235"/>
      <c r="Q16" s="235"/>
      <c r="R16" s="235"/>
      <c r="S16" s="235"/>
      <c r="T16" s="235"/>
      <c r="U16" s="235"/>
      <c r="V16" s="235"/>
      <c r="W16" s="233"/>
      <c r="X16" s="234"/>
    </row>
    <row r="17" spans="2:26" ht="18" customHeight="1">
      <c r="B17" s="231"/>
      <c r="C17" s="232">
        <v>6</v>
      </c>
      <c r="D17" s="233" t="s">
        <v>44</v>
      </c>
      <c r="E17" s="233"/>
      <c r="F17" s="233"/>
      <c r="G17" s="233"/>
      <c r="H17" s="233"/>
      <c r="I17" s="233"/>
      <c r="J17" s="233"/>
      <c r="K17" s="233"/>
      <c r="L17" s="233"/>
      <c r="M17" s="233"/>
      <c r="N17" s="333"/>
      <c r="O17" s="333"/>
      <c r="P17" s="333"/>
      <c r="Q17" s="333"/>
      <c r="R17" s="333"/>
      <c r="S17" s="333"/>
      <c r="T17" s="333"/>
      <c r="U17" s="333"/>
      <c r="V17" s="333"/>
      <c r="W17" s="233"/>
      <c r="X17" s="234"/>
    </row>
    <row r="18" spans="2:26" ht="9" customHeight="1">
      <c r="B18" s="231"/>
      <c r="C18" s="232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5"/>
      <c r="O18" s="235"/>
      <c r="P18" s="235"/>
      <c r="Q18" s="235"/>
      <c r="R18" s="235"/>
      <c r="S18" s="235"/>
      <c r="T18" s="235"/>
      <c r="U18" s="235"/>
      <c r="V18" s="235"/>
      <c r="W18" s="233"/>
      <c r="X18" s="234"/>
    </row>
    <row r="19" spans="2:26" ht="18" customHeight="1">
      <c r="B19" s="231"/>
      <c r="C19" s="232">
        <v>7</v>
      </c>
      <c r="D19" s="233" t="s">
        <v>180</v>
      </c>
      <c r="E19" s="233"/>
      <c r="F19" s="233"/>
      <c r="G19" s="233"/>
      <c r="H19" s="233"/>
      <c r="I19" s="233"/>
      <c r="J19" s="233"/>
      <c r="K19" s="233"/>
      <c r="L19" s="233"/>
      <c r="M19" s="233"/>
      <c r="N19" s="334"/>
      <c r="O19" s="334"/>
      <c r="P19" s="334"/>
      <c r="Q19" s="334"/>
      <c r="R19" s="334"/>
      <c r="S19" s="334"/>
      <c r="T19" s="334"/>
      <c r="U19" s="334"/>
      <c r="V19" s="334"/>
      <c r="W19" s="233"/>
      <c r="X19" s="234"/>
      <c r="Y19" s="237"/>
      <c r="Z19" s="237"/>
    </row>
    <row r="20" spans="2:26" ht="18" customHeight="1" thickBot="1">
      <c r="B20" s="238"/>
      <c r="C20" s="239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1"/>
    </row>
    <row r="21" spans="2:26" ht="9" customHeight="1"/>
    <row r="22" spans="2:26" ht="18" customHeight="1">
      <c r="B22" s="242" t="s">
        <v>174</v>
      </c>
    </row>
    <row r="23" spans="2:26" ht="18" customHeight="1">
      <c r="B23" s="243" t="s">
        <v>59</v>
      </c>
    </row>
    <row r="24" spans="2:26" ht="9" customHeight="1"/>
    <row r="25" spans="2:26" ht="13.5"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6"/>
    </row>
    <row r="26" spans="2:26" ht="13.5"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9"/>
    </row>
    <row r="27" spans="2:26" ht="13.5">
      <c r="B27" s="247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9"/>
    </row>
    <row r="28" spans="2:26" ht="13.5">
      <c r="B28" s="247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9"/>
    </row>
    <row r="29" spans="2:26" ht="13.5">
      <c r="B29" s="247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9"/>
    </row>
    <row r="30" spans="2:26" ht="13.5"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9"/>
    </row>
    <row r="31" spans="2:26" ht="13.5"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</row>
    <row r="32" spans="2:26" ht="13.5">
      <c r="B32" s="247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9"/>
    </row>
    <row r="33" spans="2:24" ht="13.5"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</row>
    <row r="34" spans="2:24" ht="13.5">
      <c r="B34" s="247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9"/>
    </row>
    <row r="35" spans="2:24" ht="13.5">
      <c r="B35" s="247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</row>
    <row r="36" spans="2:24" ht="13.5">
      <c r="B36" s="247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9"/>
    </row>
    <row r="37" spans="2:24" ht="13.5">
      <c r="B37" s="250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2"/>
    </row>
    <row r="38" spans="2:24" ht="13.5"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</row>
    <row r="39" spans="2:24" ht="13.5"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</row>
    <row r="40" spans="2:24" ht="13.5"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</row>
    <row r="41" spans="2:24" ht="13.5"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</row>
    <row r="42" spans="2:24" ht="13.5"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</row>
    <row r="43" spans="2:24" ht="13.5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</row>
    <row r="44" spans="2:24" ht="13.5"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</row>
    <row r="45" spans="2:24" ht="13.5"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</row>
    <row r="46" spans="2:24" ht="13.5"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</row>
    <row r="47" spans="2:24" ht="13.5"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</row>
    <row r="48" spans="2:24" ht="13.5"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</row>
    <row r="49" spans="2:24" ht="13.5"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</row>
    <row r="50" spans="2:24" ht="13.5"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</row>
    <row r="51" spans="2:24" ht="13.5"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</row>
    <row r="52" spans="2:24" ht="13.5"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</row>
    <row r="53" spans="2:24" ht="13.5"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</row>
    <row r="54" spans="2:24" ht="13.5"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</row>
    <row r="55" spans="2:24" ht="13.5"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</row>
    <row r="56" spans="2:24" ht="13.5"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</row>
    <row r="57" spans="2:24" ht="13.5"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</row>
    <row r="58" spans="2:24" ht="13.5"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</row>
    <row r="59" spans="2:24" ht="13.5"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</row>
    <row r="60" spans="2:24" ht="13.5"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</row>
    <row r="61" spans="2:24" ht="13.5"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</row>
    <row r="62" spans="2:24" ht="13.5"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</row>
    <row r="63" spans="2:24" ht="13.5"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</row>
    <row r="64" spans="2:24" ht="13.5"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</row>
    <row r="65" spans="2:24" ht="13.5"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</row>
    <row r="66" spans="2:24" ht="13.5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</row>
    <row r="67" spans="2:24" ht="13.5"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</row>
    <row r="68" spans="2:24" ht="13.5"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</row>
    <row r="69" spans="2:24" ht="13.5"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</row>
    <row r="70" spans="2:24" ht="13.5"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</row>
    <row r="71" spans="2:24" ht="13.5"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</row>
    <row r="72" spans="2:24" ht="13.5"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</row>
    <row r="73" spans="2:24" ht="13.5"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</row>
    <row r="74" spans="2:24" ht="13.5"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</row>
    <row r="75" spans="2:24" ht="13.5"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</row>
    <row r="76" spans="2:24" ht="13.5"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</row>
    <row r="77" spans="2:24" ht="13.5"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</row>
    <row r="78" spans="2:24" ht="13.5"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</row>
    <row r="79" spans="2:24" ht="13.5"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</row>
    <row r="80" spans="2:24" ht="13.5"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</row>
    <row r="81" spans="2:24" ht="13.5"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</row>
    <row r="82" spans="2:24" ht="13.5"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</row>
    <row r="83" spans="2:24" ht="13.5"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</row>
    <row r="84" spans="2:24" ht="13.5">
      <c r="B84" s="253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</sheetData>
  <mergeCells count="10">
    <mergeCell ref="J1:W1"/>
    <mergeCell ref="N17:V17"/>
    <mergeCell ref="N19:V19"/>
    <mergeCell ref="N3:V3"/>
    <mergeCell ref="N5:V5"/>
    <mergeCell ref="N7:V7"/>
    <mergeCell ref="N9:V9"/>
    <mergeCell ref="N11:V11"/>
    <mergeCell ref="N15:V15"/>
    <mergeCell ref="N13:V13"/>
  </mergeCells>
  <dataValidations disablePrompts="1" count="2">
    <dataValidation type="list" allowBlank="1" showInputMessage="1" showErrorMessage="1" sqref="N7">
      <formula1>$AA$7:$AD$7</formula1>
    </dataValidation>
    <dataValidation type="date" showInputMessage="1" showErrorMessage="1" error="Reporting period start date should be less than or equal to today's date." sqref="W19 N19">
      <formula1>32874</formula1>
      <formula2 xml:space="preserve"> TODAY()</formula2>
    </dataValidation>
  </dataValidations>
  <pageMargins left="0.25" right="0.25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  <pageSetUpPr fitToPage="1"/>
  </sheetPr>
  <dimension ref="A1:O808"/>
  <sheetViews>
    <sheetView showGridLines="0" topLeftCell="A19" zoomScale="90" zoomScaleNormal="90" zoomScaleSheetLayoutView="50" zoomScalePageLayoutView="45" workbookViewId="0">
      <selection activeCell="E40" sqref="E40"/>
    </sheetView>
  </sheetViews>
  <sheetFormatPr defaultColWidth="0" defaultRowHeight="13.5" zeroHeight="1" outlineLevelRow="1"/>
  <cols>
    <col min="1" max="1" width="1.73046875" style="221" customWidth="1"/>
    <col min="2" max="2" width="8.19921875" style="221" customWidth="1"/>
    <col min="3" max="3" width="9.86328125" style="219" bestFit="1" customWidth="1"/>
    <col min="4" max="4" width="100.73046875" style="221" customWidth="1"/>
    <col min="5" max="14" width="14" style="264" customWidth="1"/>
    <col min="15" max="15" width="1.73046875" style="221" customWidth="1"/>
    <col min="16" max="16384" width="11.3984375" style="221" hidden="1"/>
  </cols>
  <sheetData>
    <row r="1" spans="2:14"/>
    <row r="2" spans="2:14" ht="13.9">
      <c r="E2" s="316"/>
    </row>
    <row r="3" spans="2:14" ht="13.9">
      <c r="E3" s="265"/>
    </row>
    <row r="4" spans="2:14"/>
    <row r="5" spans="2:14"/>
    <row r="6" spans="2:14" ht="18" customHeight="1" thickBot="1">
      <c r="B6" s="266"/>
      <c r="D6" s="267"/>
      <c r="E6" s="256"/>
      <c r="F6" s="223"/>
      <c r="G6" s="268"/>
      <c r="H6" s="222"/>
      <c r="I6" s="268"/>
      <c r="J6" s="257"/>
      <c r="K6" s="258"/>
      <c r="L6" s="269"/>
      <c r="M6" s="269"/>
      <c r="N6" s="270"/>
    </row>
    <row r="7" spans="2:14" ht="40.9" thickBot="1">
      <c r="B7" s="294"/>
      <c r="C7" s="295"/>
      <c r="D7" s="296"/>
      <c r="E7" s="297" t="s">
        <v>41</v>
      </c>
      <c r="F7" s="297" t="s">
        <v>33</v>
      </c>
      <c r="G7" s="297" t="s">
        <v>34</v>
      </c>
      <c r="H7" s="297" t="s">
        <v>35</v>
      </c>
      <c r="I7" s="297" t="s">
        <v>36</v>
      </c>
      <c r="J7" s="297" t="s">
        <v>37</v>
      </c>
      <c r="K7" s="297" t="s">
        <v>38</v>
      </c>
      <c r="L7" s="297" t="s">
        <v>39</v>
      </c>
      <c r="M7" s="297" t="s">
        <v>40</v>
      </c>
      <c r="N7" s="298" t="s">
        <v>42</v>
      </c>
    </row>
    <row r="8" spans="2:14" s="220" customFormat="1" ht="9" customHeight="1" outlineLevel="1" thickBot="1">
      <c r="B8" s="259"/>
      <c r="C8" s="260"/>
      <c r="D8" s="259"/>
      <c r="E8" s="259"/>
      <c r="F8" s="261"/>
      <c r="G8" s="261"/>
      <c r="H8" s="261"/>
      <c r="I8" s="261"/>
      <c r="J8" s="261"/>
      <c r="K8" s="261"/>
      <c r="L8" s="261"/>
      <c r="M8" s="261"/>
      <c r="N8" s="261"/>
    </row>
    <row r="9" spans="2:14" s="219" customFormat="1" ht="28.15" outlineLevel="1" thickBot="1">
      <c r="B9" s="299" t="s">
        <v>178</v>
      </c>
      <c r="C9" s="300" t="s">
        <v>1</v>
      </c>
      <c r="D9" s="300" t="s">
        <v>2</v>
      </c>
      <c r="E9" s="301"/>
      <c r="F9" s="302"/>
      <c r="G9" s="302"/>
      <c r="H9" s="302"/>
      <c r="I9" s="302"/>
      <c r="J9" s="302"/>
      <c r="K9" s="302"/>
      <c r="L9" s="302"/>
      <c r="M9" s="302"/>
      <c r="N9" s="303"/>
    </row>
    <row r="10" spans="2:14" s="219" customFormat="1" ht="18" customHeight="1" outlineLevel="1" thickBot="1">
      <c r="B10" s="294" t="s">
        <v>0</v>
      </c>
      <c r="C10" s="295"/>
      <c r="D10" s="296"/>
      <c r="E10" s="304"/>
      <c r="F10" s="304"/>
      <c r="G10" s="304"/>
      <c r="H10" s="304"/>
      <c r="I10" s="304"/>
      <c r="J10" s="304"/>
      <c r="K10" s="304"/>
      <c r="L10" s="304"/>
      <c r="M10" s="304"/>
      <c r="N10" s="305"/>
    </row>
    <row r="11" spans="2:14" ht="18" customHeight="1" outlineLevel="1">
      <c r="B11" s="320" t="s">
        <v>181</v>
      </c>
      <c r="C11" s="218">
        <v>1</v>
      </c>
      <c r="D11" s="217" t="s">
        <v>3</v>
      </c>
      <c r="E11" s="329"/>
      <c r="F11" s="317"/>
      <c r="G11" s="318"/>
      <c r="H11" s="318"/>
      <c r="I11" s="271"/>
      <c r="J11" s="318"/>
      <c r="K11" s="318"/>
      <c r="L11" s="318"/>
      <c r="M11" s="272"/>
      <c r="N11" s="273"/>
    </row>
    <row r="12" spans="2:14" ht="18" customHeight="1" outlineLevel="1">
      <c r="B12" s="321" t="s">
        <v>182</v>
      </c>
      <c r="C12" s="216" t="s">
        <v>4</v>
      </c>
      <c r="D12" s="209" t="s">
        <v>5</v>
      </c>
      <c r="E12" s="318"/>
      <c r="F12" s="318"/>
      <c r="G12" s="318"/>
      <c r="H12" s="318"/>
      <c r="I12" s="271"/>
      <c r="J12" s="318"/>
      <c r="K12" s="318"/>
      <c r="L12" s="318"/>
      <c r="M12" s="274"/>
      <c r="N12" s="275"/>
    </row>
    <row r="13" spans="2:14" ht="18" customHeight="1" outlineLevel="1">
      <c r="B13" s="321" t="s">
        <v>183</v>
      </c>
      <c r="C13" s="214" t="s">
        <v>19</v>
      </c>
      <c r="D13" s="209" t="s">
        <v>6</v>
      </c>
      <c r="E13" s="318"/>
      <c r="F13" s="318"/>
      <c r="G13" s="318"/>
      <c r="H13" s="318"/>
      <c r="I13" s="271"/>
      <c r="J13" s="318"/>
      <c r="K13" s="318"/>
      <c r="L13" s="318"/>
      <c r="M13" s="274"/>
      <c r="N13" s="276"/>
    </row>
    <row r="14" spans="2:14" ht="18" customHeight="1" outlineLevel="1">
      <c r="B14" s="321" t="s">
        <v>184</v>
      </c>
      <c r="C14" s="214" t="s">
        <v>20</v>
      </c>
      <c r="D14" s="215" t="s">
        <v>7</v>
      </c>
      <c r="E14" s="318"/>
      <c r="F14" s="318"/>
      <c r="G14" s="318"/>
      <c r="H14" s="318"/>
      <c r="I14" s="271"/>
      <c r="J14" s="318"/>
      <c r="K14" s="318"/>
      <c r="L14" s="318"/>
      <c r="M14" s="274"/>
      <c r="N14" s="275"/>
    </row>
    <row r="15" spans="2:14" ht="18" customHeight="1" outlineLevel="1" thickBot="1">
      <c r="B15" s="321" t="s">
        <v>185</v>
      </c>
      <c r="C15" s="214" t="s">
        <v>21</v>
      </c>
      <c r="D15" s="213" t="s">
        <v>12</v>
      </c>
      <c r="E15" s="330"/>
      <c r="F15" s="318"/>
      <c r="G15" s="318"/>
      <c r="H15" s="318"/>
      <c r="I15" s="271"/>
      <c r="J15" s="318"/>
      <c r="K15" s="318"/>
      <c r="L15" s="318"/>
      <c r="M15" s="274"/>
      <c r="N15" s="275"/>
    </row>
    <row r="16" spans="2:14" s="277" customFormat="1" ht="18" customHeight="1" outlineLevel="1" thickBot="1">
      <c r="B16" s="294" t="s">
        <v>17</v>
      </c>
      <c r="C16" s="295"/>
      <c r="D16" s="296"/>
      <c r="E16" s="304"/>
      <c r="F16" s="304"/>
      <c r="G16" s="304"/>
      <c r="H16" s="304"/>
      <c r="I16" s="304"/>
      <c r="J16" s="304"/>
      <c r="K16" s="304"/>
      <c r="L16" s="304"/>
      <c r="M16" s="304"/>
      <c r="N16" s="305"/>
    </row>
    <row r="17" spans="2:14" ht="18" customHeight="1" outlineLevel="1" thickBot="1">
      <c r="B17" s="322" t="s">
        <v>181</v>
      </c>
      <c r="C17" s="212" t="s">
        <v>18</v>
      </c>
      <c r="D17" s="211" t="s">
        <v>50</v>
      </c>
      <c r="E17" s="318"/>
      <c r="F17" s="318"/>
      <c r="G17" s="318"/>
      <c r="H17" s="318"/>
      <c r="I17" s="271"/>
      <c r="J17" s="318"/>
      <c r="K17" s="318"/>
      <c r="L17" s="318"/>
      <c r="M17" s="274"/>
      <c r="N17" s="278"/>
    </row>
    <row r="18" spans="2:14" s="277" customFormat="1" ht="18" customHeight="1" outlineLevel="1" thickBot="1">
      <c r="B18" s="294" t="s">
        <v>22</v>
      </c>
      <c r="C18" s="295"/>
      <c r="D18" s="296"/>
      <c r="E18" s="304"/>
      <c r="F18" s="304"/>
      <c r="G18" s="304"/>
      <c r="H18" s="304"/>
      <c r="I18" s="304"/>
      <c r="J18" s="304"/>
      <c r="K18" s="304"/>
      <c r="L18" s="304"/>
      <c r="M18" s="304"/>
      <c r="N18" s="305"/>
    </row>
    <row r="19" spans="2:14" ht="18" customHeight="1" outlineLevel="1">
      <c r="B19" s="306" t="s">
        <v>23</v>
      </c>
      <c r="C19" s="307"/>
      <c r="D19" s="308"/>
      <c r="E19" s="309"/>
      <c r="F19" s="310"/>
      <c r="G19" s="310"/>
      <c r="H19" s="310"/>
      <c r="I19" s="310"/>
      <c r="J19" s="310"/>
      <c r="K19" s="310"/>
      <c r="L19" s="310"/>
      <c r="M19" s="310"/>
      <c r="N19" s="311"/>
    </row>
    <row r="20" spans="2:14" ht="18" customHeight="1" outlineLevel="1">
      <c r="B20" s="323" t="s">
        <v>186</v>
      </c>
      <c r="C20" s="281">
        <v>27</v>
      </c>
      <c r="D20" s="210" t="s">
        <v>24</v>
      </c>
      <c r="E20" s="318"/>
      <c r="F20" s="318"/>
      <c r="G20" s="318"/>
      <c r="H20" s="318"/>
      <c r="I20" s="271"/>
      <c r="J20" s="318"/>
      <c r="K20" s="318"/>
      <c r="L20" s="318"/>
      <c r="M20" s="274"/>
      <c r="N20" s="282"/>
    </row>
    <row r="21" spans="2:14" ht="18" customHeight="1" outlineLevel="1">
      <c r="B21" s="324" t="s">
        <v>185</v>
      </c>
      <c r="C21" s="283"/>
      <c r="D21" s="209" t="s">
        <v>25</v>
      </c>
      <c r="E21" s="318"/>
      <c r="F21" s="318"/>
      <c r="G21" s="318"/>
      <c r="H21" s="318"/>
      <c r="I21" s="271"/>
      <c r="J21" s="318"/>
      <c r="K21" s="318"/>
      <c r="L21" s="318"/>
      <c r="M21" s="274"/>
      <c r="N21" s="275"/>
    </row>
    <row r="22" spans="2:14" ht="13.9" outlineLevel="1">
      <c r="B22" s="324" t="s">
        <v>187</v>
      </c>
      <c r="C22" s="283"/>
      <c r="D22" s="209" t="s">
        <v>26</v>
      </c>
      <c r="E22" s="318"/>
      <c r="F22" s="318"/>
      <c r="G22" s="318"/>
      <c r="H22" s="318"/>
      <c r="I22" s="271"/>
      <c r="J22" s="318"/>
      <c r="K22" s="318"/>
      <c r="L22" s="318"/>
      <c r="M22" s="274"/>
      <c r="N22" s="275"/>
    </row>
    <row r="23" spans="2:14" ht="18" customHeight="1" outlineLevel="1">
      <c r="B23" s="324" t="s">
        <v>188</v>
      </c>
      <c r="C23" s="283"/>
      <c r="D23" s="209" t="s">
        <v>27</v>
      </c>
      <c r="E23" s="318"/>
      <c r="F23" s="318"/>
      <c r="G23" s="318"/>
      <c r="H23" s="318"/>
      <c r="I23" s="271"/>
      <c r="J23" s="318"/>
      <c r="K23" s="318"/>
      <c r="L23" s="318"/>
      <c r="M23" s="274"/>
      <c r="N23" s="275"/>
    </row>
    <row r="24" spans="2:14" ht="18" customHeight="1" outlineLevel="1">
      <c r="B24" s="324" t="s">
        <v>189</v>
      </c>
      <c r="C24" s="284"/>
      <c r="D24" s="209" t="s">
        <v>28</v>
      </c>
      <c r="E24" s="318"/>
      <c r="F24" s="318"/>
      <c r="G24" s="318"/>
      <c r="H24" s="318"/>
      <c r="I24" s="271"/>
      <c r="J24" s="318"/>
      <c r="K24" s="318"/>
      <c r="L24" s="318"/>
      <c r="M24" s="274"/>
      <c r="N24" s="275"/>
    </row>
    <row r="25" spans="2:14" ht="18" customHeight="1" outlineLevel="1">
      <c r="B25" s="324" t="s">
        <v>190</v>
      </c>
      <c r="C25" s="285"/>
      <c r="D25" s="209" t="s">
        <v>29</v>
      </c>
      <c r="E25" s="318"/>
      <c r="F25" s="318"/>
      <c r="G25" s="318"/>
      <c r="H25" s="318"/>
      <c r="I25" s="271"/>
      <c r="J25" s="318"/>
      <c r="K25" s="318"/>
      <c r="L25" s="318"/>
      <c r="M25" s="274"/>
      <c r="N25" s="275"/>
    </row>
    <row r="26" spans="2:14" ht="18" customHeight="1" outlineLevel="1">
      <c r="B26" s="325" t="s">
        <v>191</v>
      </c>
      <c r="C26" s="286"/>
      <c r="D26" s="262" t="s">
        <v>30</v>
      </c>
      <c r="E26" s="318"/>
      <c r="F26" s="318"/>
      <c r="G26" s="318"/>
      <c r="H26" s="318"/>
      <c r="I26" s="271"/>
      <c r="J26" s="318"/>
      <c r="K26" s="318"/>
      <c r="L26" s="318"/>
      <c r="M26" s="274"/>
      <c r="N26" s="287"/>
    </row>
    <row r="27" spans="2:14" ht="18" customHeight="1" outlineLevel="1">
      <c r="B27" s="306" t="s">
        <v>31</v>
      </c>
      <c r="C27" s="307"/>
      <c r="D27" s="308"/>
      <c r="E27" s="309"/>
      <c r="F27" s="310"/>
      <c r="G27" s="310"/>
      <c r="H27" s="310"/>
      <c r="I27" s="310"/>
      <c r="J27" s="310"/>
      <c r="K27" s="310"/>
      <c r="L27" s="310"/>
      <c r="M27" s="310"/>
      <c r="N27" s="311"/>
    </row>
    <row r="28" spans="2:14" ht="18" customHeight="1" outlineLevel="1" thickBot="1">
      <c r="B28" s="326" t="s">
        <v>192</v>
      </c>
      <c r="C28" s="288">
        <v>28</v>
      </c>
      <c r="D28" s="208" t="s">
        <v>32</v>
      </c>
      <c r="E28" s="309"/>
      <c r="F28" s="310"/>
      <c r="G28" s="310"/>
      <c r="H28" s="310"/>
      <c r="I28" s="271"/>
      <c r="J28" s="310"/>
      <c r="K28" s="310"/>
      <c r="L28" s="310"/>
      <c r="M28" s="279"/>
      <c r="N28" s="280"/>
    </row>
    <row r="29" spans="2:14" s="277" customFormat="1" ht="18" customHeight="1" outlineLevel="1" thickBot="1">
      <c r="B29" s="294" t="s">
        <v>51</v>
      </c>
      <c r="C29" s="295"/>
      <c r="D29" s="296"/>
      <c r="E29" s="304"/>
      <c r="F29" s="304"/>
      <c r="G29" s="304"/>
      <c r="H29" s="304"/>
      <c r="I29" s="304"/>
      <c r="J29" s="304"/>
      <c r="K29" s="304"/>
      <c r="L29" s="304"/>
      <c r="M29" s="304"/>
      <c r="N29" s="305"/>
    </row>
    <row r="30" spans="2:14" ht="18" customHeight="1" outlineLevel="1">
      <c r="B30" s="312" t="s">
        <v>53</v>
      </c>
      <c r="C30" s="313"/>
      <c r="D30" s="314"/>
      <c r="E30" s="309"/>
      <c r="F30" s="310"/>
      <c r="G30" s="310"/>
      <c r="H30" s="310"/>
      <c r="I30" s="310"/>
      <c r="J30" s="310"/>
      <c r="K30" s="310"/>
      <c r="L30" s="310"/>
      <c r="M30" s="310"/>
      <c r="N30" s="311"/>
    </row>
    <row r="31" spans="2:14" ht="18" customHeight="1" outlineLevel="1">
      <c r="B31" s="327" t="s">
        <v>193</v>
      </c>
      <c r="C31" s="218"/>
      <c r="D31" s="289" t="s">
        <v>60</v>
      </c>
      <c r="E31" s="318"/>
      <c r="F31" s="318"/>
      <c r="G31" s="318"/>
      <c r="H31" s="318"/>
      <c r="I31" s="271"/>
      <c r="J31" s="318"/>
      <c r="K31" s="318"/>
      <c r="L31" s="318"/>
      <c r="M31" s="290"/>
      <c r="N31" s="282"/>
    </row>
    <row r="32" spans="2:14" ht="21" customHeight="1" outlineLevel="1">
      <c r="B32" s="327" t="s">
        <v>194</v>
      </c>
      <c r="C32" s="214"/>
      <c r="D32" s="207" t="s">
        <v>52</v>
      </c>
      <c r="E32" s="318"/>
      <c r="F32" s="318"/>
      <c r="G32" s="318"/>
      <c r="H32" s="318"/>
      <c r="I32" s="271"/>
      <c r="J32" s="318"/>
      <c r="K32" s="318"/>
      <c r="L32" s="318"/>
      <c r="M32" s="274"/>
      <c r="N32" s="275"/>
    </row>
    <row r="33" spans="2:14" ht="18.75" customHeight="1" thickBot="1">
      <c r="B33" s="328" t="s">
        <v>195</v>
      </c>
      <c r="C33" s="291"/>
      <c r="D33" s="263" t="s">
        <v>196</v>
      </c>
      <c r="E33" s="331"/>
      <c r="F33" s="319"/>
      <c r="G33" s="319"/>
      <c r="H33" s="319"/>
      <c r="I33" s="315"/>
      <c r="J33" s="319"/>
      <c r="K33" s="319"/>
      <c r="L33" s="319"/>
      <c r="M33" s="292"/>
      <c r="N33" s="293"/>
    </row>
    <row r="34" spans="2:14"/>
    <row r="35" spans="2:14">
      <c r="M35" s="221"/>
      <c r="N35" s="221"/>
    </row>
    <row r="36" spans="2:14">
      <c r="G36" s="264" t="s">
        <v>54</v>
      </c>
      <c r="M36" s="221"/>
      <c r="N36" s="221"/>
    </row>
    <row r="37" spans="2:14">
      <c r="M37" s="221"/>
      <c r="N37" s="221"/>
    </row>
    <row r="38" spans="2:14"/>
    <row r="39" spans="2:14"/>
    <row r="40" spans="2:14"/>
    <row r="41" spans="2:14"/>
    <row r="42" spans="2:14"/>
    <row r="43" spans="2:14"/>
    <row r="44" spans="2:14"/>
    <row r="45" spans="2:14"/>
    <row r="46" spans="2:14"/>
    <row r="47" spans="2:14"/>
    <row r="48" spans="2:1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</sheetData>
  <sortState ref="C338:D377">
    <sortCondition ref="C338:C377"/>
  </sortState>
  <conditionalFormatting sqref="E20">
    <cfRule type="expression" dxfId="220" priority="1896">
      <formula>E20&lt;0</formula>
    </cfRule>
    <cfRule type="expression" dxfId="219" priority="1897">
      <formula>OR(AND(NOT(ISNUMBER(E20)),NOT(ISBLANK(E20))), E20&lt;-9999999999.99, E20&gt;9999999999.99)</formula>
    </cfRule>
  </conditionalFormatting>
  <conditionalFormatting sqref="E21">
    <cfRule type="expression" dxfId="218" priority="1894">
      <formula>E21&lt;0</formula>
    </cfRule>
    <cfRule type="expression" dxfId="217" priority="1895">
      <formula>OR(AND(NOT(ISNUMBER(E21)),NOT(ISBLANK(E21))), E21&lt;-9999999999.99, E21&gt;9999999999.99)</formula>
    </cfRule>
  </conditionalFormatting>
  <conditionalFormatting sqref="E22">
    <cfRule type="expression" dxfId="216" priority="1892">
      <formula>E22&lt;0</formula>
    </cfRule>
    <cfRule type="expression" dxfId="215" priority="1893">
      <formula>OR(AND(NOT(ISNUMBER(E22)),NOT(ISBLANK(E22))), E22&lt;-9999999999.99, E22&gt;9999999999.99)</formula>
    </cfRule>
  </conditionalFormatting>
  <conditionalFormatting sqref="E23">
    <cfRule type="expression" dxfId="214" priority="1890">
      <formula>E23&lt;0</formula>
    </cfRule>
    <cfRule type="expression" dxfId="213" priority="1891">
      <formula>OR(AND(NOT(ISNUMBER(E23)),NOT(ISBLANK(E23))), E23&lt;-9999999999.99, E23&gt;9999999999.99)</formula>
    </cfRule>
  </conditionalFormatting>
  <conditionalFormatting sqref="E24">
    <cfRule type="expression" dxfId="212" priority="1888">
      <formula>E24&lt;0</formula>
    </cfRule>
    <cfRule type="expression" dxfId="211" priority="1889">
      <formula>OR(AND(NOT(ISNUMBER(E24)),NOT(ISBLANK(E24))), E24&lt;-9999999999.99, E24&gt;9999999999.99)</formula>
    </cfRule>
  </conditionalFormatting>
  <conditionalFormatting sqref="E25">
    <cfRule type="expression" dxfId="210" priority="1884">
      <formula>E25&lt;0</formula>
    </cfRule>
    <cfRule type="expression" dxfId="209" priority="1885">
      <formula>OR(AND(NOT(ISNUMBER(E25)),NOT(ISBLANK(E25))), E25&lt;-9999999999.99, E25&gt;9999999999.99)</formula>
    </cfRule>
  </conditionalFormatting>
  <conditionalFormatting sqref="E26">
    <cfRule type="expression" dxfId="208" priority="1882">
      <formula>E26&lt;0</formula>
    </cfRule>
    <cfRule type="expression" dxfId="207" priority="1883">
      <formula>OR(AND(NOT(ISNUMBER(E26)),NOT(ISBLANK(E26))), E26&lt;-9999999999.99, E26&gt;9999999999.99)</formula>
    </cfRule>
  </conditionalFormatting>
  <conditionalFormatting sqref="M20">
    <cfRule type="expression" dxfId="206" priority="1768">
      <formula>M20&lt;0</formula>
    </cfRule>
    <cfRule type="expression" dxfId="205" priority="1769">
      <formula>OR(AND(NOT(ISNUMBER(M20)),NOT(ISBLANK(M20))), M20&lt;-9999999999.99, M20&gt;9999999999.99)</formula>
    </cfRule>
  </conditionalFormatting>
  <conditionalFormatting sqref="M25">
    <cfRule type="expression" dxfId="204" priority="1756">
      <formula>M25&lt;0</formula>
    </cfRule>
    <cfRule type="expression" dxfId="203" priority="1757">
      <formula>OR(AND(NOT(ISNUMBER(M25)),NOT(ISBLANK(M25))), M25&lt;-9999999999.99, M25&gt;9999999999.99)</formula>
    </cfRule>
  </conditionalFormatting>
  <conditionalFormatting sqref="M26">
    <cfRule type="expression" dxfId="202" priority="1754">
      <formula>M26&lt;0</formula>
    </cfRule>
    <cfRule type="expression" dxfId="201" priority="1755">
      <formula>OR(AND(NOT(ISNUMBER(M26)),NOT(ISBLANK(M26))), M26&lt;-9999999999.99, M26&gt;9999999999.99)</formula>
    </cfRule>
  </conditionalFormatting>
  <conditionalFormatting sqref="N26">
    <cfRule type="expression" dxfId="200" priority="1752">
      <formula>N26&lt;0</formula>
    </cfRule>
    <cfRule type="expression" dxfId="199" priority="1753">
      <formula>OR(AND(NOT(ISNUMBER(N26)),NOT(ISBLANK(N26))), N26&lt;-9999999999.99, N26&gt;9999999999.99)</formula>
    </cfRule>
  </conditionalFormatting>
  <conditionalFormatting sqref="N25">
    <cfRule type="expression" dxfId="198" priority="1750">
      <formula>N25&lt;0</formula>
    </cfRule>
    <cfRule type="expression" dxfId="197" priority="1751">
      <formula>OR(AND(NOT(ISNUMBER(N25)),NOT(ISBLANK(N25))), N25&lt;-9999999999.99, N25&gt;9999999999.99)</formula>
    </cfRule>
  </conditionalFormatting>
  <conditionalFormatting sqref="N20">
    <cfRule type="expression" dxfId="196" priority="1738">
      <formula>N20&lt;0</formula>
    </cfRule>
    <cfRule type="expression" dxfId="195" priority="1739">
      <formula>OR(AND(NOT(ISNUMBER(N20)),NOT(ISBLANK(N20))), N20&lt;-9999999999.99, N20&gt;9999999999.99)</formula>
    </cfRule>
  </conditionalFormatting>
  <conditionalFormatting sqref="E28">
    <cfRule type="expression" dxfId="194" priority="1713">
      <formula>E28&lt;0</formula>
    </cfRule>
    <cfRule type="expression" dxfId="193" priority="1714">
      <formula>OR(AND(NOT(ISNUMBER(E28)),NOT(ISBLANK(E28))), E28&lt;-9999999999.99, E28&gt;9999999999.99)</formula>
    </cfRule>
  </conditionalFormatting>
  <conditionalFormatting sqref="M28">
    <cfRule type="expression" dxfId="192" priority="1697">
      <formula>M28&lt;0</formula>
    </cfRule>
    <cfRule type="expression" dxfId="191" priority="1698">
      <formula>OR(AND(NOT(ISNUMBER(M28)),NOT(ISBLANK(M28))), M28&lt;-9999999999.99, M28&gt;9999999999.99)</formula>
    </cfRule>
  </conditionalFormatting>
  <conditionalFormatting sqref="N28">
    <cfRule type="expression" dxfId="190" priority="1695">
      <formula>N28&lt;0</formula>
    </cfRule>
    <cfRule type="expression" dxfId="189" priority="1696">
      <formula>OR(AND(NOT(ISNUMBER(N28)),NOT(ISBLANK(N28))), N28&lt;-9999999999.99, N28&gt;9999999999.99)</formula>
    </cfRule>
  </conditionalFormatting>
  <conditionalFormatting sqref="E30">
    <cfRule type="expression" dxfId="188" priority="853">
      <formula>E30&lt;0</formula>
    </cfRule>
    <cfRule type="expression" dxfId="187" priority="854">
      <formula>OR(AND(NOT(ISNUMBER(E30)),NOT(ISBLANK(E30))), E30&lt;-9999999999.99, E30&gt;9999999999.99)</formula>
    </cfRule>
  </conditionalFormatting>
  <conditionalFormatting sqref="F30">
    <cfRule type="expression" dxfId="186" priority="851">
      <formula>F30&lt;0</formula>
    </cfRule>
    <cfRule type="expression" dxfId="185" priority="852">
      <formula>OR(AND(NOT(ISNUMBER(F30)),NOT(ISBLANK(F30))), F30&lt;-9999999999.99, F30&gt;9999999999.99)</formula>
    </cfRule>
  </conditionalFormatting>
  <conditionalFormatting sqref="G30">
    <cfRule type="expression" dxfId="184" priority="849">
      <formula>G30&lt;0</formula>
    </cfRule>
    <cfRule type="expression" dxfId="183" priority="850">
      <formula>OR(AND(NOT(ISNUMBER(G30)),NOT(ISBLANK(G30))), G30&lt;-9999999999.99, G30&gt;9999999999.99)</formula>
    </cfRule>
  </conditionalFormatting>
  <conditionalFormatting sqref="H30">
    <cfRule type="expression" dxfId="182" priority="847">
      <formula>H30&lt;0</formula>
    </cfRule>
    <cfRule type="expression" dxfId="181" priority="848">
      <formula>OR(AND(NOT(ISNUMBER(H30)),NOT(ISBLANK(H30))), H30&lt;-9999999999.99, H30&gt;9999999999.99)</formula>
    </cfRule>
  </conditionalFormatting>
  <conditionalFormatting sqref="I30">
    <cfRule type="expression" dxfId="180" priority="845">
      <formula>I30&lt;0</formula>
    </cfRule>
    <cfRule type="expression" dxfId="179" priority="846">
      <formula>OR(AND(NOT(ISNUMBER(I30)),NOT(ISBLANK(I30))), I30&lt;-9999999999.99, I30&gt;9999999999.99)</formula>
    </cfRule>
  </conditionalFormatting>
  <conditionalFormatting sqref="J30">
    <cfRule type="expression" dxfId="178" priority="843">
      <formula>J30&lt;0</formula>
    </cfRule>
    <cfRule type="expression" dxfId="177" priority="844">
      <formula>OR(AND(NOT(ISNUMBER(J30)),NOT(ISBLANK(J30))), J30&lt;-9999999999.99, J30&gt;9999999999.99)</formula>
    </cfRule>
  </conditionalFormatting>
  <conditionalFormatting sqref="K30">
    <cfRule type="expression" dxfId="176" priority="841">
      <formula>K30&lt;0</formula>
    </cfRule>
    <cfRule type="expression" dxfId="175" priority="842">
      <formula>OR(AND(NOT(ISNUMBER(K30)),NOT(ISBLANK(K30))), K30&lt;-9999999999.99, K30&gt;9999999999.99)</formula>
    </cfRule>
  </conditionalFormatting>
  <conditionalFormatting sqref="L30">
    <cfRule type="expression" dxfId="174" priority="839">
      <formula>L30&lt;0</formula>
    </cfRule>
    <cfRule type="expression" dxfId="173" priority="840">
      <formula>OR(AND(NOT(ISNUMBER(L30)),NOT(ISBLANK(L30))), L30&lt;-9999999999.99, L30&gt;9999999999.99)</formula>
    </cfRule>
  </conditionalFormatting>
  <conditionalFormatting sqref="M30">
    <cfRule type="expression" dxfId="172" priority="837">
      <formula>M30&lt;0</formula>
    </cfRule>
    <cfRule type="expression" dxfId="171" priority="838">
      <formula>OR(AND(NOT(ISNUMBER(M30)),NOT(ISBLANK(M30))), M30&lt;-9999999999.99, M30&gt;9999999999.99)</formula>
    </cfRule>
  </conditionalFormatting>
  <conditionalFormatting sqref="N30">
    <cfRule type="expression" dxfId="170" priority="835">
      <formula>N30&lt;0</formula>
    </cfRule>
    <cfRule type="expression" dxfId="169" priority="836">
      <formula>OR(AND(NOT(ISNUMBER(N30)),NOT(ISBLANK(N30))), N30&lt;-9999999999.99, N30&gt;9999999999.99)</formula>
    </cfRule>
  </conditionalFormatting>
  <conditionalFormatting sqref="E31">
    <cfRule type="expression" dxfId="168" priority="734">
      <formula>OR(AND(NOT(ISNUMBER(E31)),NOT(ISBLANK(E31))), E31&lt;-9999999999.99, E31&gt;9999999999.99)</formula>
    </cfRule>
  </conditionalFormatting>
  <conditionalFormatting sqref="E32">
    <cfRule type="expression" dxfId="167" priority="731">
      <formula>E32&lt;0</formula>
    </cfRule>
    <cfRule type="expression" dxfId="166" priority="732">
      <formula>OR(AND(NOT(ISNUMBER(E32)),NOT(ISBLANK(E32))), E32&lt;-9999999999.99, E32&gt;9999999999.99)</formula>
    </cfRule>
  </conditionalFormatting>
  <conditionalFormatting sqref="M21">
    <cfRule type="expression" dxfId="165" priority="384">
      <formula>M21&lt;0</formula>
    </cfRule>
    <cfRule type="expression" dxfId="164" priority="385">
      <formula>OR(AND(NOT(ISNUMBER(M21)),NOT(ISBLANK(M21))), M21&lt;-9999999999.99, M21&gt;9999999999.99)</formula>
    </cfRule>
  </conditionalFormatting>
  <conditionalFormatting sqref="N21">
    <cfRule type="expression" dxfId="163" priority="382">
      <formula>N21&lt;0</formula>
    </cfRule>
    <cfRule type="expression" dxfId="162" priority="383">
      <formula>OR(AND(NOT(ISNUMBER(N21)),NOT(ISBLANK(N21))), N21&lt;-9999999999.99, N21&gt;9999999999.99)</formula>
    </cfRule>
  </conditionalFormatting>
  <conditionalFormatting sqref="M22">
    <cfRule type="expression" dxfId="161" priority="366">
      <formula>M22&lt;0</formula>
    </cfRule>
    <cfRule type="expression" dxfId="160" priority="367">
      <formula>OR(AND(NOT(ISNUMBER(M22)),NOT(ISBLANK(M22))), M22&lt;-9999999999.99, M22&gt;9999999999.99)</formula>
    </cfRule>
  </conditionalFormatting>
  <conditionalFormatting sqref="N22">
    <cfRule type="expression" dxfId="159" priority="364">
      <formula>N22&lt;0</formula>
    </cfRule>
    <cfRule type="expression" dxfId="158" priority="365">
      <formula>OR(AND(NOT(ISNUMBER(N22)),NOT(ISBLANK(N22))), N22&lt;-9999999999.99, N22&gt;9999999999.99)</formula>
    </cfRule>
  </conditionalFormatting>
  <conditionalFormatting sqref="M23">
    <cfRule type="expression" dxfId="157" priority="348">
      <formula>M23&lt;0</formula>
    </cfRule>
    <cfRule type="expression" dxfId="156" priority="349">
      <formula>OR(AND(NOT(ISNUMBER(M23)),NOT(ISBLANK(M23))), M23&lt;-9999999999.99, M23&gt;9999999999.99)</formula>
    </cfRule>
  </conditionalFormatting>
  <conditionalFormatting sqref="N23">
    <cfRule type="expression" dxfId="155" priority="346">
      <formula>N23&lt;0</formula>
    </cfRule>
    <cfRule type="expression" dxfId="154" priority="347">
      <formula>OR(AND(NOT(ISNUMBER(N23)),NOT(ISBLANK(N23))), N23&lt;-9999999999.99, N23&gt;9999999999.99)</formula>
    </cfRule>
  </conditionalFormatting>
  <conditionalFormatting sqref="M24">
    <cfRule type="expression" dxfId="153" priority="330">
      <formula>M24&lt;0</formula>
    </cfRule>
    <cfRule type="expression" dxfId="152" priority="331">
      <formula>OR(AND(NOT(ISNUMBER(M24)),NOT(ISBLANK(M24))), M24&lt;-9999999999.99, M24&gt;9999999999.99)</formula>
    </cfRule>
  </conditionalFormatting>
  <conditionalFormatting sqref="N24">
    <cfRule type="expression" dxfId="151" priority="328">
      <formula>N24&lt;0</formula>
    </cfRule>
    <cfRule type="expression" dxfId="150" priority="329">
      <formula>OR(AND(NOT(ISNUMBER(N24)),NOT(ISBLANK(N24))), N24&lt;-9999999999.99, N24&gt;9999999999.99)</formula>
    </cfRule>
  </conditionalFormatting>
  <conditionalFormatting sqref="M31">
    <cfRule type="expression" dxfId="149" priority="294">
      <formula>M31&lt;0</formula>
    </cfRule>
    <cfRule type="expression" dxfId="148" priority="295">
      <formula>OR(AND(NOT(ISNUMBER(M31)),NOT(ISBLANK(M31))), M31&lt;-9999999999.99, M31&gt;9999999999.99)</formula>
    </cfRule>
  </conditionalFormatting>
  <conditionalFormatting sqref="N31">
    <cfRule type="expression" dxfId="147" priority="292">
      <formula>N31&lt;0</formula>
    </cfRule>
    <cfRule type="expression" dxfId="146" priority="293">
      <formula>OR(AND(NOT(ISNUMBER(N31)),NOT(ISBLANK(N31))), N31&lt;-9999999999.99, N31&gt;9999999999.99)</formula>
    </cfRule>
  </conditionalFormatting>
  <conditionalFormatting sqref="M32">
    <cfRule type="expression" dxfId="145" priority="276">
      <formula>M32&lt;0</formula>
    </cfRule>
    <cfRule type="expression" dxfId="144" priority="277">
      <formula>OR(AND(NOT(ISNUMBER(M32)),NOT(ISBLANK(M32))), M32&lt;-9999999999.99, M32&gt;9999999999.99)</formula>
    </cfRule>
  </conditionalFormatting>
  <conditionalFormatting sqref="N32">
    <cfRule type="expression" dxfId="143" priority="274">
      <formula>N32&lt;0</formula>
    </cfRule>
    <cfRule type="expression" dxfId="142" priority="275">
      <formula>OR(AND(NOT(ISNUMBER(N32)),NOT(ISBLANK(N32))), N32&lt;-9999999999.99, N32&gt;9999999999.99)</formula>
    </cfRule>
  </conditionalFormatting>
  <conditionalFormatting sqref="E17 M17:N17">
    <cfRule type="expression" dxfId="141" priority="12243">
      <formula>E17&lt;&gt; #REF!+#REF!+#REF!+#REF!+#REF!+#REF!+#REF!+#REF!</formula>
    </cfRule>
    <cfRule type="expression" dxfId="140" priority="12244">
      <formula>E17&lt;0</formula>
    </cfRule>
    <cfRule type="expression" dxfId="139" priority="12245">
      <formula>OR(AND(NOT(ISNUMBER(E17)),NOT(ISBLANK(E17))), E17&lt;-9999999999.99, E17&gt;9999999999.99)</formula>
    </cfRule>
  </conditionalFormatting>
  <conditionalFormatting sqref="E19">
    <cfRule type="expression" dxfId="138" priority="254">
      <formula>E19&lt;0</formula>
    </cfRule>
    <cfRule type="expression" dxfId="137" priority="255">
      <formula>OR(AND(NOT(ISNUMBER(E19)),NOT(ISBLANK(E19))), E19&lt;-9999999999.99, E19&gt;9999999999.99)</formula>
    </cfRule>
  </conditionalFormatting>
  <conditionalFormatting sqref="F19">
    <cfRule type="expression" dxfId="136" priority="252">
      <formula>F19&lt;0</formula>
    </cfRule>
    <cfRule type="expression" dxfId="135" priority="253">
      <formula>OR(AND(NOT(ISNUMBER(F19)),NOT(ISBLANK(F19))), F19&lt;-9999999999.99, F19&gt;9999999999.99)</formula>
    </cfRule>
  </conditionalFormatting>
  <conditionalFormatting sqref="G19">
    <cfRule type="expression" dxfId="134" priority="250">
      <formula>G19&lt;0</formula>
    </cfRule>
    <cfRule type="expression" dxfId="133" priority="251">
      <formula>OR(AND(NOT(ISNUMBER(G19)),NOT(ISBLANK(G19))), G19&lt;-9999999999.99, G19&gt;9999999999.99)</formula>
    </cfRule>
  </conditionalFormatting>
  <conditionalFormatting sqref="H19">
    <cfRule type="expression" dxfId="132" priority="248">
      <formula>H19&lt;0</formula>
    </cfRule>
    <cfRule type="expression" dxfId="131" priority="249">
      <formula>OR(AND(NOT(ISNUMBER(H19)),NOT(ISBLANK(H19))), H19&lt;-9999999999.99, H19&gt;9999999999.99)</formula>
    </cfRule>
  </conditionalFormatting>
  <conditionalFormatting sqref="I19">
    <cfRule type="expression" dxfId="130" priority="246">
      <formula>I19&lt;0</formula>
    </cfRule>
    <cfRule type="expression" dxfId="129" priority="247">
      <formula>OR(AND(NOT(ISNUMBER(I19)),NOT(ISBLANK(I19))), I19&lt;-9999999999.99, I19&gt;9999999999.99)</formula>
    </cfRule>
  </conditionalFormatting>
  <conditionalFormatting sqref="J19">
    <cfRule type="expression" dxfId="128" priority="244">
      <formula>J19&lt;0</formula>
    </cfRule>
    <cfRule type="expression" dxfId="127" priority="245">
      <formula>OR(AND(NOT(ISNUMBER(J19)),NOT(ISBLANK(J19))), J19&lt;-9999999999.99, J19&gt;9999999999.99)</formula>
    </cfRule>
  </conditionalFormatting>
  <conditionalFormatting sqref="K19">
    <cfRule type="expression" dxfId="126" priority="242">
      <formula>K19&lt;0</formula>
    </cfRule>
    <cfRule type="expression" dxfId="125" priority="243">
      <formula>OR(AND(NOT(ISNUMBER(K19)),NOT(ISBLANK(K19))), K19&lt;-9999999999.99, K19&gt;9999999999.99)</formula>
    </cfRule>
  </conditionalFormatting>
  <conditionalFormatting sqref="L19">
    <cfRule type="expression" dxfId="124" priority="240">
      <formula>L19&lt;0</formula>
    </cfRule>
    <cfRule type="expression" dxfId="123" priority="241">
      <formula>OR(AND(NOT(ISNUMBER(L19)),NOT(ISBLANK(L19))), L19&lt;-9999999999.99, L19&gt;9999999999.99)</formula>
    </cfRule>
  </conditionalFormatting>
  <conditionalFormatting sqref="M19">
    <cfRule type="expression" dxfId="122" priority="238">
      <formula>M19&lt;0</formula>
    </cfRule>
    <cfRule type="expression" dxfId="121" priority="239">
      <formula>OR(AND(NOT(ISNUMBER(M19)),NOT(ISBLANK(M19))), M19&lt;-9999999999.99, M19&gt;9999999999.99)</formula>
    </cfRule>
  </conditionalFormatting>
  <conditionalFormatting sqref="N19">
    <cfRule type="expression" dxfId="120" priority="236">
      <formula>N19&lt;0</formula>
    </cfRule>
    <cfRule type="expression" dxfId="119" priority="237">
      <formula>OR(AND(NOT(ISNUMBER(N19)),NOT(ISBLANK(N19))), N19&lt;-9999999999.99, N19&gt;9999999999.99)</formula>
    </cfRule>
  </conditionalFormatting>
  <conditionalFormatting sqref="E27">
    <cfRule type="expression" dxfId="118" priority="234">
      <formula>E27&lt;0</formula>
    </cfRule>
    <cfRule type="expression" dxfId="117" priority="235">
      <formula>OR(AND(NOT(ISNUMBER(E27)),NOT(ISBLANK(E27))), E27&lt;-9999999999.99, E27&gt;9999999999.99)</formula>
    </cfRule>
  </conditionalFormatting>
  <conditionalFormatting sqref="F27">
    <cfRule type="expression" dxfId="116" priority="232">
      <formula>F27&lt;0</formula>
    </cfRule>
    <cfRule type="expression" dxfId="115" priority="233">
      <formula>OR(AND(NOT(ISNUMBER(F27)),NOT(ISBLANK(F27))), F27&lt;-9999999999.99, F27&gt;9999999999.99)</formula>
    </cfRule>
  </conditionalFormatting>
  <conditionalFormatting sqref="G27">
    <cfRule type="expression" dxfId="114" priority="230">
      <formula>G27&lt;0</formula>
    </cfRule>
    <cfRule type="expression" dxfId="113" priority="231">
      <formula>OR(AND(NOT(ISNUMBER(G27)),NOT(ISBLANK(G27))), G27&lt;-9999999999.99, G27&gt;9999999999.99)</formula>
    </cfRule>
  </conditionalFormatting>
  <conditionalFormatting sqref="H27">
    <cfRule type="expression" dxfId="112" priority="228">
      <formula>H27&lt;0</formula>
    </cfRule>
    <cfRule type="expression" dxfId="111" priority="229">
      <formula>OR(AND(NOT(ISNUMBER(H27)),NOT(ISBLANK(H27))), H27&lt;-9999999999.99, H27&gt;9999999999.99)</formula>
    </cfRule>
  </conditionalFormatting>
  <conditionalFormatting sqref="I27">
    <cfRule type="expression" dxfId="110" priority="226">
      <formula>I27&lt;0</formula>
    </cfRule>
    <cfRule type="expression" dxfId="109" priority="227">
      <formula>OR(AND(NOT(ISNUMBER(I27)),NOT(ISBLANK(I27))), I27&lt;-9999999999.99, I27&gt;9999999999.99)</formula>
    </cfRule>
  </conditionalFormatting>
  <conditionalFormatting sqref="J27">
    <cfRule type="expression" dxfId="108" priority="224">
      <formula>J27&lt;0</formula>
    </cfRule>
    <cfRule type="expression" dxfId="107" priority="225">
      <formula>OR(AND(NOT(ISNUMBER(J27)),NOT(ISBLANK(J27))), J27&lt;-9999999999.99, J27&gt;9999999999.99)</formula>
    </cfRule>
  </conditionalFormatting>
  <conditionalFormatting sqref="K27">
    <cfRule type="expression" dxfId="106" priority="222">
      <formula>K27&lt;0</formula>
    </cfRule>
    <cfRule type="expression" dxfId="105" priority="223">
      <formula>OR(AND(NOT(ISNUMBER(K27)),NOT(ISBLANK(K27))), K27&lt;-9999999999.99, K27&gt;9999999999.99)</formula>
    </cfRule>
  </conditionalFormatting>
  <conditionalFormatting sqref="L27">
    <cfRule type="expression" dxfId="104" priority="220">
      <formula>L27&lt;0</formula>
    </cfRule>
    <cfRule type="expression" dxfId="103" priority="221">
      <formula>OR(AND(NOT(ISNUMBER(L27)),NOT(ISBLANK(L27))), L27&lt;-9999999999.99, L27&gt;9999999999.99)</formula>
    </cfRule>
  </conditionalFormatting>
  <conditionalFormatting sqref="M27">
    <cfRule type="expression" dxfId="102" priority="218">
      <formula>M27&lt;0</formula>
    </cfRule>
    <cfRule type="expression" dxfId="101" priority="219">
      <formula>OR(AND(NOT(ISNUMBER(M27)),NOT(ISBLANK(M27))), M27&lt;-9999999999.99, M27&gt;9999999999.99)</formula>
    </cfRule>
  </conditionalFormatting>
  <conditionalFormatting sqref="N27">
    <cfRule type="expression" dxfId="100" priority="216">
      <formula>N27&lt;0</formula>
    </cfRule>
    <cfRule type="expression" dxfId="99" priority="217">
      <formula>OR(AND(NOT(ISNUMBER(N27)),NOT(ISBLANK(N27))), N27&lt;-9999999999.99, N27&gt;9999999999.99)</formula>
    </cfRule>
  </conditionalFormatting>
  <conditionalFormatting sqref="E11">
    <cfRule type="expression" dxfId="98" priority="12207">
      <formula>OR(AND(NOT(ISNUMBER(E11)),NOT(ISBLANK(E11))), E11&lt;-9999999999.99, E11&gt;9999999999.99)</formula>
    </cfRule>
    <cfRule type="expression" dxfId="97" priority="12208">
      <formula>E11&lt;&gt;E13+E14+ E15</formula>
    </cfRule>
  </conditionalFormatting>
  <conditionalFormatting sqref="I11">
    <cfRule type="expression" dxfId="96" priority="204">
      <formula>I11&lt;&gt;I13+I14+I15</formula>
    </cfRule>
    <cfRule type="expression" dxfId="95" priority="205">
      <formula>OR(AND(NOT(ISNUMBER(I11)),NOT(ISBLANK(I11))), I11&lt;-9999999999.99, I11&gt;9999999999.99)</formula>
    </cfRule>
  </conditionalFormatting>
  <conditionalFormatting sqref="M11">
    <cfRule type="expression" dxfId="94" priority="187">
      <formula>M11&lt;&gt;M13+M14+M15</formula>
    </cfRule>
    <cfRule type="expression" dxfId="93" priority="188">
      <formula>OR(AND(NOT(ISNUMBER(M11)),NOT(ISBLANK(M11))), M11&lt;-9999999999.99, M11&gt;9999999999.99)</formula>
    </cfRule>
  </conditionalFormatting>
  <conditionalFormatting sqref="M12">
    <cfRule type="expression" dxfId="92" priority="185">
      <formula>OR(AND(NOT(ISNUMBER(M12)),NOT(ISBLANK(M12))), M12&lt;-9999999999.99, M12&gt;9999999999.99)</formula>
    </cfRule>
    <cfRule type="expression" dxfId="91" priority="186">
      <formula>M12&lt;&gt;M13+M14</formula>
    </cfRule>
  </conditionalFormatting>
  <conditionalFormatting sqref="N11">
    <cfRule type="expression" dxfId="90" priority="183">
      <formula>N11&lt;&gt;N13+N14+N15</formula>
    </cfRule>
    <cfRule type="expression" dxfId="89" priority="184">
      <formula>OR(AND(NOT(ISNUMBER(N11)),NOT(ISBLANK(N11))), N11&lt;-9999999999.99, N11&gt;9999999999.99)</formula>
    </cfRule>
  </conditionalFormatting>
  <conditionalFormatting sqref="N12">
    <cfRule type="expression" dxfId="88" priority="181">
      <formula>OR(AND(NOT(ISNUMBER(N12)),NOT(ISBLANK(N12))), N12&lt;-9999999999.99, N12&gt;9999999999.99)</formula>
    </cfRule>
    <cfRule type="expression" dxfId="87" priority="182">
      <formula>N12&lt;&gt;N13+N14</formula>
    </cfRule>
  </conditionalFormatting>
  <conditionalFormatting sqref="E33">
    <cfRule type="expression" dxfId="86" priority="179">
      <formula>E33&lt;0</formula>
    </cfRule>
    <cfRule type="expression" dxfId="85" priority="180">
      <formula>OR(AND(NOT(ISNUMBER(E33)),NOT(ISBLANK(E33))), E33&lt;-9999999999.99, E33&gt;9999999999.99)</formula>
    </cfRule>
  </conditionalFormatting>
  <conditionalFormatting sqref="M33">
    <cfRule type="expression" dxfId="84" priority="163">
      <formula>M33&lt;0</formula>
    </cfRule>
    <cfRule type="expression" dxfId="83" priority="164">
      <formula>OR(AND(NOT(ISNUMBER(M33)),NOT(ISBLANK(M33))), M33&lt;-9999999999.99, M33&gt;9999999999.99)</formula>
    </cfRule>
  </conditionalFormatting>
  <conditionalFormatting sqref="N33">
    <cfRule type="expression" dxfId="82" priority="161">
      <formula>N33&lt;0</formula>
    </cfRule>
    <cfRule type="expression" dxfId="81" priority="162">
      <formula>OR(AND(NOT(ISNUMBER(N33)),NOT(ISBLANK(N33))), N33&lt;-9999999999.99, N33&gt;9999999999.99)</formula>
    </cfRule>
  </conditionalFormatting>
  <conditionalFormatting sqref="I12:I15">
    <cfRule type="expression" dxfId="80" priority="153">
      <formula>I12&lt;&gt;I14+I15+I16</formula>
    </cfRule>
    <cfRule type="expression" dxfId="79" priority="154">
      <formula>OR(AND(NOT(ISNUMBER(I12)),NOT(ISBLANK(I12))), I12&lt;-9999999999.99, I12&gt;9999999999.99)</formula>
    </cfRule>
  </conditionalFormatting>
  <conditionalFormatting sqref="I17">
    <cfRule type="expression" dxfId="78" priority="139">
      <formula>I17&lt;&gt;I19+I20+I21</formula>
    </cfRule>
    <cfRule type="expression" dxfId="77" priority="140">
      <formula>OR(AND(NOT(ISNUMBER(I17)),NOT(ISBLANK(I17))), I17&lt;-9999999999.99, I17&gt;9999999999.99)</formula>
    </cfRule>
  </conditionalFormatting>
  <conditionalFormatting sqref="I20:I26">
    <cfRule type="expression" dxfId="76" priority="125">
      <formula>I20&lt;&gt;I22+I23+I24</formula>
    </cfRule>
    <cfRule type="expression" dxfId="75" priority="126">
      <formula>OR(AND(NOT(ISNUMBER(I20)),NOT(ISBLANK(I20))), I20&lt;-9999999999.99, I20&gt;9999999999.99)</formula>
    </cfRule>
  </conditionalFormatting>
  <conditionalFormatting sqref="I28">
    <cfRule type="expression" dxfId="74" priority="111">
      <formula>I28&lt;&gt;I30+I31+I32</formula>
    </cfRule>
    <cfRule type="expression" dxfId="73" priority="112">
      <formula>OR(AND(NOT(ISNUMBER(I28)),NOT(ISBLANK(I28))), I28&lt;-9999999999.99, I28&gt;9999999999.99)</formula>
    </cfRule>
  </conditionalFormatting>
  <conditionalFormatting sqref="I31:I33">
    <cfRule type="expression" dxfId="72" priority="97">
      <formula>I31&lt;&gt;I33+I34+I35</formula>
    </cfRule>
    <cfRule type="expression" dxfId="71" priority="98">
      <formula>OR(AND(NOT(ISNUMBER(I31)),NOT(ISBLANK(I31))), I31&lt;-9999999999.99, I31&gt;9999999999.99)</formula>
    </cfRule>
  </conditionalFormatting>
  <conditionalFormatting sqref="F11">
    <cfRule type="expression" dxfId="70" priority="85">
      <formula>OR(AND(NOT(ISNUMBER(F11)),NOT(ISBLANK(F11))), F11&lt;-9999999999.99, F11&gt;9999999999.99)</formula>
    </cfRule>
    <cfRule type="expression" dxfId="69" priority="86">
      <formula>F11&lt;&gt;F13+F14+ F15</formula>
    </cfRule>
  </conditionalFormatting>
  <conditionalFormatting sqref="E12:E14">
    <cfRule type="expression" dxfId="68" priority="73">
      <formula>E12&lt;0</formula>
    </cfRule>
    <cfRule type="expression" dxfId="67" priority="74">
      <formula>OR(AND(NOT(ISNUMBER(E12)),NOT(ISBLANK(E12))), E12&lt;-9999999999.99, E12&gt;9999999999.99)</formula>
    </cfRule>
  </conditionalFormatting>
  <conditionalFormatting sqref="F12:H13">
    <cfRule type="expression" dxfId="66" priority="69">
      <formula>OR(AND(NOT(ISNUMBER(F12)),NOT(ISBLANK(F12))), F12&lt;-9999999999.99, F12&gt;9999999999.99)</formula>
    </cfRule>
    <cfRule type="expression" dxfId="65" priority="70">
      <formula>F12&lt;&gt;F13+F14</formula>
    </cfRule>
  </conditionalFormatting>
  <conditionalFormatting sqref="J12:L13">
    <cfRule type="expression" dxfId="64" priority="61">
      <formula>OR(AND(NOT(ISNUMBER(J12)),NOT(ISBLANK(J12))), J12&lt;-9999999999.99, J12&gt;9999999999.99)</formula>
    </cfRule>
    <cfRule type="expression" dxfId="63" priority="62">
      <formula>J12&lt;&gt;J13+J14</formula>
    </cfRule>
  </conditionalFormatting>
  <conditionalFormatting sqref="J11:L11">
    <cfRule type="expression" dxfId="62" priority="57">
      <formula>OR(AND(NOT(ISNUMBER(J11)),NOT(ISBLANK(J11))), J11&lt;-9999999999.99, J11&gt;9999999999.99)</formula>
    </cfRule>
    <cfRule type="expression" dxfId="61" priority="58">
      <formula>J11&lt;&gt;J12+J13</formula>
    </cfRule>
  </conditionalFormatting>
  <conditionalFormatting sqref="G11:H11">
    <cfRule type="expression" dxfId="60" priority="55">
      <formula>OR(AND(NOT(ISNUMBER(G11)),NOT(ISBLANK(G11))), G11&lt;-9999999999.99, G11&gt;9999999999.99)</formula>
    </cfRule>
    <cfRule type="expression" dxfId="59" priority="56">
      <formula>G11&lt;&gt;G12+G13</formula>
    </cfRule>
  </conditionalFormatting>
  <conditionalFormatting sqref="F14:H14 G15:H15">
    <cfRule type="expression" dxfId="58" priority="53">
      <formula>OR(AND(NOT(ISNUMBER(F14)),NOT(ISBLANK(F14))), F14&lt;-9999999999.99, F14&gt;9999999999.99)</formula>
    </cfRule>
    <cfRule type="expression" dxfId="57" priority="54">
      <formula>F14&lt;&gt;F15+F16</formula>
    </cfRule>
  </conditionalFormatting>
  <conditionalFormatting sqref="J14:L15">
    <cfRule type="expression" dxfId="56" priority="51">
      <formula>OR(AND(NOT(ISNUMBER(J14)),NOT(ISBLANK(J14))), J14&lt;-9999999999.99, J14&gt;9999999999.99)</formula>
    </cfRule>
    <cfRule type="expression" dxfId="55" priority="52">
      <formula>J14&lt;&gt;J15+J16</formula>
    </cfRule>
  </conditionalFormatting>
  <conditionalFormatting sqref="F15">
    <cfRule type="expression" dxfId="54" priority="49">
      <formula>OR(AND(NOT(ISNUMBER(F15)),NOT(ISBLANK(F15))), F15&lt;-9999999999.99, F15&gt;9999999999.99)</formula>
    </cfRule>
    <cfRule type="expression" dxfId="53" priority="50">
      <formula>F15&lt;&gt;F16+F17</formula>
    </cfRule>
  </conditionalFormatting>
  <conditionalFormatting sqref="G17:H17">
    <cfRule type="expression" dxfId="52" priority="47">
      <formula>OR(AND(NOT(ISNUMBER(G17)),NOT(ISBLANK(G17))), G17&lt;-9999999999.99, G17&gt;9999999999.99)</formula>
    </cfRule>
    <cfRule type="expression" dxfId="51" priority="48">
      <formula>G17&lt;&gt;G18+G19</formula>
    </cfRule>
  </conditionalFormatting>
  <conditionalFormatting sqref="F17">
    <cfRule type="expression" dxfId="50" priority="45">
      <formula>OR(AND(NOT(ISNUMBER(F17)),NOT(ISBLANK(F17))), F17&lt;-9999999999.99, F17&gt;9999999999.99)</formula>
    </cfRule>
    <cfRule type="expression" dxfId="49" priority="46">
      <formula>F17&lt;&gt;F18+F19</formula>
    </cfRule>
  </conditionalFormatting>
  <conditionalFormatting sqref="K17:L17">
    <cfRule type="expression" dxfId="48" priority="43">
      <formula>OR(AND(NOT(ISNUMBER(K17)),NOT(ISBLANK(K17))), K17&lt;-9999999999.99, K17&gt;9999999999.99)</formula>
    </cfRule>
    <cfRule type="expression" dxfId="47" priority="44">
      <formula>K17&lt;&gt;K18+K19</formula>
    </cfRule>
  </conditionalFormatting>
  <conditionalFormatting sqref="J17">
    <cfRule type="expression" dxfId="46" priority="41">
      <formula>OR(AND(NOT(ISNUMBER(J17)),NOT(ISBLANK(J17))), J17&lt;-9999999999.99, J17&gt;9999999999.99)</formula>
    </cfRule>
    <cfRule type="expression" dxfId="45" priority="42">
      <formula>J17&lt;&gt;J18+J19</formula>
    </cfRule>
  </conditionalFormatting>
  <conditionalFormatting sqref="F21:H22 F24:H25">
    <cfRule type="expression" dxfId="44" priority="39">
      <formula>OR(AND(NOT(ISNUMBER(F21)),NOT(ISBLANK(F21))), F21&lt;-9999999999.99, F21&gt;9999999999.99)</formula>
    </cfRule>
    <cfRule type="expression" dxfId="43" priority="40">
      <formula>F21&lt;&gt;F22+F23</formula>
    </cfRule>
  </conditionalFormatting>
  <conditionalFormatting sqref="F23:H23 F26:H26">
    <cfRule type="expression" dxfId="42" priority="37">
      <formula>OR(AND(NOT(ISNUMBER(F23)),NOT(ISBLANK(F23))), F23&lt;-9999999999.99, F23&gt;9999999999.99)</formula>
    </cfRule>
    <cfRule type="expression" dxfId="41" priority="38">
      <formula>F23&lt;&gt;F24+F25</formula>
    </cfRule>
  </conditionalFormatting>
  <conditionalFormatting sqref="F20:H20">
    <cfRule type="expression" dxfId="40" priority="35">
      <formula>OR(AND(NOT(ISNUMBER(F20)),NOT(ISBLANK(F20))), F20&lt;-9999999999.99, F20&gt;9999999999.99)</formula>
    </cfRule>
    <cfRule type="expression" dxfId="39" priority="36">
      <formula>F20&lt;&gt;F21+F22</formula>
    </cfRule>
  </conditionalFormatting>
  <conditionalFormatting sqref="J21:L22 J24:L25">
    <cfRule type="expression" dxfId="38" priority="33">
      <formula>OR(AND(NOT(ISNUMBER(J21)),NOT(ISBLANK(J21))), J21&lt;-9999999999.99, J21&gt;9999999999.99)</formula>
    </cfRule>
    <cfRule type="expression" dxfId="37" priority="34">
      <formula>J21&lt;&gt;J22+J23</formula>
    </cfRule>
  </conditionalFormatting>
  <conditionalFormatting sqref="J23:L23 J26:L26">
    <cfRule type="expression" dxfId="36" priority="31">
      <formula>OR(AND(NOT(ISNUMBER(J23)),NOT(ISBLANK(J23))), J23&lt;-9999999999.99, J23&gt;9999999999.99)</formula>
    </cfRule>
    <cfRule type="expression" dxfId="35" priority="32">
      <formula>J23&lt;&gt;J24+J25</formula>
    </cfRule>
  </conditionalFormatting>
  <conditionalFormatting sqref="J20:L20">
    <cfRule type="expression" dxfId="34" priority="29">
      <formula>OR(AND(NOT(ISNUMBER(J20)),NOT(ISBLANK(J20))), J20&lt;-9999999999.99, J20&gt;9999999999.99)</formula>
    </cfRule>
    <cfRule type="expression" dxfId="33" priority="30">
      <formula>J20&lt;&gt;J21+J22</formula>
    </cfRule>
  </conditionalFormatting>
  <conditionalFormatting sqref="F28">
    <cfRule type="expression" dxfId="32" priority="27">
      <formula>F28&lt;0</formula>
    </cfRule>
    <cfRule type="expression" dxfId="31" priority="28">
      <formula>OR(AND(NOT(ISNUMBER(F28)),NOT(ISBLANK(F28))), F28&lt;-9999999999.99, F28&gt;9999999999.99)</formula>
    </cfRule>
  </conditionalFormatting>
  <conditionalFormatting sqref="G28">
    <cfRule type="expression" dxfId="30" priority="25">
      <formula>G28&lt;0</formula>
    </cfRule>
    <cfRule type="expression" dxfId="29" priority="26">
      <formula>OR(AND(NOT(ISNUMBER(G28)),NOT(ISBLANK(G28))), G28&lt;-9999999999.99, G28&gt;9999999999.99)</formula>
    </cfRule>
  </conditionalFormatting>
  <conditionalFormatting sqref="H28">
    <cfRule type="expression" dxfId="28" priority="23">
      <formula>H28&lt;0</formula>
    </cfRule>
    <cfRule type="expression" dxfId="27" priority="24">
      <formula>OR(AND(NOT(ISNUMBER(H28)),NOT(ISBLANK(H28))), H28&lt;-9999999999.99, H28&gt;9999999999.99)</formula>
    </cfRule>
  </conditionalFormatting>
  <conditionalFormatting sqref="J28">
    <cfRule type="expression" dxfId="26" priority="21">
      <formula>J28&lt;0</formula>
    </cfRule>
    <cfRule type="expression" dxfId="25" priority="22">
      <formula>OR(AND(NOT(ISNUMBER(J28)),NOT(ISBLANK(J28))), J28&lt;-9999999999.99, J28&gt;9999999999.99)</formula>
    </cfRule>
  </conditionalFormatting>
  <conditionalFormatting sqref="K28">
    <cfRule type="expression" dxfId="24" priority="19">
      <formula>K28&lt;0</formula>
    </cfRule>
    <cfRule type="expression" dxfId="23" priority="20">
      <formula>OR(AND(NOT(ISNUMBER(K28)),NOT(ISBLANK(K28))), K28&lt;-9999999999.99, K28&gt;9999999999.99)</formula>
    </cfRule>
  </conditionalFormatting>
  <conditionalFormatting sqref="L28">
    <cfRule type="expression" dxfId="22" priority="17">
      <formula>L28&lt;0</formula>
    </cfRule>
    <cfRule type="expression" dxfId="21" priority="18">
      <formula>OR(AND(NOT(ISNUMBER(L28)),NOT(ISBLANK(L28))), L28&lt;-9999999999.99, L28&gt;9999999999.99)</formula>
    </cfRule>
  </conditionalFormatting>
  <conditionalFormatting sqref="F31:H31">
    <cfRule type="expression" dxfId="20" priority="15">
      <formula>OR(AND(NOT(ISNUMBER(F31)),NOT(ISBLANK(F31))), F31&lt;-9999999999.99, F31&gt;9999999999.99)</formula>
    </cfRule>
    <cfRule type="expression" dxfId="19" priority="16">
      <formula>F31&lt;&gt;F32+F33</formula>
    </cfRule>
  </conditionalFormatting>
  <conditionalFormatting sqref="F32:H32">
    <cfRule type="expression" dxfId="18" priority="13">
      <formula>OR(AND(NOT(ISNUMBER(F32)),NOT(ISBLANK(F32))), F32&lt;-9999999999.99, F32&gt;9999999999.99)</formula>
    </cfRule>
    <cfRule type="expression" dxfId="17" priority="14">
      <formula>F32&lt;&gt;F33+F34</formula>
    </cfRule>
  </conditionalFormatting>
  <conditionalFormatting sqref="F33:H33">
    <cfRule type="expression" dxfId="16" priority="7">
      <formula>OR(AND(NOT(ISNUMBER(F33)),NOT(ISBLANK(F33))), F33&lt;-9999999999.99, F33&gt;9999999999.99)</formula>
    </cfRule>
    <cfRule type="expression" dxfId="15" priority="8">
      <formula>F33&lt;&gt;F34+F35</formula>
    </cfRule>
  </conditionalFormatting>
  <conditionalFormatting sqref="J31:L31">
    <cfRule type="expression" dxfId="14" priority="5">
      <formula>OR(AND(NOT(ISNUMBER(J31)),NOT(ISBLANK(J31))), J31&lt;-9999999999.99, J31&gt;9999999999.99)</formula>
    </cfRule>
    <cfRule type="expression" dxfId="13" priority="6">
      <formula>J31&lt;&gt;J32+J33</formula>
    </cfRule>
  </conditionalFormatting>
  <conditionalFormatting sqref="J32:L32">
    <cfRule type="expression" dxfId="12" priority="3">
      <formula>OR(AND(NOT(ISNUMBER(J32)),NOT(ISBLANK(J32))), J32&lt;-9999999999.99, J32&gt;9999999999.99)</formula>
    </cfRule>
    <cfRule type="expression" dxfId="11" priority="4">
      <formula>J32&lt;&gt;J33+J34</formula>
    </cfRule>
  </conditionalFormatting>
  <conditionalFormatting sqref="J33:L33">
    <cfRule type="expression" dxfId="10" priority="1">
      <formula>OR(AND(NOT(ISNUMBER(J33)),NOT(ISBLANK(J33))), J33&lt;-9999999999.99, J33&gt;9999999999.99)</formula>
    </cfRule>
    <cfRule type="expression" dxfId="9" priority="2">
      <formula>J33&lt;&gt;J34+J35</formula>
    </cfRule>
  </conditionalFormatting>
  <dataValidations count="2">
    <dataValidation type="decimal" allowBlank="1" showInputMessage="1" showErrorMessage="1" errorTitle="Invalid" sqref="F31:N32">
      <formula1>-9999999999.99</formula1>
      <formula2>9999999999.99</formula2>
    </dataValidation>
    <dataValidation allowBlank="1" showInputMessage="1" showErrorMessage="1" errorTitle="Invalid" sqref="E11"/>
  </dataValidations>
  <pageMargins left="0.23622047244094491" right="0.23622047244094491" top="0.74803149606299213" bottom="0.74803149606299213" header="0.31496062992125984" footer="0.31496062992125984"/>
  <pageSetup paperSize="8" scale="78" fitToHeight="0" orientation="landscape" r:id="rId1"/>
  <headerFooter>
    <oddHeader>&amp;C&amp;"-,Bold"&amp;14FOR CONSULATION ONLY</oddHeader>
    <oddFooter>&amp;R&amp;P</oddFooter>
  </headerFooter>
  <ignoredErrors>
    <ignoredError sqref="C12:C13 C17 B30 C14 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85"/>
  <sheetViews>
    <sheetView showGridLines="0" zoomScaleNormal="100" workbookViewId="0">
      <selection activeCell="C52" sqref="C52"/>
    </sheetView>
  </sheetViews>
  <sheetFormatPr defaultColWidth="0" defaultRowHeight="18" customHeight="1" zeroHeight="1"/>
  <cols>
    <col min="1" max="1" width="1.73046875" style="7" customWidth="1"/>
    <col min="2" max="2" width="93.73046875" style="1" bestFit="1" customWidth="1"/>
    <col min="3" max="12" width="14.19921875" style="1" customWidth="1"/>
    <col min="13" max="13" width="1.73046875" style="1" customWidth="1"/>
    <col min="14" max="14" width="0" style="1" hidden="1" customWidth="1"/>
    <col min="15" max="16384" width="9.1328125" style="1" hidden="1"/>
  </cols>
  <sheetData>
    <row r="1" spans="1:14" ht="18" customHeight="1">
      <c r="B1" s="8" t="e">
        <f>'Header Info'!N11&amp;" - " &amp;'Header Info'!N15&amp;" (" &amp;Basis_of_reporting&amp;") - "&amp;'Header Info'!#REF!&amp;" 000s"</f>
        <v>#REF!</v>
      </c>
      <c r="E1"/>
      <c r="F1" s="35"/>
      <c r="G1" s="36"/>
      <c r="H1" s="128" t="e">
        <f>TEXT(Reporting_period_end_date, "dd-mmm-yy")</f>
        <v>#REF!</v>
      </c>
      <c r="I1" s="128"/>
      <c r="L1" s="37" t="s">
        <v>56</v>
      </c>
    </row>
    <row r="2" spans="1:14" ht="9" customHeight="1" thickBot="1"/>
    <row r="3" spans="1:14" ht="18" customHeight="1">
      <c r="B3" s="139" t="s">
        <v>62</v>
      </c>
      <c r="C3" s="9">
        <f>'Capital+ Input'!E9</f>
        <v>0</v>
      </c>
      <c r="D3" s="10">
        <f>'Capital+ Input'!F9</f>
        <v>0</v>
      </c>
      <c r="E3" s="10">
        <f>'Capital+ Input'!G9</f>
        <v>0</v>
      </c>
      <c r="F3" s="10">
        <f>'Capital+ Input'!H9</f>
        <v>0</v>
      </c>
      <c r="G3" s="10">
        <f>'Capital+ Input'!I9</f>
        <v>0</v>
      </c>
      <c r="H3" s="10">
        <f>'Capital+ Input'!J9</f>
        <v>0</v>
      </c>
      <c r="I3" s="10">
        <f>'Capital+ Input'!K9</f>
        <v>0</v>
      </c>
      <c r="J3" s="10">
        <f>'Capital+ Input'!L9</f>
        <v>0</v>
      </c>
      <c r="K3" s="10">
        <f>'Capital+ Input'!M9</f>
        <v>0</v>
      </c>
      <c r="L3" s="11">
        <f>'Capital+ Input'!N9</f>
        <v>0</v>
      </c>
    </row>
    <row r="4" spans="1:14" ht="18" customHeight="1">
      <c r="B4" s="12" t="s">
        <v>63</v>
      </c>
      <c r="C4" s="140">
        <f>'Capital+ Input'!E13</f>
        <v>0</v>
      </c>
      <c r="D4" s="141">
        <f>'Capital+ Input'!F13</f>
        <v>0</v>
      </c>
      <c r="E4" s="141">
        <f>'Capital+ Input'!G13</f>
        <v>0</v>
      </c>
      <c r="F4" s="141">
        <f>'Capital+ Input'!H13</f>
        <v>0</v>
      </c>
      <c r="G4" s="141">
        <f>'Capital+ Input'!I13</f>
        <v>0</v>
      </c>
      <c r="H4" s="141">
        <f>'Capital+ Input'!J13</f>
        <v>0</v>
      </c>
      <c r="I4" s="141">
        <f>'Capital+ Input'!K13</f>
        <v>0</v>
      </c>
      <c r="J4" s="141">
        <f>'Capital+ Input'!L13</f>
        <v>0</v>
      </c>
      <c r="K4" s="141">
        <f>'Capital+ Input'!M13</f>
        <v>0</v>
      </c>
      <c r="L4" s="142">
        <f>'Capital+ Input'!N13</f>
        <v>0</v>
      </c>
    </row>
    <row r="5" spans="1:14" ht="18" customHeight="1">
      <c r="B5" s="13" t="s">
        <v>64</v>
      </c>
      <c r="C5" s="140" t="e">
        <f>C82</f>
        <v>#REF!</v>
      </c>
      <c r="D5" s="141" t="e">
        <f t="shared" ref="D5:L5" si="0">D82</f>
        <v>#REF!</v>
      </c>
      <c r="E5" s="141" t="e">
        <f t="shared" si="0"/>
        <v>#REF!</v>
      </c>
      <c r="F5" s="141" t="e">
        <f t="shared" si="0"/>
        <v>#REF!</v>
      </c>
      <c r="G5" s="141" t="e">
        <f t="shared" si="0"/>
        <v>#REF!</v>
      </c>
      <c r="H5" s="141" t="e">
        <f t="shared" si="0"/>
        <v>#REF!</v>
      </c>
      <c r="I5" s="141" t="e">
        <f t="shared" si="0"/>
        <v>#REF!</v>
      </c>
      <c r="J5" s="141" t="e">
        <f t="shared" si="0"/>
        <v>#REF!</v>
      </c>
      <c r="K5" s="141" t="e">
        <f t="shared" si="0"/>
        <v>#REF!</v>
      </c>
      <c r="L5" s="142" t="e">
        <f t="shared" si="0"/>
        <v>#REF!</v>
      </c>
    </row>
    <row r="6" spans="1:14" s="6" customFormat="1" ht="18" customHeight="1">
      <c r="A6" s="14"/>
      <c r="B6" s="15" t="s">
        <v>65</v>
      </c>
      <c r="C6" s="143" t="e">
        <f>IF(Basis_of_reporting&lt;&gt;"UK Consolidation Group",'Capital+ Input'!#REF!,NA())</f>
        <v>#REF!</v>
      </c>
      <c r="D6" s="144" t="e">
        <f>IF(Basis_of_reporting&lt;&gt;"UK Consolidation Group",'Capital+ Input'!#REF!,NA())</f>
        <v>#REF!</v>
      </c>
      <c r="E6" s="144" t="e">
        <f>IF(Basis_of_reporting&lt;&gt;"UK Consolidation Group",'Capital+ Input'!#REF!,NA())</f>
        <v>#REF!</v>
      </c>
      <c r="F6" s="144" t="e">
        <f>IF(Basis_of_reporting&lt;&gt;"UK Consolidation Group",'Capital+ Input'!#REF!,NA())</f>
        <v>#REF!</v>
      </c>
      <c r="G6" s="144" t="e">
        <f>IF(Basis_of_reporting&lt;&gt;"UK Consolidation Group",'Capital+ Input'!#REF!,NA())</f>
        <v>#REF!</v>
      </c>
      <c r="H6" s="144" t="e">
        <f>IF(Basis_of_reporting&lt;&gt;"UK Consolidation Group",'Capital+ Input'!#REF!,NA())</f>
        <v>#REF!</v>
      </c>
      <c r="I6" s="144" t="e">
        <f>IF(Basis_of_reporting&lt;&gt;"UK Consolidation Group",'Capital+ Input'!#REF!,NA())</f>
        <v>#REF!</v>
      </c>
      <c r="J6" s="144" t="e">
        <f>IF(Basis_of_reporting&lt;&gt;"UK Consolidation Group",'Capital+ Input'!#REF!,NA())</f>
        <v>#REF!</v>
      </c>
      <c r="K6" s="144" t="e">
        <f>IF(Basis_of_reporting&lt;&gt;"UK Consolidation Group",'Capital+ Input'!#REF!,NA())</f>
        <v>#REF!</v>
      </c>
      <c r="L6" s="145" t="e">
        <f>IF(Basis_of_reporting&lt;&gt;"UK Consolidation Group",'Capital+ Input'!#REF!,NA())</f>
        <v>#REF!</v>
      </c>
    </row>
    <row r="7" spans="1:14" ht="18" customHeight="1">
      <c r="B7" s="12" t="s">
        <v>66</v>
      </c>
      <c r="C7" s="146" t="e">
        <f>C4/C25</f>
        <v>#DIV/0!</v>
      </c>
      <c r="D7" s="147" t="e">
        <f t="shared" ref="D7:L7" si="1">D4/D25</f>
        <v>#DIV/0!</v>
      </c>
      <c r="E7" s="147" t="e">
        <f t="shared" si="1"/>
        <v>#DIV/0!</v>
      </c>
      <c r="F7" s="147" t="e">
        <f t="shared" si="1"/>
        <v>#DIV/0!</v>
      </c>
      <c r="G7" s="147" t="e">
        <f t="shared" si="1"/>
        <v>#DIV/0!</v>
      </c>
      <c r="H7" s="147" t="e">
        <f t="shared" si="1"/>
        <v>#DIV/0!</v>
      </c>
      <c r="I7" s="147" t="e">
        <f t="shared" si="1"/>
        <v>#DIV/0!</v>
      </c>
      <c r="J7" s="147" t="e">
        <f t="shared" si="1"/>
        <v>#DIV/0!</v>
      </c>
      <c r="K7" s="147" t="e">
        <f t="shared" si="1"/>
        <v>#DIV/0!</v>
      </c>
      <c r="L7" s="148" t="e">
        <f t="shared" si="1"/>
        <v>#DIV/0!</v>
      </c>
    </row>
    <row r="8" spans="1:14" ht="18" customHeight="1">
      <c r="B8" s="12" t="s">
        <v>67</v>
      </c>
      <c r="C8" s="146" t="e">
        <f>C5/C32</f>
        <v>#REF!</v>
      </c>
      <c r="D8" s="147" t="e">
        <f t="shared" ref="D8:L8" si="2">D5/D32</f>
        <v>#REF!</v>
      </c>
      <c r="E8" s="147" t="e">
        <f t="shared" si="2"/>
        <v>#REF!</v>
      </c>
      <c r="F8" s="147" t="e">
        <f t="shared" si="2"/>
        <v>#REF!</v>
      </c>
      <c r="G8" s="147" t="e">
        <f t="shared" si="2"/>
        <v>#REF!</v>
      </c>
      <c r="H8" s="147" t="e">
        <f t="shared" si="2"/>
        <v>#REF!</v>
      </c>
      <c r="I8" s="147" t="e">
        <f t="shared" si="2"/>
        <v>#REF!</v>
      </c>
      <c r="J8" s="147" t="e">
        <f t="shared" si="2"/>
        <v>#REF!</v>
      </c>
      <c r="K8" s="147" t="e">
        <f t="shared" si="2"/>
        <v>#REF!</v>
      </c>
      <c r="L8" s="148" t="e">
        <f t="shared" si="2"/>
        <v>#REF!</v>
      </c>
    </row>
    <row r="9" spans="1:14" s="6" customFormat="1" ht="18" customHeight="1">
      <c r="A9" s="14"/>
      <c r="B9" s="16" t="s">
        <v>68</v>
      </c>
      <c r="C9" s="149" t="e">
        <f t="shared" ref="C9:L9" si="3">IF(Basis_of_reporting&lt;&gt;"UK Consolidation Group",C6/C33,NA())</f>
        <v>#REF!</v>
      </c>
      <c r="D9" s="150" t="e">
        <f t="shared" si="3"/>
        <v>#REF!</v>
      </c>
      <c r="E9" s="150" t="e">
        <f t="shared" si="3"/>
        <v>#REF!</v>
      </c>
      <c r="F9" s="150" t="e">
        <f t="shared" si="3"/>
        <v>#REF!</v>
      </c>
      <c r="G9" s="150" t="e">
        <f t="shared" si="3"/>
        <v>#REF!</v>
      </c>
      <c r="H9" s="150" t="e">
        <f t="shared" si="3"/>
        <v>#REF!</v>
      </c>
      <c r="I9" s="150" t="e">
        <f t="shared" si="3"/>
        <v>#REF!</v>
      </c>
      <c r="J9" s="150" t="e">
        <f t="shared" si="3"/>
        <v>#REF!</v>
      </c>
      <c r="K9" s="150" t="e">
        <f t="shared" si="3"/>
        <v>#REF!</v>
      </c>
      <c r="L9" s="151" t="e">
        <f t="shared" si="3"/>
        <v>#REF!</v>
      </c>
    </row>
    <row r="10" spans="1:14" ht="9" customHeight="1">
      <c r="B10" s="3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1:14" ht="18" customHeight="1">
      <c r="B11" s="17" t="s">
        <v>69</v>
      </c>
      <c r="C11" s="152">
        <f>'Capital+ Input'!E12</f>
        <v>0</v>
      </c>
      <c r="D11" s="153">
        <f>'Capital+ Input'!F12</f>
        <v>0</v>
      </c>
      <c r="E11" s="153">
        <f>'Capital+ Input'!G12</f>
        <v>0</v>
      </c>
      <c r="F11" s="153">
        <f>'Capital+ Input'!H12</f>
        <v>0</v>
      </c>
      <c r="G11" s="153">
        <f>'Capital+ Input'!I12</f>
        <v>0</v>
      </c>
      <c r="H11" s="153">
        <f>'Capital+ Input'!J12</f>
        <v>0</v>
      </c>
      <c r="I11" s="153">
        <f>'Capital+ Input'!K12</f>
        <v>0</v>
      </c>
      <c r="J11" s="153">
        <f>'Capital+ Input'!L12</f>
        <v>0</v>
      </c>
      <c r="K11" s="153">
        <f>'Capital+ Input'!M12</f>
        <v>0</v>
      </c>
      <c r="L11" s="154">
        <f>'Capital+ Input'!N12</f>
        <v>0</v>
      </c>
      <c r="N11"/>
    </row>
    <row r="12" spans="1:14" ht="18" customHeight="1">
      <c r="B12" s="12" t="s">
        <v>70</v>
      </c>
      <c r="C12" s="140" t="e">
        <f>C80</f>
        <v>#REF!</v>
      </c>
      <c r="D12" s="141" t="e">
        <f t="shared" ref="D12:L12" si="4">D80</f>
        <v>#REF!</v>
      </c>
      <c r="E12" s="141" t="e">
        <f t="shared" si="4"/>
        <v>#REF!</v>
      </c>
      <c r="F12" s="141" t="e">
        <f t="shared" si="4"/>
        <v>#REF!</v>
      </c>
      <c r="G12" s="141" t="e">
        <f t="shared" si="4"/>
        <v>#REF!</v>
      </c>
      <c r="H12" s="141" t="e">
        <f t="shared" si="4"/>
        <v>#REF!</v>
      </c>
      <c r="I12" s="141" t="e">
        <f t="shared" si="4"/>
        <v>#REF!</v>
      </c>
      <c r="J12" s="141" t="e">
        <f t="shared" si="4"/>
        <v>#REF!</v>
      </c>
      <c r="K12" s="141" t="e">
        <f t="shared" si="4"/>
        <v>#REF!</v>
      </c>
      <c r="L12" s="142" t="e">
        <f t="shared" si="4"/>
        <v>#REF!</v>
      </c>
    </row>
    <row r="13" spans="1:14" ht="18" customHeight="1">
      <c r="B13" s="12" t="s">
        <v>71</v>
      </c>
      <c r="C13" s="146" t="e">
        <f>C11/C25</f>
        <v>#DIV/0!</v>
      </c>
      <c r="D13" s="147" t="e">
        <f t="shared" ref="D13:L13" si="5">D11/D25</f>
        <v>#DIV/0!</v>
      </c>
      <c r="E13" s="147" t="e">
        <f t="shared" si="5"/>
        <v>#DIV/0!</v>
      </c>
      <c r="F13" s="147" t="e">
        <f t="shared" si="5"/>
        <v>#DIV/0!</v>
      </c>
      <c r="G13" s="147" t="e">
        <f t="shared" si="5"/>
        <v>#DIV/0!</v>
      </c>
      <c r="H13" s="147" t="e">
        <f t="shared" si="5"/>
        <v>#DIV/0!</v>
      </c>
      <c r="I13" s="147" t="e">
        <f t="shared" si="5"/>
        <v>#DIV/0!</v>
      </c>
      <c r="J13" s="147" t="e">
        <f t="shared" si="5"/>
        <v>#DIV/0!</v>
      </c>
      <c r="K13" s="147" t="e">
        <f t="shared" si="5"/>
        <v>#DIV/0!</v>
      </c>
      <c r="L13" s="148" t="e">
        <f t="shared" si="5"/>
        <v>#DIV/0!</v>
      </c>
    </row>
    <row r="14" spans="1:14" ht="18" customHeight="1">
      <c r="B14" s="18" t="s">
        <v>72</v>
      </c>
      <c r="C14" s="155" t="e">
        <f>C12/C32</f>
        <v>#REF!</v>
      </c>
      <c r="D14" s="156" t="e">
        <f t="shared" ref="D14:L14" si="6">D12/D32</f>
        <v>#REF!</v>
      </c>
      <c r="E14" s="156" t="e">
        <f t="shared" si="6"/>
        <v>#REF!</v>
      </c>
      <c r="F14" s="156" t="e">
        <f t="shared" si="6"/>
        <v>#REF!</v>
      </c>
      <c r="G14" s="156" t="e">
        <f t="shared" si="6"/>
        <v>#REF!</v>
      </c>
      <c r="H14" s="156" t="e">
        <f t="shared" si="6"/>
        <v>#REF!</v>
      </c>
      <c r="I14" s="156" t="e">
        <f t="shared" si="6"/>
        <v>#REF!</v>
      </c>
      <c r="J14" s="156" t="e">
        <f t="shared" si="6"/>
        <v>#REF!</v>
      </c>
      <c r="K14" s="156" t="e">
        <f t="shared" si="6"/>
        <v>#REF!</v>
      </c>
      <c r="L14" s="157" t="e">
        <f t="shared" si="6"/>
        <v>#REF!</v>
      </c>
    </row>
    <row r="15" spans="1:14" ht="9" customHeight="1">
      <c r="B15" s="3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1:14" ht="18" customHeight="1">
      <c r="B16" s="17" t="s">
        <v>73</v>
      </c>
      <c r="C16" s="152">
        <f>'Capital+ Input'!E15</f>
        <v>0</v>
      </c>
      <c r="D16" s="153">
        <f>'Capital+ Input'!F15</f>
        <v>0</v>
      </c>
      <c r="E16" s="153">
        <f>'Capital+ Input'!G15</f>
        <v>0</v>
      </c>
      <c r="F16" s="153">
        <f>'Capital+ Input'!H15</f>
        <v>0</v>
      </c>
      <c r="G16" s="153">
        <f>'Capital+ Input'!I15</f>
        <v>0</v>
      </c>
      <c r="H16" s="153">
        <f>'Capital+ Input'!J15</f>
        <v>0</v>
      </c>
      <c r="I16" s="153">
        <f>'Capital+ Input'!K15</f>
        <v>0</v>
      </c>
      <c r="J16" s="153">
        <f>'Capital+ Input'!L15</f>
        <v>0</v>
      </c>
      <c r="K16" s="153">
        <f>'Capital+ Input'!M15</f>
        <v>0</v>
      </c>
      <c r="L16" s="154">
        <f>'Capital+ Input'!N15</f>
        <v>0</v>
      </c>
    </row>
    <row r="17" spans="1:13" ht="18" customHeight="1">
      <c r="B17" s="18" t="s">
        <v>74</v>
      </c>
      <c r="C17" s="158" t="e">
        <f>C79</f>
        <v>#REF!</v>
      </c>
      <c r="D17" s="159" t="e">
        <f t="shared" ref="D17:L17" si="7">D79</f>
        <v>#REF!</v>
      </c>
      <c r="E17" s="159" t="e">
        <f t="shared" si="7"/>
        <v>#REF!</v>
      </c>
      <c r="F17" s="159" t="e">
        <f t="shared" si="7"/>
        <v>#REF!</v>
      </c>
      <c r="G17" s="159" t="e">
        <f t="shared" si="7"/>
        <v>#REF!</v>
      </c>
      <c r="H17" s="159" t="e">
        <f t="shared" si="7"/>
        <v>#REF!</v>
      </c>
      <c r="I17" s="159" t="e">
        <f t="shared" si="7"/>
        <v>#REF!</v>
      </c>
      <c r="J17" s="159" t="e">
        <f t="shared" si="7"/>
        <v>#REF!</v>
      </c>
      <c r="K17" s="159" t="e">
        <f t="shared" si="7"/>
        <v>#REF!</v>
      </c>
      <c r="L17" s="160" t="e">
        <f t="shared" si="7"/>
        <v>#REF!</v>
      </c>
    </row>
    <row r="18" spans="1:13" ht="9" customHeight="1">
      <c r="B18" s="3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3" ht="18" customHeight="1">
      <c r="B19" s="17" t="s">
        <v>75</v>
      </c>
      <c r="C19" s="152">
        <f>'Capital+ Input'!E11</f>
        <v>0</v>
      </c>
      <c r="D19" s="153">
        <f>'Capital+ Input'!F11</f>
        <v>0</v>
      </c>
      <c r="E19" s="153">
        <f>'Capital+ Input'!G11</f>
        <v>0</v>
      </c>
      <c r="F19" s="153">
        <f>'Capital+ Input'!H11</f>
        <v>0</v>
      </c>
      <c r="G19" s="153">
        <f>'Capital+ Input'!I11</f>
        <v>0</v>
      </c>
      <c r="H19" s="153">
        <f>'Capital+ Input'!J11</f>
        <v>0</v>
      </c>
      <c r="I19" s="153">
        <f>'Capital+ Input'!K11</f>
        <v>0</v>
      </c>
      <c r="J19" s="153">
        <f>'Capital+ Input'!L11</f>
        <v>0</v>
      </c>
      <c r="K19" s="153">
        <f>'Capital+ Input'!M11</f>
        <v>0</v>
      </c>
      <c r="L19" s="154">
        <f>'Capital+ Input'!N11</f>
        <v>0</v>
      </c>
    </row>
    <row r="20" spans="1:13" ht="18" customHeight="1">
      <c r="B20" s="12" t="s">
        <v>76</v>
      </c>
      <c r="C20" s="140" t="e">
        <f>C78</f>
        <v>#REF!</v>
      </c>
      <c r="D20" s="141" t="e">
        <f t="shared" ref="D20:L20" si="8">D78</f>
        <v>#REF!</v>
      </c>
      <c r="E20" s="141" t="e">
        <f t="shared" si="8"/>
        <v>#REF!</v>
      </c>
      <c r="F20" s="141" t="e">
        <f t="shared" si="8"/>
        <v>#REF!</v>
      </c>
      <c r="G20" s="141" t="e">
        <f t="shared" si="8"/>
        <v>#REF!</v>
      </c>
      <c r="H20" s="141" t="e">
        <f t="shared" si="8"/>
        <v>#REF!</v>
      </c>
      <c r="I20" s="141" t="e">
        <f t="shared" si="8"/>
        <v>#REF!</v>
      </c>
      <c r="J20" s="141" t="e">
        <f t="shared" si="8"/>
        <v>#REF!</v>
      </c>
      <c r="K20" s="141" t="e">
        <f t="shared" si="8"/>
        <v>#REF!</v>
      </c>
      <c r="L20" s="142" t="e">
        <f t="shared" si="8"/>
        <v>#REF!</v>
      </c>
    </row>
    <row r="21" spans="1:13" ht="18" customHeight="1">
      <c r="B21" s="12" t="s">
        <v>77</v>
      </c>
      <c r="C21" s="146" t="e">
        <f t="shared" ref="C21:L21" si="9">C19/C25</f>
        <v>#DIV/0!</v>
      </c>
      <c r="D21" s="147" t="e">
        <f t="shared" si="9"/>
        <v>#DIV/0!</v>
      </c>
      <c r="E21" s="147" t="e">
        <f t="shared" si="9"/>
        <v>#DIV/0!</v>
      </c>
      <c r="F21" s="147" t="e">
        <f t="shared" si="9"/>
        <v>#DIV/0!</v>
      </c>
      <c r="G21" s="147" t="e">
        <f t="shared" si="9"/>
        <v>#DIV/0!</v>
      </c>
      <c r="H21" s="147" t="e">
        <f t="shared" si="9"/>
        <v>#DIV/0!</v>
      </c>
      <c r="I21" s="147" t="e">
        <f t="shared" si="9"/>
        <v>#DIV/0!</v>
      </c>
      <c r="J21" s="147" t="e">
        <f t="shared" si="9"/>
        <v>#DIV/0!</v>
      </c>
      <c r="K21" s="147" t="e">
        <f t="shared" si="9"/>
        <v>#DIV/0!</v>
      </c>
      <c r="L21" s="148" t="e">
        <f t="shared" si="9"/>
        <v>#DIV/0!</v>
      </c>
    </row>
    <row r="22" spans="1:13" ht="18" customHeight="1" thickBot="1">
      <c r="B22" s="19" t="s">
        <v>78</v>
      </c>
      <c r="C22" s="161" t="e">
        <f>C20/C32</f>
        <v>#REF!</v>
      </c>
      <c r="D22" s="162" t="e">
        <f t="shared" ref="D22:L22" si="10">D20/D32</f>
        <v>#REF!</v>
      </c>
      <c r="E22" s="162" t="e">
        <f t="shared" si="10"/>
        <v>#REF!</v>
      </c>
      <c r="F22" s="162" t="e">
        <f t="shared" si="10"/>
        <v>#REF!</v>
      </c>
      <c r="G22" s="162" t="e">
        <f t="shared" si="10"/>
        <v>#REF!</v>
      </c>
      <c r="H22" s="162" t="e">
        <f t="shared" si="10"/>
        <v>#REF!</v>
      </c>
      <c r="I22" s="162" t="e">
        <f t="shared" si="10"/>
        <v>#REF!</v>
      </c>
      <c r="J22" s="162" t="e">
        <f t="shared" si="10"/>
        <v>#REF!</v>
      </c>
      <c r="K22" s="162" t="e">
        <f t="shared" si="10"/>
        <v>#REF!</v>
      </c>
      <c r="L22" s="163" t="e">
        <f t="shared" si="10"/>
        <v>#REF!</v>
      </c>
    </row>
    <row r="23" spans="1:13" ht="18" customHeight="1" thickBot="1">
      <c r="A23" s="20"/>
      <c r="B23" s="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4"/>
    </row>
    <row r="24" spans="1:13" ht="18" customHeight="1">
      <c r="B24" s="139" t="s">
        <v>79</v>
      </c>
      <c r="C24" s="40">
        <f>C$3</f>
        <v>0</v>
      </c>
      <c r="D24" s="41">
        <f t="shared" ref="D24:L24" si="11">D$3</f>
        <v>0</v>
      </c>
      <c r="E24" s="41">
        <f t="shared" si="11"/>
        <v>0</v>
      </c>
      <c r="F24" s="41">
        <f t="shared" si="11"/>
        <v>0</v>
      </c>
      <c r="G24" s="41">
        <f t="shared" si="11"/>
        <v>0</v>
      </c>
      <c r="H24" s="41">
        <f t="shared" si="11"/>
        <v>0</v>
      </c>
      <c r="I24" s="41">
        <f t="shared" si="11"/>
        <v>0</v>
      </c>
      <c r="J24" s="41">
        <f t="shared" si="11"/>
        <v>0</v>
      </c>
      <c r="K24" s="41">
        <f t="shared" si="11"/>
        <v>0</v>
      </c>
      <c r="L24" s="42">
        <f t="shared" si="11"/>
        <v>0</v>
      </c>
    </row>
    <row r="25" spans="1:13" ht="18" customHeight="1">
      <c r="B25" s="12" t="s">
        <v>80</v>
      </c>
      <c r="C25" s="140">
        <f>'Capital+ Input'!E17</f>
        <v>0</v>
      </c>
      <c r="D25" s="141">
        <f>'Capital+ Input'!F17</f>
        <v>0</v>
      </c>
      <c r="E25" s="141">
        <f>'Capital+ Input'!G17</f>
        <v>0</v>
      </c>
      <c r="F25" s="141">
        <f>'Capital+ Input'!H17</f>
        <v>0</v>
      </c>
      <c r="G25" s="141">
        <f>'Capital+ Input'!I17</f>
        <v>0</v>
      </c>
      <c r="H25" s="141">
        <f>'Capital+ Input'!J17</f>
        <v>0</v>
      </c>
      <c r="I25" s="141">
        <f>'Capital+ Input'!K17</f>
        <v>0</v>
      </c>
      <c r="J25" s="141">
        <f>'Capital+ Input'!L17</f>
        <v>0</v>
      </c>
      <c r="K25" s="141">
        <f>'Capital+ Input'!M17</f>
        <v>0</v>
      </c>
      <c r="L25" s="142">
        <f>'Capital+ Input'!N17</f>
        <v>0</v>
      </c>
    </row>
    <row r="26" spans="1:13" ht="18" customHeight="1">
      <c r="B26" s="21" t="s">
        <v>166</v>
      </c>
      <c r="C26" s="140" t="e">
        <f>'Capital+ Input'!#REF!</f>
        <v>#REF!</v>
      </c>
      <c r="D26" s="141" t="e">
        <f>'Capital+ Input'!#REF!</f>
        <v>#REF!</v>
      </c>
      <c r="E26" s="141" t="e">
        <f>'Capital+ Input'!#REF!</f>
        <v>#REF!</v>
      </c>
      <c r="F26" s="141" t="e">
        <f>'Capital+ Input'!#REF!</f>
        <v>#REF!</v>
      </c>
      <c r="G26" s="141" t="e">
        <f>'Capital+ Input'!#REF!</f>
        <v>#REF!</v>
      </c>
      <c r="H26" s="141" t="e">
        <f>'Capital+ Input'!#REF!</f>
        <v>#REF!</v>
      </c>
      <c r="I26" s="141" t="e">
        <f>'Capital+ Input'!#REF!</f>
        <v>#REF!</v>
      </c>
      <c r="J26" s="141" t="e">
        <f>'Capital+ Input'!#REF!</f>
        <v>#REF!</v>
      </c>
      <c r="K26" s="141" t="e">
        <f>'Capital+ Input'!#REF!</f>
        <v>#REF!</v>
      </c>
      <c r="L26" s="142" t="e">
        <f>'Capital+ Input'!#REF!</f>
        <v>#REF!</v>
      </c>
    </row>
    <row r="27" spans="1:13" ht="18" customHeight="1">
      <c r="B27" s="21" t="s">
        <v>81</v>
      </c>
      <c r="C27" s="140" t="e">
        <f>'Capital+ Input'!#REF!</f>
        <v>#REF!</v>
      </c>
      <c r="D27" s="141" t="e">
        <f>'Capital+ Input'!#REF!</f>
        <v>#REF!</v>
      </c>
      <c r="E27" s="141" t="e">
        <f>'Capital+ Input'!#REF!</f>
        <v>#REF!</v>
      </c>
      <c r="F27" s="141" t="e">
        <f>'Capital+ Input'!#REF!</f>
        <v>#REF!</v>
      </c>
      <c r="G27" s="141" t="e">
        <f>'Capital+ Input'!#REF!</f>
        <v>#REF!</v>
      </c>
      <c r="H27" s="141" t="e">
        <f>'Capital+ Input'!#REF!</f>
        <v>#REF!</v>
      </c>
      <c r="I27" s="141" t="e">
        <f>'Capital+ Input'!#REF!</f>
        <v>#REF!</v>
      </c>
      <c r="J27" s="141" t="e">
        <f>'Capital+ Input'!#REF!</f>
        <v>#REF!</v>
      </c>
      <c r="K27" s="141" t="e">
        <f>'Capital+ Input'!#REF!</f>
        <v>#REF!</v>
      </c>
      <c r="L27" s="142" t="e">
        <f>'Capital+ Input'!#REF!</f>
        <v>#REF!</v>
      </c>
    </row>
    <row r="28" spans="1:13" ht="18" customHeight="1">
      <c r="B28" s="21" t="s">
        <v>82</v>
      </c>
      <c r="C28" s="140" t="e">
        <f>'Capital+ Input'!#REF!</f>
        <v>#REF!</v>
      </c>
      <c r="D28" s="141" t="e">
        <f>'Capital+ Input'!#REF!</f>
        <v>#REF!</v>
      </c>
      <c r="E28" s="141" t="e">
        <f>'Capital+ Input'!#REF!</f>
        <v>#REF!</v>
      </c>
      <c r="F28" s="141" t="e">
        <f>'Capital+ Input'!#REF!</f>
        <v>#REF!</v>
      </c>
      <c r="G28" s="141" t="e">
        <f>'Capital+ Input'!#REF!</f>
        <v>#REF!</v>
      </c>
      <c r="H28" s="141" t="e">
        <f>'Capital+ Input'!#REF!</f>
        <v>#REF!</v>
      </c>
      <c r="I28" s="141" t="e">
        <f>'Capital+ Input'!#REF!</f>
        <v>#REF!</v>
      </c>
      <c r="J28" s="141" t="e">
        <f>'Capital+ Input'!#REF!</f>
        <v>#REF!</v>
      </c>
      <c r="K28" s="141" t="e">
        <f>'Capital+ Input'!#REF!</f>
        <v>#REF!</v>
      </c>
      <c r="L28" s="142" t="e">
        <f>'Capital+ Input'!#REF!</f>
        <v>#REF!</v>
      </c>
    </row>
    <row r="29" spans="1:13" ht="18" customHeight="1">
      <c r="B29" s="21" t="s">
        <v>83</v>
      </c>
      <c r="C29" s="140" t="e">
        <f>'Capital+ Input'!#REF!</f>
        <v>#REF!</v>
      </c>
      <c r="D29" s="141" t="e">
        <f>'Capital+ Input'!#REF!</f>
        <v>#REF!</v>
      </c>
      <c r="E29" s="141" t="e">
        <f>'Capital+ Input'!#REF!</f>
        <v>#REF!</v>
      </c>
      <c r="F29" s="141" t="e">
        <f>'Capital+ Input'!#REF!</f>
        <v>#REF!</v>
      </c>
      <c r="G29" s="141" t="e">
        <f>'Capital+ Input'!#REF!</f>
        <v>#REF!</v>
      </c>
      <c r="H29" s="141" t="e">
        <f>'Capital+ Input'!#REF!</f>
        <v>#REF!</v>
      </c>
      <c r="I29" s="141" t="e">
        <f>'Capital+ Input'!#REF!</f>
        <v>#REF!</v>
      </c>
      <c r="J29" s="141" t="e">
        <f>'Capital+ Input'!#REF!</f>
        <v>#REF!</v>
      </c>
      <c r="K29" s="141" t="e">
        <f>'Capital+ Input'!#REF!</f>
        <v>#REF!</v>
      </c>
      <c r="L29" s="142" t="e">
        <f>'Capital+ Input'!#REF!</f>
        <v>#REF!</v>
      </c>
    </row>
    <row r="30" spans="1:13" ht="18" customHeight="1">
      <c r="B30" s="21" t="s">
        <v>84</v>
      </c>
      <c r="C30" s="140" t="e">
        <f>'Capital+ Input'!#REF!</f>
        <v>#REF!</v>
      </c>
      <c r="D30" s="141" t="e">
        <f>'Capital+ Input'!#REF!</f>
        <v>#REF!</v>
      </c>
      <c r="E30" s="141" t="e">
        <f>'Capital+ Input'!#REF!</f>
        <v>#REF!</v>
      </c>
      <c r="F30" s="141" t="e">
        <f>'Capital+ Input'!#REF!</f>
        <v>#REF!</v>
      </c>
      <c r="G30" s="141" t="e">
        <f>'Capital+ Input'!#REF!</f>
        <v>#REF!</v>
      </c>
      <c r="H30" s="141" t="e">
        <f>'Capital+ Input'!#REF!</f>
        <v>#REF!</v>
      </c>
      <c r="I30" s="141" t="e">
        <f>'Capital+ Input'!#REF!</f>
        <v>#REF!</v>
      </c>
      <c r="J30" s="141" t="e">
        <f>'Capital+ Input'!#REF!</f>
        <v>#REF!</v>
      </c>
      <c r="K30" s="141" t="e">
        <f>'Capital+ Input'!#REF!</f>
        <v>#REF!</v>
      </c>
      <c r="L30" s="142" t="e">
        <f>'Capital+ Input'!#REF!</f>
        <v>#REF!</v>
      </c>
    </row>
    <row r="31" spans="1:13" ht="18" customHeight="1">
      <c r="B31" s="22" t="s">
        <v>85</v>
      </c>
      <c r="C31" s="158" t="e">
        <f>C25-SUM(C26:C30)</f>
        <v>#REF!</v>
      </c>
      <c r="D31" s="159" t="e">
        <f t="shared" ref="D31:L31" si="12">D25-SUM(D26:D30)</f>
        <v>#REF!</v>
      </c>
      <c r="E31" s="159" t="e">
        <f t="shared" si="12"/>
        <v>#REF!</v>
      </c>
      <c r="F31" s="159" t="e">
        <f t="shared" si="12"/>
        <v>#REF!</v>
      </c>
      <c r="G31" s="159" t="e">
        <f t="shared" si="12"/>
        <v>#REF!</v>
      </c>
      <c r="H31" s="159" t="e">
        <f t="shared" si="12"/>
        <v>#REF!</v>
      </c>
      <c r="I31" s="159" t="e">
        <f t="shared" si="12"/>
        <v>#REF!</v>
      </c>
      <c r="J31" s="159" t="e">
        <f t="shared" si="12"/>
        <v>#REF!</v>
      </c>
      <c r="K31" s="159" t="e">
        <f t="shared" si="12"/>
        <v>#REF!</v>
      </c>
      <c r="L31" s="160" t="e">
        <f t="shared" si="12"/>
        <v>#REF!</v>
      </c>
    </row>
    <row r="32" spans="1:13" ht="18" customHeight="1">
      <c r="B32" s="12" t="s">
        <v>86</v>
      </c>
      <c r="C32" s="141" t="e">
        <f>'Summary Table'!C25-'Capital+ Input'!#REF!</f>
        <v>#REF!</v>
      </c>
      <c r="D32" s="141" t="e">
        <f>'Summary Table'!D25-'Capital+ Input'!#REF!</f>
        <v>#REF!</v>
      </c>
      <c r="E32" s="141" t="e">
        <f>'Summary Table'!E25-'Capital+ Input'!#REF!</f>
        <v>#REF!</v>
      </c>
      <c r="F32" s="141" t="e">
        <f>'Summary Table'!F25-'Capital+ Input'!#REF!</f>
        <v>#REF!</v>
      </c>
      <c r="G32" s="141" t="e">
        <f>'Summary Table'!G25-'Capital+ Input'!#REF!</f>
        <v>#REF!</v>
      </c>
      <c r="H32" s="141" t="e">
        <f>'Summary Table'!H25-'Capital+ Input'!#REF!</f>
        <v>#REF!</v>
      </c>
      <c r="I32" s="141" t="e">
        <f>'Summary Table'!I25-'Capital+ Input'!#REF!</f>
        <v>#REF!</v>
      </c>
      <c r="J32" s="141" t="e">
        <f>'Summary Table'!J25-'Capital+ Input'!#REF!</f>
        <v>#REF!</v>
      </c>
      <c r="K32" s="141" t="e">
        <f>'Summary Table'!K25-'Capital+ Input'!#REF!</f>
        <v>#REF!</v>
      </c>
      <c r="L32" s="142" t="e">
        <f>'Summary Table'!L25-'Capital+ Input'!#REF!</f>
        <v>#REF!</v>
      </c>
    </row>
    <row r="33" spans="1:13" s="6" customFormat="1" ht="18" customHeight="1">
      <c r="A33" s="14"/>
      <c r="B33" s="15" t="s">
        <v>87</v>
      </c>
      <c r="C33" s="143" t="e">
        <f>IF(Basis_of_reporting&lt;&gt;"UK Consolidation Group",'Capital+ Input'!#REF!,NA())</f>
        <v>#REF!</v>
      </c>
      <c r="D33" s="144" t="e">
        <f>IF(Basis_of_reporting&lt;&gt;"UK Consolidation Group",'Capital+ Input'!#REF!,NA())</f>
        <v>#REF!</v>
      </c>
      <c r="E33" s="144" t="e">
        <f>IF(Basis_of_reporting&lt;&gt;"UK Consolidation Group",'Capital+ Input'!#REF!,NA())</f>
        <v>#REF!</v>
      </c>
      <c r="F33" s="144" t="e">
        <f>IF(Basis_of_reporting&lt;&gt;"UK Consolidation Group",'Capital+ Input'!#REF!,NA())</f>
        <v>#REF!</v>
      </c>
      <c r="G33" s="144" t="e">
        <f>IF(Basis_of_reporting&lt;&gt;"UK Consolidation Group",'Capital+ Input'!#REF!,NA())</f>
        <v>#REF!</v>
      </c>
      <c r="H33" s="144" t="e">
        <f>IF(Basis_of_reporting&lt;&gt;"UK Consolidation Group",'Capital+ Input'!#REF!,NA())</f>
        <v>#REF!</v>
      </c>
      <c r="I33" s="144" t="e">
        <f>IF(Basis_of_reporting&lt;&gt;"UK Consolidation Group",'Capital+ Input'!#REF!,NA())</f>
        <v>#REF!</v>
      </c>
      <c r="J33" s="144" t="e">
        <f>IF(Basis_of_reporting&lt;&gt;"UK Consolidation Group",'Capital+ Input'!#REF!,NA())</f>
        <v>#REF!</v>
      </c>
      <c r="K33" s="144" t="e">
        <f>IF(Basis_of_reporting&lt;&gt;"UK Consolidation Group",'Capital+ Input'!#REF!,NA())</f>
        <v>#REF!</v>
      </c>
      <c r="L33" s="145" t="e">
        <f>IF(Basis_of_reporting&lt;&gt;"UK Consolidation Group",'Capital+ Input'!#REF!,NA())</f>
        <v>#REF!</v>
      </c>
    </row>
    <row r="34" spans="1:13" ht="18" customHeight="1">
      <c r="B34" s="12" t="s">
        <v>88</v>
      </c>
      <c r="C34" s="140" t="e">
        <f>'Capital+ Input'!#REF!</f>
        <v>#REF!</v>
      </c>
      <c r="D34" s="141" t="e">
        <f>'Capital+ Input'!#REF!</f>
        <v>#REF!</v>
      </c>
      <c r="E34" s="141" t="e">
        <f>'Capital+ Input'!#REF!</f>
        <v>#REF!</v>
      </c>
      <c r="F34" s="141" t="e">
        <f>'Capital+ Input'!#REF!</f>
        <v>#REF!</v>
      </c>
      <c r="G34" s="141" t="e">
        <f>'Capital+ Input'!#REF!</f>
        <v>#REF!</v>
      </c>
      <c r="H34" s="141" t="e">
        <f>'Capital+ Input'!#REF!</f>
        <v>#REF!</v>
      </c>
      <c r="I34" s="141" t="e">
        <f>'Capital+ Input'!#REF!</f>
        <v>#REF!</v>
      </c>
      <c r="J34" s="141" t="e">
        <f>'Capital+ Input'!#REF!</f>
        <v>#REF!</v>
      </c>
      <c r="K34" s="141" t="e">
        <f>'Capital+ Input'!#REF!</f>
        <v>#REF!</v>
      </c>
      <c r="L34" s="142" t="e">
        <f>'Capital+ Input'!#REF!</f>
        <v>#REF!</v>
      </c>
    </row>
    <row r="35" spans="1:13" ht="18" customHeight="1" thickBot="1">
      <c r="B35" s="19" t="s">
        <v>89</v>
      </c>
      <c r="C35" s="164" t="e">
        <f t="shared" ref="C35:L35" si="13">IF(C34-C25/12.5&gt;0,C34-C25/12.5,NA())</f>
        <v>#REF!</v>
      </c>
      <c r="D35" s="164" t="e">
        <f t="shared" si="13"/>
        <v>#REF!</v>
      </c>
      <c r="E35" s="164" t="e">
        <f t="shared" si="13"/>
        <v>#REF!</v>
      </c>
      <c r="F35" s="164" t="e">
        <f t="shared" si="13"/>
        <v>#REF!</v>
      </c>
      <c r="G35" s="164" t="e">
        <f t="shared" si="13"/>
        <v>#REF!</v>
      </c>
      <c r="H35" s="164" t="e">
        <f t="shared" si="13"/>
        <v>#REF!</v>
      </c>
      <c r="I35" s="164" t="e">
        <f t="shared" si="13"/>
        <v>#REF!</v>
      </c>
      <c r="J35" s="164" t="e">
        <f t="shared" si="13"/>
        <v>#REF!</v>
      </c>
      <c r="K35" s="164" t="e">
        <f t="shared" si="13"/>
        <v>#REF!</v>
      </c>
      <c r="L35" s="165" t="e">
        <f t="shared" si="13"/>
        <v>#REF!</v>
      </c>
    </row>
    <row r="36" spans="1:13" ht="18" customHeight="1" thickBot="1">
      <c r="A36" s="20"/>
      <c r="B36" s="4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"/>
    </row>
    <row r="37" spans="1:13" ht="18" customHeight="1">
      <c r="B37" s="139" t="s">
        <v>90</v>
      </c>
      <c r="C37" s="40">
        <f>C$3</f>
        <v>0</v>
      </c>
      <c r="D37" s="41">
        <f t="shared" ref="D37:L37" si="14">D$3</f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2">
        <f t="shared" si="14"/>
        <v>0</v>
      </c>
    </row>
    <row r="38" spans="1:13" ht="18" customHeight="1">
      <c r="B38" s="12" t="s">
        <v>91</v>
      </c>
      <c r="C38" s="140">
        <f>'Capital+ Input'!E32</f>
        <v>0</v>
      </c>
      <c r="D38" s="141">
        <f>'Capital+ Input'!F32</f>
        <v>0</v>
      </c>
      <c r="E38" s="141">
        <f>'Capital+ Input'!G32</f>
        <v>0</v>
      </c>
      <c r="F38" s="141">
        <f>'Capital+ Input'!H32</f>
        <v>0</v>
      </c>
      <c r="G38" s="141">
        <f>'Capital+ Input'!I32</f>
        <v>0</v>
      </c>
      <c r="H38" s="141">
        <f>'Capital+ Input'!J32</f>
        <v>0</v>
      </c>
      <c r="I38" s="141">
        <f>'Capital+ Input'!K32</f>
        <v>0</v>
      </c>
      <c r="J38" s="141">
        <f>'Capital+ Input'!L32</f>
        <v>0</v>
      </c>
      <c r="K38" s="141">
        <f>'Capital+ Input'!M32</f>
        <v>0</v>
      </c>
      <c r="L38" s="142">
        <f>'Capital+ Input'!N32</f>
        <v>0</v>
      </c>
    </row>
    <row r="39" spans="1:13" ht="18" customHeight="1">
      <c r="B39" s="23" t="s">
        <v>61</v>
      </c>
      <c r="C39" s="140" t="e">
        <f>'Capital+ Input'!#REF!</f>
        <v>#REF!</v>
      </c>
      <c r="D39" s="141" t="e">
        <f>'Capital+ Input'!#REF!</f>
        <v>#REF!</v>
      </c>
      <c r="E39" s="141" t="e">
        <f>'Capital+ Input'!#REF!</f>
        <v>#REF!</v>
      </c>
      <c r="F39" s="141" t="e">
        <f>'Capital+ Input'!#REF!</f>
        <v>#REF!</v>
      </c>
      <c r="G39" s="141" t="e">
        <f>'Capital+ Input'!#REF!</f>
        <v>#REF!</v>
      </c>
      <c r="H39" s="141" t="e">
        <f>'Capital+ Input'!#REF!</f>
        <v>#REF!</v>
      </c>
      <c r="I39" s="141" t="e">
        <f>'Capital+ Input'!#REF!</f>
        <v>#REF!</v>
      </c>
      <c r="J39" s="141" t="e">
        <f>'Capital+ Input'!#REF!</f>
        <v>#REF!</v>
      </c>
      <c r="K39" s="141" t="e">
        <f>'Capital+ Input'!#REF!</f>
        <v>#REF!</v>
      </c>
      <c r="L39" s="142" t="e">
        <f>'Capital+ Input'!#REF!</f>
        <v>#REF!</v>
      </c>
    </row>
    <row r="40" spans="1:13" ht="18" customHeight="1">
      <c r="B40" s="12" t="s">
        <v>92</v>
      </c>
      <c r="C40" s="146" t="e">
        <f t="shared" ref="C40:L40" si="15">C11/C$39</f>
        <v>#REF!</v>
      </c>
      <c r="D40" s="147" t="e">
        <f t="shared" si="15"/>
        <v>#REF!</v>
      </c>
      <c r="E40" s="147" t="e">
        <f t="shared" si="15"/>
        <v>#REF!</v>
      </c>
      <c r="F40" s="147" t="e">
        <f t="shared" si="15"/>
        <v>#REF!</v>
      </c>
      <c r="G40" s="147" t="e">
        <f t="shared" si="15"/>
        <v>#REF!</v>
      </c>
      <c r="H40" s="147" t="e">
        <f t="shared" si="15"/>
        <v>#REF!</v>
      </c>
      <c r="I40" s="147" t="e">
        <f t="shared" si="15"/>
        <v>#REF!</v>
      </c>
      <c r="J40" s="147" t="e">
        <f t="shared" si="15"/>
        <v>#REF!</v>
      </c>
      <c r="K40" s="147" t="e">
        <f t="shared" si="15"/>
        <v>#REF!</v>
      </c>
      <c r="L40" s="148" t="e">
        <f t="shared" si="15"/>
        <v>#REF!</v>
      </c>
    </row>
    <row r="41" spans="1:13" ht="18" customHeight="1" thickBot="1">
      <c r="B41" s="24" t="s">
        <v>93</v>
      </c>
      <c r="C41" s="161" t="e">
        <f t="shared" ref="C41:L41" si="16">C12/C$39</f>
        <v>#REF!</v>
      </c>
      <c r="D41" s="162" t="e">
        <f t="shared" si="16"/>
        <v>#REF!</v>
      </c>
      <c r="E41" s="162" t="e">
        <f t="shared" si="16"/>
        <v>#REF!</v>
      </c>
      <c r="F41" s="162" t="e">
        <f t="shared" si="16"/>
        <v>#REF!</v>
      </c>
      <c r="G41" s="162" t="e">
        <f t="shared" si="16"/>
        <v>#REF!</v>
      </c>
      <c r="H41" s="162" t="e">
        <f t="shared" si="16"/>
        <v>#REF!</v>
      </c>
      <c r="I41" s="162" t="e">
        <f t="shared" si="16"/>
        <v>#REF!</v>
      </c>
      <c r="J41" s="162" t="e">
        <f t="shared" si="16"/>
        <v>#REF!</v>
      </c>
      <c r="K41" s="162" t="e">
        <f t="shared" si="16"/>
        <v>#REF!</v>
      </c>
      <c r="L41" s="163" t="e">
        <f t="shared" si="16"/>
        <v>#REF!</v>
      </c>
    </row>
    <row r="42" spans="1:13" ht="18" customHeight="1" thickBot="1">
      <c r="A42" s="20"/>
      <c r="B42" s="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4"/>
    </row>
    <row r="43" spans="1:13" ht="18" customHeight="1">
      <c r="B43" s="139" t="s">
        <v>94</v>
      </c>
      <c r="C43" s="40">
        <f>C$3</f>
        <v>0</v>
      </c>
      <c r="D43" s="41">
        <f t="shared" ref="D43:L43" si="17">D$3</f>
        <v>0</v>
      </c>
      <c r="E43" s="41">
        <f t="shared" si="17"/>
        <v>0</v>
      </c>
      <c r="F43" s="41">
        <f t="shared" si="17"/>
        <v>0</v>
      </c>
      <c r="G43" s="41">
        <f t="shared" si="17"/>
        <v>0</v>
      </c>
      <c r="H43" s="41">
        <f t="shared" si="17"/>
        <v>0</v>
      </c>
      <c r="I43" s="41">
        <f t="shared" si="17"/>
        <v>0</v>
      </c>
      <c r="J43" s="41">
        <f t="shared" si="17"/>
        <v>0</v>
      </c>
      <c r="K43" s="41">
        <f t="shared" si="17"/>
        <v>0</v>
      </c>
      <c r="L43" s="42">
        <f t="shared" si="17"/>
        <v>0</v>
      </c>
    </row>
    <row r="44" spans="1:13" ht="18" customHeight="1">
      <c r="B44" s="12" t="s">
        <v>95</v>
      </c>
      <c r="C44" s="140">
        <f>C25/12.5+'Capital+ Input'!E28</f>
        <v>0</v>
      </c>
      <c r="D44" s="141">
        <f>D25/12.5+'Capital+ Input'!F28</f>
        <v>0</v>
      </c>
      <c r="E44" s="141">
        <f>E25/12.5+'Capital+ Input'!G28</f>
        <v>0</v>
      </c>
      <c r="F44" s="141">
        <f>F25/12.5+'Capital+ Input'!H28</f>
        <v>0</v>
      </c>
      <c r="G44" s="141">
        <f>G25/12.5+'Capital+ Input'!I28</f>
        <v>0</v>
      </c>
      <c r="H44" s="141">
        <f>H25/12.5+'Capital+ Input'!J28</f>
        <v>0</v>
      </c>
      <c r="I44" s="141">
        <f>I25/12.5+'Capital+ Input'!K28</f>
        <v>0</v>
      </c>
      <c r="J44" s="141">
        <f>J25/12.5+'Capital+ Input'!L28</f>
        <v>0</v>
      </c>
      <c r="K44" s="141">
        <f>K25/12.5+'Capital+ Input'!M28</f>
        <v>0</v>
      </c>
      <c r="L44" s="142">
        <f>L25/12.5+'Capital+ Input'!N28</f>
        <v>0</v>
      </c>
    </row>
    <row r="45" spans="1:13" ht="18" customHeight="1">
      <c r="B45" s="25" t="s">
        <v>96</v>
      </c>
      <c r="C45" s="166" t="e">
        <f>IF(C43&lt;42005,NA(),4.5/8*C44)</f>
        <v>#N/A</v>
      </c>
      <c r="D45" s="167" t="e">
        <f t="shared" ref="D45:L45" si="18">IF(D43&lt;42005,NA(),4.5/8*D44)</f>
        <v>#N/A</v>
      </c>
      <c r="E45" s="167" t="e">
        <f t="shared" si="18"/>
        <v>#N/A</v>
      </c>
      <c r="F45" s="141" t="e">
        <f t="shared" si="18"/>
        <v>#N/A</v>
      </c>
      <c r="G45" s="141" t="e">
        <f t="shared" si="18"/>
        <v>#N/A</v>
      </c>
      <c r="H45" s="141" t="e">
        <f t="shared" si="18"/>
        <v>#N/A</v>
      </c>
      <c r="I45" s="141" t="e">
        <f t="shared" si="18"/>
        <v>#N/A</v>
      </c>
      <c r="J45" s="141" t="e">
        <f t="shared" si="18"/>
        <v>#N/A</v>
      </c>
      <c r="K45" s="141" t="e">
        <f t="shared" si="18"/>
        <v>#N/A</v>
      </c>
      <c r="L45" s="142" t="e">
        <f t="shared" si="18"/>
        <v>#N/A</v>
      </c>
    </row>
    <row r="46" spans="1:13" ht="18" customHeight="1">
      <c r="B46" s="12" t="s">
        <v>97</v>
      </c>
      <c r="C46" s="140" t="e">
        <f t="shared" ref="C46:L46" si="19">IF(C43&lt;42005,NA(),C4-4.5/8*C44)</f>
        <v>#N/A</v>
      </c>
      <c r="D46" s="141" t="e">
        <f t="shared" si="19"/>
        <v>#N/A</v>
      </c>
      <c r="E46" s="141" t="e">
        <f t="shared" si="19"/>
        <v>#N/A</v>
      </c>
      <c r="F46" s="141" t="e">
        <f t="shared" si="19"/>
        <v>#N/A</v>
      </c>
      <c r="G46" s="141" t="e">
        <f t="shared" si="19"/>
        <v>#N/A</v>
      </c>
      <c r="H46" s="141" t="e">
        <f t="shared" si="19"/>
        <v>#N/A</v>
      </c>
      <c r="I46" s="141" t="e">
        <f t="shared" si="19"/>
        <v>#N/A</v>
      </c>
      <c r="J46" s="141" t="e">
        <f t="shared" si="19"/>
        <v>#N/A</v>
      </c>
      <c r="K46" s="141" t="e">
        <f t="shared" si="19"/>
        <v>#N/A</v>
      </c>
      <c r="L46" s="142" t="e">
        <f t="shared" si="19"/>
        <v>#N/A</v>
      </c>
    </row>
    <row r="47" spans="1:13" ht="18" customHeight="1">
      <c r="B47" s="12" t="s">
        <v>98</v>
      </c>
      <c r="C47" s="140">
        <f t="shared" ref="C47:L47" si="20">C19-C$44</f>
        <v>0</v>
      </c>
      <c r="D47" s="141">
        <f t="shared" si="20"/>
        <v>0</v>
      </c>
      <c r="E47" s="141">
        <f t="shared" si="20"/>
        <v>0</v>
      </c>
      <c r="F47" s="141">
        <f t="shared" si="20"/>
        <v>0</v>
      </c>
      <c r="G47" s="141">
        <f t="shared" si="20"/>
        <v>0</v>
      </c>
      <c r="H47" s="141">
        <f t="shared" si="20"/>
        <v>0</v>
      </c>
      <c r="I47" s="141">
        <f t="shared" si="20"/>
        <v>0</v>
      </c>
      <c r="J47" s="141">
        <f t="shared" si="20"/>
        <v>0</v>
      </c>
      <c r="K47" s="141">
        <f t="shared" si="20"/>
        <v>0</v>
      </c>
      <c r="L47" s="142">
        <f t="shared" si="20"/>
        <v>0</v>
      </c>
    </row>
    <row r="48" spans="1:13" ht="18" customHeight="1">
      <c r="B48" s="13" t="s">
        <v>150</v>
      </c>
      <c r="C48" s="166">
        <f>'Capital+ Input'!E20</f>
        <v>0</v>
      </c>
      <c r="D48" s="141">
        <f>'Capital+ Input'!F20</f>
        <v>0</v>
      </c>
      <c r="E48" s="141">
        <f>'Capital+ Input'!G20</f>
        <v>0</v>
      </c>
      <c r="F48" s="141">
        <f>'Capital+ Input'!H20</f>
        <v>0</v>
      </c>
      <c r="G48" s="141">
        <f>'Capital+ Input'!I20</f>
        <v>0</v>
      </c>
      <c r="H48" s="141">
        <f>'Capital+ Input'!J20</f>
        <v>0</v>
      </c>
      <c r="I48" s="141">
        <f>'Capital+ Input'!K20</f>
        <v>0</v>
      </c>
      <c r="J48" s="141">
        <f>'Capital+ Input'!L20</f>
        <v>0</v>
      </c>
      <c r="K48" s="141">
        <f>'Capital+ Input'!M20</f>
        <v>0</v>
      </c>
      <c r="L48" s="142">
        <f>'Capital+ Input'!N20</f>
        <v>0</v>
      </c>
    </row>
    <row r="49" spans="1:13" ht="18" customHeight="1">
      <c r="B49" s="26" t="s">
        <v>99</v>
      </c>
      <c r="C49" s="166">
        <f>'Capital+ Input'!E21</f>
        <v>0</v>
      </c>
      <c r="D49" s="141">
        <f>'Capital+ Input'!F21</f>
        <v>0</v>
      </c>
      <c r="E49" s="141">
        <f>'Capital+ Input'!G21</f>
        <v>0</v>
      </c>
      <c r="F49" s="141">
        <f>'Capital+ Input'!H21</f>
        <v>0</v>
      </c>
      <c r="G49" s="141">
        <f>'Capital+ Input'!I21</f>
        <v>0</v>
      </c>
      <c r="H49" s="141">
        <f>'Capital+ Input'!J21</f>
        <v>0</v>
      </c>
      <c r="I49" s="141">
        <f>'Capital+ Input'!K21</f>
        <v>0</v>
      </c>
      <c r="J49" s="141">
        <f>'Capital+ Input'!L21</f>
        <v>0</v>
      </c>
      <c r="K49" s="141">
        <f>'Capital+ Input'!M21</f>
        <v>0</v>
      </c>
      <c r="L49" s="142">
        <f>'Capital+ Input'!N21</f>
        <v>0</v>
      </c>
    </row>
    <row r="50" spans="1:13" ht="18" customHeight="1">
      <c r="B50" s="26" t="s">
        <v>100</v>
      </c>
      <c r="C50" s="166">
        <f>'Capital+ Input'!E23</f>
        <v>0</v>
      </c>
      <c r="D50" s="141">
        <f>'Capital+ Input'!F23</f>
        <v>0</v>
      </c>
      <c r="E50" s="141">
        <f>'Capital+ Input'!G23</f>
        <v>0</v>
      </c>
      <c r="F50" s="141">
        <f>'Capital+ Input'!H23</f>
        <v>0</v>
      </c>
      <c r="G50" s="141">
        <f>'Capital+ Input'!I23</f>
        <v>0</v>
      </c>
      <c r="H50" s="141">
        <f>'Capital+ Input'!J23</f>
        <v>0</v>
      </c>
      <c r="I50" s="141">
        <f>'Capital+ Input'!K23</f>
        <v>0</v>
      </c>
      <c r="J50" s="141">
        <f>'Capital+ Input'!L23</f>
        <v>0</v>
      </c>
      <c r="K50" s="141">
        <f>'Capital+ Input'!M23</f>
        <v>0</v>
      </c>
      <c r="L50" s="142">
        <f>'Capital+ Input'!N23</f>
        <v>0</v>
      </c>
    </row>
    <row r="51" spans="1:13" ht="18" customHeight="1">
      <c r="B51" s="26" t="s">
        <v>101</v>
      </c>
      <c r="C51" s="166" t="e">
        <f>MAX('Capital+ Input'!#REF!,'Capital+ Input'!E25,'Capital+ Input'!E26)</f>
        <v>#REF!</v>
      </c>
      <c r="D51" s="141" t="e">
        <f>MAX('Capital+ Input'!#REF!,'Capital+ Input'!F25,'Capital+ Input'!F26)</f>
        <v>#REF!</v>
      </c>
      <c r="E51" s="141" t="e">
        <f>MAX('Capital+ Input'!#REF!,'Capital+ Input'!G25,'Capital+ Input'!G26)</f>
        <v>#REF!</v>
      </c>
      <c r="F51" s="141" t="e">
        <f>MAX('Capital+ Input'!#REF!,'Capital+ Input'!H25,'Capital+ Input'!H26)</f>
        <v>#REF!</v>
      </c>
      <c r="G51" s="141" t="e">
        <f>MAX('Capital+ Input'!#REF!,'Capital+ Input'!I25,'Capital+ Input'!I26)</f>
        <v>#REF!</v>
      </c>
      <c r="H51" s="141" t="e">
        <f>MAX('Capital+ Input'!#REF!,'Capital+ Input'!J25,'Capital+ Input'!J26)</f>
        <v>#REF!</v>
      </c>
      <c r="I51" s="141" t="e">
        <f>MAX('Capital+ Input'!#REF!,'Capital+ Input'!K25,'Capital+ Input'!K26)</f>
        <v>#REF!</v>
      </c>
      <c r="J51" s="141" t="e">
        <f>MAX('Capital+ Input'!#REF!,'Capital+ Input'!L25,'Capital+ Input'!L26)</f>
        <v>#REF!</v>
      </c>
      <c r="K51" s="141" t="e">
        <f>MAX('Capital+ Input'!#REF!,'Capital+ Input'!M25,'Capital+ Input'!M26)</f>
        <v>#REF!</v>
      </c>
      <c r="L51" s="142" t="e">
        <f>MAX('Capital+ Input'!#REF!,'Capital+ Input'!N25,'Capital+ Input'!N26)</f>
        <v>#REF!</v>
      </c>
    </row>
    <row r="52" spans="1:13" ht="18" customHeight="1" thickBot="1">
      <c r="B52" s="27" t="s">
        <v>102</v>
      </c>
      <c r="C52" s="168">
        <f t="shared" ref="C52:L52" si="21">C4-IF(C43&lt;42005,0,4.5/8*C44)-C48</f>
        <v>0</v>
      </c>
      <c r="D52" s="164">
        <f t="shared" si="21"/>
        <v>0</v>
      </c>
      <c r="E52" s="164">
        <f t="shared" si="21"/>
        <v>0</v>
      </c>
      <c r="F52" s="164">
        <f t="shared" si="21"/>
        <v>0</v>
      </c>
      <c r="G52" s="164">
        <f t="shared" si="21"/>
        <v>0</v>
      </c>
      <c r="H52" s="164">
        <f t="shared" si="21"/>
        <v>0</v>
      </c>
      <c r="I52" s="164">
        <f t="shared" si="21"/>
        <v>0</v>
      </c>
      <c r="J52" s="164">
        <f t="shared" si="21"/>
        <v>0</v>
      </c>
      <c r="K52" s="164">
        <f t="shared" si="21"/>
        <v>0</v>
      </c>
      <c r="L52" s="165">
        <f t="shared" si="21"/>
        <v>0</v>
      </c>
    </row>
    <row r="53" spans="1:13" ht="18" customHeight="1" thickBot="1">
      <c r="A53" s="20"/>
      <c r="B53" s="4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"/>
    </row>
    <row r="54" spans="1:13" ht="18" customHeight="1">
      <c r="B54" s="139" t="s">
        <v>103</v>
      </c>
      <c r="C54" s="40">
        <f>C$3</f>
        <v>0</v>
      </c>
      <c r="D54" s="41">
        <f t="shared" ref="D54:L54" si="22">D$3</f>
        <v>0</v>
      </c>
      <c r="E54" s="41">
        <f t="shared" si="22"/>
        <v>0</v>
      </c>
      <c r="F54" s="41">
        <f t="shared" si="22"/>
        <v>0</v>
      </c>
      <c r="G54" s="41">
        <f t="shared" si="22"/>
        <v>0</v>
      </c>
      <c r="H54" s="41">
        <f t="shared" si="22"/>
        <v>0</v>
      </c>
      <c r="I54" s="41">
        <f t="shared" si="22"/>
        <v>0</v>
      </c>
      <c r="J54" s="41">
        <f t="shared" si="22"/>
        <v>0</v>
      </c>
      <c r="K54" s="41">
        <f t="shared" si="22"/>
        <v>0</v>
      </c>
      <c r="L54" s="42">
        <f t="shared" si="22"/>
        <v>0</v>
      </c>
    </row>
    <row r="55" spans="1:13" s="7" customFormat="1" ht="18" customHeight="1">
      <c r="B55" s="28" t="s">
        <v>104</v>
      </c>
      <c r="C55" s="140">
        <f>'Capital+ Input'!E14</f>
        <v>0</v>
      </c>
      <c r="D55" s="141">
        <f>'Capital+ Input'!F14</f>
        <v>0</v>
      </c>
      <c r="E55" s="141">
        <f>'Capital+ Input'!G14</f>
        <v>0</v>
      </c>
      <c r="F55" s="141">
        <f>'Capital+ Input'!H14</f>
        <v>0</v>
      </c>
      <c r="G55" s="141">
        <f>'Capital+ Input'!I14</f>
        <v>0</v>
      </c>
      <c r="H55" s="141">
        <f>'Capital+ Input'!J14</f>
        <v>0</v>
      </c>
      <c r="I55" s="141">
        <f>'Capital+ Input'!K14</f>
        <v>0</v>
      </c>
      <c r="J55" s="141">
        <f>'Capital+ Input'!L14</f>
        <v>0</v>
      </c>
      <c r="K55" s="141">
        <f>'Capital+ Input'!M14</f>
        <v>0</v>
      </c>
      <c r="L55" s="142">
        <f>'Capital+ Input'!N14</f>
        <v>0</v>
      </c>
    </row>
    <row r="56" spans="1:13" ht="18" customHeight="1">
      <c r="B56" s="29" t="s">
        <v>8</v>
      </c>
      <c r="C56" s="140" t="e">
        <f>'Capital+ Input'!#REF!</f>
        <v>#REF!</v>
      </c>
      <c r="D56" s="141" t="e">
        <f>'Capital+ Input'!#REF!</f>
        <v>#REF!</v>
      </c>
      <c r="E56" s="141" t="e">
        <f>'Capital+ Input'!#REF!</f>
        <v>#REF!</v>
      </c>
      <c r="F56" s="141" t="e">
        <f>'Capital+ Input'!#REF!</f>
        <v>#REF!</v>
      </c>
      <c r="G56" s="141" t="e">
        <f>'Capital+ Input'!#REF!</f>
        <v>#REF!</v>
      </c>
      <c r="H56" s="141" t="e">
        <f>'Capital+ Input'!#REF!</f>
        <v>#REF!</v>
      </c>
      <c r="I56" s="141" t="e">
        <f>'Capital+ Input'!#REF!</f>
        <v>#REF!</v>
      </c>
      <c r="J56" s="141" t="e">
        <f>'Capital+ Input'!#REF!</f>
        <v>#REF!</v>
      </c>
      <c r="K56" s="141" t="e">
        <f>'Capital+ Input'!#REF!</f>
        <v>#REF!</v>
      </c>
      <c r="L56" s="142" t="e">
        <f>'Capital+ Input'!#REF!</f>
        <v>#REF!</v>
      </c>
    </row>
    <row r="57" spans="1:13" ht="18" customHeight="1">
      <c r="B57" s="29" t="s">
        <v>9</v>
      </c>
      <c r="C57" s="140" t="e">
        <f>'Capital+ Input'!#REF!</f>
        <v>#REF!</v>
      </c>
      <c r="D57" s="141" t="e">
        <f>'Capital+ Input'!#REF!</f>
        <v>#REF!</v>
      </c>
      <c r="E57" s="141" t="e">
        <f>'Capital+ Input'!#REF!</f>
        <v>#REF!</v>
      </c>
      <c r="F57" s="141" t="e">
        <f>'Capital+ Input'!#REF!</f>
        <v>#REF!</v>
      </c>
      <c r="G57" s="141" t="e">
        <f>'Capital+ Input'!#REF!</f>
        <v>#REF!</v>
      </c>
      <c r="H57" s="141" t="e">
        <f>'Capital+ Input'!#REF!</f>
        <v>#REF!</v>
      </c>
      <c r="I57" s="141" t="e">
        <f>'Capital+ Input'!#REF!</f>
        <v>#REF!</v>
      </c>
      <c r="J57" s="141" t="e">
        <f>'Capital+ Input'!#REF!</f>
        <v>#REF!</v>
      </c>
      <c r="K57" s="141" t="e">
        <f>'Capital+ Input'!#REF!</f>
        <v>#REF!</v>
      </c>
      <c r="L57" s="142" t="e">
        <f>'Capital+ Input'!#REF!</f>
        <v>#REF!</v>
      </c>
    </row>
    <row r="58" spans="1:13" ht="18" customHeight="1">
      <c r="B58" s="44" t="s">
        <v>10</v>
      </c>
      <c r="C58" s="140" t="e">
        <f>'Capital+ Input'!#REF!</f>
        <v>#REF!</v>
      </c>
      <c r="D58" s="141" t="e">
        <f>'Capital+ Input'!#REF!</f>
        <v>#REF!</v>
      </c>
      <c r="E58" s="141" t="e">
        <f>'Capital+ Input'!#REF!</f>
        <v>#REF!</v>
      </c>
      <c r="F58" s="141" t="e">
        <f>'Capital+ Input'!#REF!</f>
        <v>#REF!</v>
      </c>
      <c r="G58" s="141" t="e">
        <f>'Capital+ Input'!#REF!</f>
        <v>#REF!</v>
      </c>
      <c r="H58" s="141" t="e">
        <f>'Capital+ Input'!#REF!</f>
        <v>#REF!</v>
      </c>
      <c r="I58" s="141" t="e">
        <f>'Capital+ Input'!#REF!</f>
        <v>#REF!</v>
      </c>
      <c r="J58" s="141" t="e">
        <f>'Capital+ Input'!#REF!</f>
        <v>#REF!</v>
      </c>
      <c r="K58" s="141" t="e">
        <f>'Capital+ Input'!#REF!</f>
        <v>#REF!</v>
      </c>
      <c r="L58" s="142" t="e">
        <f>'Capital+ Input'!#REF!</f>
        <v>#REF!</v>
      </c>
    </row>
    <row r="59" spans="1:13" ht="18" customHeight="1">
      <c r="B59" s="45" t="s">
        <v>11</v>
      </c>
      <c r="C59" s="158" t="e">
        <f>'Capital+ Input'!#REF!</f>
        <v>#REF!</v>
      </c>
      <c r="D59" s="159" t="e">
        <f>'Capital+ Input'!#REF!</f>
        <v>#REF!</v>
      </c>
      <c r="E59" s="159" t="e">
        <f>'Capital+ Input'!#REF!</f>
        <v>#REF!</v>
      </c>
      <c r="F59" s="159" t="e">
        <f>'Capital+ Input'!#REF!</f>
        <v>#REF!</v>
      </c>
      <c r="G59" s="159" t="e">
        <f>'Capital+ Input'!#REF!</f>
        <v>#REF!</v>
      </c>
      <c r="H59" s="159" t="e">
        <f>'Capital+ Input'!#REF!</f>
        <v>#REF!</v>
      </c>
      <c r="I59" s="159" t="e">
        <f>'Capital+ Input'!#REF!</f>
        <v>#REF!</v>
      </c>
      <c r="J59" s="159" t="e">
        <f>'Capital+ Input'!#REF!</f>
        <v>#REF!</v>
      </c>
      <c r="K59" s="159" t="e">
        <f>'Capital+ Input'!#REF!</f>
        <v>#REF!</v>
      </c>
      <c r="L59" s="160" t="e">
        <f>'Capital+ Input'!#REF!</f>
        <v>#REF!</v>
      </c>
    </row>
    <row r="60" spans="1:13" ht="18" customHeight="1">
      <c r="B60" s="28" t="s">
        <v>105</v>
      </c>
      <c r="C60" s="140">
        <f>'Capital+ Input'!E15</f>
        <v>0</v>
      </c>
      <c r="D60" s="141">
        <f>'Capital+ Input'!F15</f>
        <v>0</v>
      </c>
      <c r="E60" s="141">
        <f>'Capital+ Input'!G15</f>
        <v>0</v>
      </c>
      <c r="F60" s="141">
        <f>'Capital+ Input'!H15</f>
        <v>0</v>
      </c>
      <c r="G60" s="141">
        <f>'Capital+ Input'!I15</f>
        <v>0</v>
      </c>
      <c r="H60" s="141">
        <f>'Capital+ Input'!J15</f>
        <v>0</v>
      </c>
      <c r="I60" s="141">
        <f>'Capital+ Input'!K15</f>
        <v>0</v>
      </c>
      <c r="J60" s="141">
        <f>'Capital+ Input'!L15</f>
        <v>0</v>
      </c>
      <c r="K60" s="141">
        <f>'Capital+ Input'!M15</f>
        <v>0</v>
      </c>
      <c r="L60" s="142">
        <f>'Capital+ Input'!N15</f>
        <v>0</v>
      </c>
    </row>
    <row r="61" spans="1:13" ht="18" customHeight="1">
      <c r="B61" s="29" t="s">
        <v>13</v>
      </c>
      <c r="C61" s="140" t="e">
        <f>'Capital+ Input'!#REF!</f>
        <v>#REF!</v>
      </c>
      <c r="D61" s="141" t="e">
        <f>'Capital+ Input'!#REF!</f>
        <v>#REF!</v>
      </c>
      <c r="E61" s="141" t="e">
        <f>'Capital+ Input'!#REF!</f>
        <v>#REF!</v>
      </c>
      <c r="F61" s="141" t="e">
        <f>'Capital+ Input'!#REF!</f>
        <v>#REF!</v>
      </c>
      <c r="G61" s="141" t="e">
        <f>'Capital+ Input'!#REF!</f>
        <v>#REF!</v>
      </c>
      <c r="H61" s="141" t="e">
        <f>'Capital+ Input'!#REF!</f>
        <v>#REF!</v>
      </c>
      <c r="I61" s="141" t="e">
        <f>'Capital+ Input'!#REF!</f>
        <v>#REF!</v>
      </c>
      <c r="J61" s="141" t="e">
        <f>'Capital+ Input'!#REF!</f>
        <v>#REF!</v>
      </c>
      <c r="K61" s="141" t="e">
        <f>'Capital+ Input'!#REF!</f>
        <v>#REF!</v>
      </c>
      <c r="L61" s="142" t="e">
        <f>'Capital+ Input'!#REF!</f>
        <v>#REF!</v>
      </c>
    </row>
    <row r="62" spans="1:13" ht="18" customHeight="1">
      <c r="B62" s="44" t="s">
        <v>14</v>
      </c>
      <c r="C62" s="140" t="e">
        <f>'Capital+ Input'!#REF!</f>
        <v>#REF!</v>
      </c>
      <c r="D62" s="141" t="e">
        <f>'Capital+ Input'!#REF!</f>
        <v>#REF!</v>
      </c>
      <c r="E62" s="141" t="e">
        <f>'Capital+ Input'!#REF!</f>
        <v>#REF!</v>
      </c>
      <c r="F62" s="141" t="e">
        <f>'Capital+ Input'!#REF!</f>
        <v>#REF!</v>
      </c>
      <c r="G62" s="141" t="e">
        <f>'Capital+ Input'!#REF!</f>
        <v>#REF!</v>
      </c>
      <c r="H62" s="141" t="e">
        <f>'Capital+ Input'!#REF!</f>
        <v>#REF!</v>
      </c>
      <c r="I62" s="141" t="e">
        <f>'Capital+ Input'!#REF!</f>
        <v>#REF!</v>
      </c>
      <c r="J62" s="141" t="e">
        <f>'Capital+ Input'!#REF!</f>
        <v>#REF!</v>
      </c>
      <c r="K62" s="141" t="e">
        <f>'Capital+ Input'!#REF!</f>
        <v>#REF!</v>
      </c>
      <c r="L62" s="142" t="e">
        <f>'Capital+ Input'!#REF!</f>
        <v>#REF!</v>
      </c>
    </row>
    <row r="63" spans="1:13" ht="18" customHeight="1">
      <c r="B63" s="44" t="s">
        <v>15</v>
      </c>
      <c r="C63" s="140" t="e">
        <f>'Capital+ Input'!#REF!</f>
        <v>#REF!</v>
      </c>
      <c r="D63" s="141" t="e">
        <f>'Capital+ Input'!#REF!</f>
        <v>#REF!</v>
      </c>
      <c r="E63" s="141" t="e">
        <f>'Capital+ Input'!#REF!</f>
        <v>#REF!</v>
      </c>
      <c r="F63" s="141" t="e">
        <f>'Capital+ Input'!#REF!</f>
        <v>#REF!</v>
      </c>
      <c r="G63" s="141" t="e">
        <f>'Capital+ Input'!#REF!</f>
        <v>#REF!</v>
      </c>
      <c r="H63" s="141" t="e">
        <f>'Capital+ Input'!#REF!</f>
        <v>#REF!</v>
      </c>
      <c r="I63" s="141" t="e">
        <f>'Capital+ Input'!#REF!</f>
        <v>#REF!</v>
      </c>
      <c r="J63" s="141" t="e">
        <f>'Capital+ Input'!#REF!</f>
        <v>#REF!</v>
      </c>
      <c r="K63" s="141" t="e">
        <f>'Capital+ Input'!#REF!</f>
        <v>#REF!</v>
      </c>
      <c r="L63" s="142" t="e">
        <f>'Capital+ Input'!#REF!</f>
        <v>#REF!</v>
      </c>
    </row>
    <row r="64" spans="1:13" ht="18" customHeight="1" thickBot="1">
      <c r="B64" s="46" t="s">
        <v>16</v>
      </c>
      <c r="C64" s="168" t="e">
        <f>'Capital+ Input'!#REF!</f>
        <v>#REF!</v>
      </c>
      <c r="D64" s="164" t="e">
        <f>'Capital+ Input'!#REF!</f>
        <v>#REF!</v>
      </c>
      <c r="E64" s="164" t="e">
        <f>'Capital+ Input'!#REF!</f>
        <v>#REF!</v>
      </c>
      <c r="F64" s="164" t="e">
        <f>'Capital+ Input'!#REF!</f>
        <v>#REF!</v>
      </c>
      <c r="G64" s="164" t="e">
        <f>'Capital+ Input'!#REF!</f>
        <v>#REF!</v>
      </c>
      <c r="H64" s="164" t="e">
        <f>'Capital+ Input'!#REF!</f>
        <v>#REF!</v>
      </c>
      <c r="I64" s="164" t="e">
        <f>'Capital+ Input'!#REF!</f>
        <v>#REF!</v>
      </c>
      <c r="J64" s="164" t="e">
        <f>'Capital+ Input'!#REF!</f>
        <v>#REF!</v>
      </c>
      <c r="K64" s="164" t="e">
        <f>'Capital+ Input'!#REF!</f>
        <v>#REF!</v>
      </c>
      <c r="L64" s="165" t="e">
        <f>'Capital+ Input'!#REF!</f>
        <v>#REF!</v>
      </c>
    </row>
    <row r="65" spans="1:13" ht="18" customHeight="1" thickBot="1">
      <c r="A65" s="20"/>
      <c r="B65" s="4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4"/>
    </row>
    <row r="66" spans="1:13" ht="18" customHeight="1">
      <c r="B66" s="139" t="s">
        <v>172</v>
      </c>
      <c r="C66" s="40">
        <f>C$3</f>
        <v>0</v>
      </c>
      <c r="D66" s="41">
        <f t="shared" ref="D66:L75" si="23">D$3</f>
        <v>0</v>
      </c>
      <c r="E66" s="41">
        <f t="shared" si="23"/>
        <v>0</v>
      </c>
      <c r="F66" s="41">
        <f t="shared" si="23"/>
        <v>0</v>
      </c>
      <c r="G66" s="41">
        <f t="shared" si="23"/>
        <v>0</v>
      </c>
      <c r="H66" s="41">
        <f t="shared" si="23"/>
        <v>0</v>
      </c>
      <c r="I66" s="41">
        <f t="shared" si="23"/>
        <v>0</v>
      </c>
      <c r="J66" s="41">
        <f t="shared" si="23"/>
        <v>0</v>
      </c>
      <c r="K66" s="41">
        <f t="shared" si="23"/>
        <v>0</v>
      </c>
      <c r="L66" s="42">
        <f t="shared" si="23"/>
        <v>0</v>
      </c>
    </row>
    <row r="67" spans="1:13" ht="18" customHeight="1">
      <c r="B67" s="30" t="s">
        <v>106</v>
      </c>
      <c r="C67" s="140" t="e">
        <f>'Capital+ Input'!#REF!</f>
        <v>#REF!</v>
      </c>
      <c r="D67" s="141" t="e">
        <f>'Capital+ Input'!#REF!</f>
        <v>#REF!</v>
      </c>
      <c r="E67" s="141" t="e">
        <f>'Capital+ Input'!#REF!</f>
        <v>#REF!</v>
      </c>
      <c r="F67" s="141" t="e">
        <f>'Capital+ Input'!#REF!</f>
        <v>#REF!</v>
      </c>
      <c r="G67" s="141" t="e">
        <f>'Capital+ Input'!#REF!</f>
        <v>#REF!</v>
      </c>
      <c r="H67" s="141" t="e">
        <f>'Capital+ Input'!#REF!</f>
        <v>#REF!</v>
      </c>
      <c r="I67" s="141" t="e">
        <f>'Capital+ Input'!#REF!</f>
        <v>#REF!</v>
      </c>
      <c r="J67" s="141" t="e">
        <f>'Capital+ Input'!#REF!</f>
        <v>#REF!</v>
      </c>
      <c r="K67" s="141" t="e">
        <f>'Capital+ Input'!#REF!</f>
        <v>#REF!</v>
      </c>
      <c r="L67" s="142" t="e">
        <f>'Capital+ Input'!#REF!</f>
        <v>#REF!</v>
      </c>
    </row>
    <row r="68" spans="1:13" ht="18" customHeight="1">
      <c r="B68" s="25" t="s">
        <v>107</v>
      </c>
      <c r="C68" s="140" t="e">
        <f>'Capital+ Input'!#REF!+'Capital+ Input'!#REF!</f>
        <v>#REF!</v>
      </c>
      <c r="D68" s="141" t="e">
        <f>'Capital+ Input'!#REF!+'Capital+ Input'!#REF!</f>
        <v>#REF!</v>
      </c>
      <c r="E68" s="141" t="e">
        <f>'Capital+ Input'!#REF!+'Capital+ Input'!#REF!</f>
        <v>#REF!</v>
      </c>
      <c r="F68" s="141" t="e">
        <f>'Capital+ Input'!#REF!+'Capital+ Input'!#REF!</f>
        <v>#REF!</v>
      </c>
      <c r="G68" s="141" t="e">
        <f>'Capital+ Input'!#REF!+'Capital+ Input'!#REF!</f>
        <v>#REF!</v>
      </c>
      <c r="H68" s="141" t="e">
        <f>'Capital+ Input'!#REF!+'Capital+ Input'!#REF!</f>
        <v>#REF!</v>
      </c>
      <c r="I68" s="141" t="e">
        <f>'Capital+ Input'!#REF!+'Capital+ Input'!#REF!</f>
        <v>#REF!</v>
      </c>
      <c r="J68" s="141" t="e">
        <f>'Capital+ Input'!#REF!+'Capital+ Input'!#REF!</f>
        <v>#REF!</v>
      </c>
      <c r="K68" s="141" t="e">
        <f>'Capital+ Input'!#REF!+'Capital+ Input'!#REF!</f>
        <v>#REF!</v>
      </c>
      <c r="L68" s="142" t="e">
        <f>'Capital+ Input'!#REF!+'Capital+ Input'!#REF!</f>
        <v>#REF!</v>
      </c>
    </row>
    <row r="69" spans="1:13" ht="18" customHeight="1">
      <c r="B69" s="25" t="s">
        <v>108</v>
      </c>
      <c r="C69" s="140" t="e">
        <f>'Capital+ Input'!#REF!+'Capital+ Input'!#REF!+('Capital+ Input'!#REF!+'Capital+ Input'!#REF!)</f>
        <v>#REF!</v>
      </c>
      <c r="D69" s="141" t="e">
        <f>'Capital+ Input'!#REF!+'Capital+ Input'!#REF!+('Capital+ Input'!#REF!+'Capital+ Input'!#REF!)</f>
        <v>#REF!</v>
      </c>
      <c r="E69" s="141" t="e">
        <f>'Capital+ Input'!#REF!+'Capital+ Input'!#REF!+('Capital+ Input'!#REF!+'Capital+ Input'!#REF!)</f>
        <v>#REF!</v>
      </c>
      <c r="F69" s="141" t="e">
        <f>'Capital+ Input'!#REF!+'Capital+ Input'!#REF!+('Capital+ Input'!#REF!+'Capital+ Input'!#REF!)</f>
        <v>#REF!</v>
      </c>
      <c r="G69" s="141" t="e">
        <f>'Capital+ Input'!#REF!+'Capital+ Input'!#REF!+('Capital+ Input'!#REF!+'Capital+ Input'!#REF!)</f>
        <v>#REF!</v>
      </c>
      <c r="H69" s="141" t="e">
        <f>'Capital+ Input'!#REF!+'Capital+ Input'!#REF!+('Capital+ Input'!#REF!+'Capital+ Input'!#REF!)</f>
        <v>#REF!</v>
      </c>
      <c r="I69" s="141" t="e">
        <f>'Capital+ Input'!#REF!+'Capital+ Input'!#REF!+('Capital+ Input'!#REF!+'Capital+ Input'!#REF!)</f>
        <v>#REF!</v>
      </c>
      <c r="J69" s="141" t="e">
        <f>'Capital+ Input'!#REF!+'Capital+ Input'!#REF!+('Capital+ Input'!#REF!+'Capital+ Input'!#REF!)</f>
        <v>#REF!</v>
      </c>
      <c r="K69" s="141" t="e">
        <f>'Capital+ Input'!#REF!+'Capital+ Input'!#REF!+('Capital+ Input'!#REF!+'Capital+ Input'!#REF!)</f>
        <v>#REF!</v>
      </c>
      <c r="L69" s="142" t="e">
        <f>'Capital+ Input'!#REF!+'Capital+ Input'!#REF!+('Capital+ Input'!#REF!+'Capital+ Input'!#REF!)</f>
        <v>#REF!</v>
      </c>
    </row>
    <row r="70" spans="1:13" ht="18" customHeight="1">
      <c r="B70" s="25" t="s">
        <v>109</v>
      </c>
      <c r="C70" s="140" t="e">
        <f>'Capital+ Input'!#REF!</f>
        <v>#REF!</v>
      </c>
      <c r="D70" s="141" t="e">
        <f>'Capital+ Input'!#REF!</f>
        <v>#REF!</v>
      </c>
      <c r="E70" s="141" t="e">
        <f>'Capital+ Input'!#REF!</f>
        <v>#REF!</v>
      </c>
      <c r="F70" s="141" t="e">
        <f>'Capital+ Input'!#REF!</f>
        <v>#REF!</v>
      </c>
      <c r="G70" s="141" t="e">
        <f>'Capital+ Input'!#REF!</f>
        <v>#REF!</v>
      </c>
      <c r="H70" s="141" t="e">
        <f>'Capital+ Input'!#REF!</f>
        <v>#REF!</v>
      </c>
      <c r="I70" s="141" t="e">
        <f>'Capital+ Input'!#REF!</f>
        <v>#REF!</v>
      </c>
      <c r="J70" s="141" t="e">
        <f>'Capital+ Input'!#REF!</f>
        <v>#REF!</v>
      </c>
      <c r="K70" s="141" t="e">
        <f>'Capital+ Input'!#REF!</f>
        <v>#REF!</v>
      </c>
      <c r="L70" s="142" t="e">
        <f>'Capital+ Input'!#REF!</f>
        <v>#REF!</v>
      </c>
    </row>
    <row r="71" spans="1:13" ht="18" customHeight="1">
      <c r="B71" s="25" t="s">
        <v>110</v>
      </c>
      <c r="C71" s="140" t="e">
        <f>'Capital+ Input'!#REF!</f>
        <v>#REF!</v>
      </c>
      <c r="D71" s="141" t="e">
        <f>'Capital+ Input'!#REF!</f>
        <v>#REF!</v>
      </c>
      <c r="E71" s="141" t="e">
        <f>'Capital+ Input'!#REF!</f>
        <v>#REF!</v>
      </c>
      <c r="F71" s="141" t="e">
        <f>'Capital+ Input'!#REF!</f>
        <v>#REF!</v>
      </c>
      <c r="G71" s="141" t="e">
        <f>'Capital+ Input'!#REF!</f>
        <v>#REF!</v>
      </c>
      <c r="H71" s="141" t="e">
        <f>'Capital+ Input'!#REF!</f>
        <v>#REF!</v>
      </c>
      <c r="I71" s="141" t="e">
        <f>'Capital+ Input'!#REF!</f>
        <v>#REF!</v>
      </c>
      <c r="J71" s="141" t="e">
        <f>'Capital+ Input'!#REF!</f>
        <v>#REF!</v>
      </c>
      <c r="K71" s="141" t="e">
        <f>'Capital+ Input'!#REF!</f>
        <v>#REF!</v>
      </c>
      <c r="L71" s="142" t="e">
        <f>'Capital+ Input'!#REF!</f>
        <v>#REF!</v>
      </c>
    </row>
    <row r="72" spans="1:13" ht="18" customHeight="1">
      <c r="B72" s="25" t="s">
        <v>111</v>
      </c>
      <c r="C72" s="140" t="e">
        <f>'Capital+ Input'!#REF!+'Capital+ Input'!#REF!-'Capital+ Input'!#REF!</f>
        <v>#REF!</v>
      </c>
      <c r="D72" s="141" t="e">
        <f>'Capital+ Input'!#REF!+'Capital+ Input'!#REF!-'Capital+ Input'!#REF!</f>
        <v>#REF!</v>
      </c>
      <c r="E72" s="141" t="e">
        <f>'Capital+ Input'!#REF!+'Capital+ Input'!#REF!-'Capital+ Input'!#REF!</f>
        <v>#REF!</v>
      </c>
      <c r="F72" s="141" t="e">
        <f>'Capital+ Input'!#REF!+'Capital+ Input'!#REF!-'Capital+ Input'!#REF!</f>
        <v>#REF!</v>
      </c>
      <c r="G72" s="141" t="e">
        <f>'Capital+ Input'!#REF!+'Capital+ Input'!#REF!-'Capital+ Input'!#REF!</f>
        <v>#REF!</v>
      </c>
      <c r="H72" s="141" t="e">
        <f>'Capital+ Input'!#REF!+'Capital+ Input'!#REF!-'Capital+ Input'!#REF!</f>
        <v>#REF!</v>
      </c>
      <c r="I72" s="141" t="e">
        <f>'Capital+ Input'!#REF!+'Capital+ Input'!#REF!-'Capital+ Input'!#REF!</f>
        <v>#REF!</v>
      </c>
      <c r="J72" s="141" t="e">
        <f>'Capital+ Input'!#REF!+'Capital+ Input'!#REF!-'Capital+ Input'!#REF!</f>
        <v>#REF!</v>
      </c>
      <c r="K72" s="141" t="e">
        <f>'Capital+ Input'!#REF!+'Capital+ Input'!#REF!-'Capital+ Input'!#REF!</f>
        <v>#REF!</v>
      </c>
      <c r="L72" s="142" t="e">
        <f>'Capital+ Input'!#REF!+'Capital+ Input'!#REF!-'Capital+ Input'!#REF!</f>
        <v>#REF!</v>
      </c>
    </row>
    <row r="73" spans="1:13" ht="18" customHeight="1" thickBot="1">
      <c r="B73" s="31" t="s">
        <v>112</v>
      </c>
      <c r="C73" s="168" t="e">
        <f>'Capital+ Input'!#REF!+'Capital+ Input'!#REF!</f>
        <v>#REF!</v>
      </c>
      <c r="D73" s="164" t="e">
        <f>'Capital+ Input'!#REF!+'Capital+ Input'!#REF!</f>
        <v>#REF!</v>
      </c>
      <c r="E73" s="164" t="e">
        <f>'Capital+ Input'!#REF!+'Capital+ Input'!#REF!</f>
        <v>#REF!</v>
      </c>
      <c r="F73" s="164" t="e">
        <f>'Capital+ Input'!#REF!+'Capital+ Input'!#REF!</f>
        <v>#REF!</v>
      </c>
      <c r="G73" s="164" t="e">
        <f>'Capital+ Input'!#REF!+'Capital+ Input'!#REF!</f>
        <v>#REF!</v>
      </c>
      <c r="H73" s="164" t="e">
        <f>'Capital+ Input'!#REF!+'Capital+ Input'!#REF!</f>
        <v>#REF!</v>
      </c>
      <c r="I73" s="164" t="e">
        <f>'Capital+ Input'!#REF!+'Capital+ Input'!#REF!</f>
        <v>#REF!</v>
      </c>
      <c r="J73" s="164" t="e">
        <f>'Capital+ Input'!#REF!+'Capital+ Input'!#REF!</f>
        <v>#REF!</v>
      </c>
      <c r="K73" s="164" t="e">
        <f>'Capital+ Input'!#REF!+'Capital+ Input'!#REF!</f>
        <v>#REF!</v>
      </c>
      <c r="L73" s="165" t="e">
        <f>'Capital+ Input'!#REF!+'Capital+ Input'!#REF!</f>
        <v>#REF!</v>
      </c>
    </row>
    <row r="74" spans="1:13" ht="18" customHeight="1" thickBot="1">
      <c r="C74" s="43"/>
      <c r="D74" s="43"/>
      <c r="E74" s="43"/>
      <c r="F74" s="43"/>
      <c r="G74" s="43"/>
      <c r="H74" s="43"/>
      <c r="I74" s="43"/>
      <c r="J74" s="43"/>
      <c r="K74" s="43"/>
      <c r="L74" s="43"/>
    </row>
    <row r="75" spans="1:13" ht="18" customHeight="1">
      <c r="B75" s="139" t="s">
        <v>113</v>
      </c>
      <c r="C75" s="40">
        <f>C$3</f>
        <v>0</v>
      </c>
      <c r="D75" s="41">
        <f t="shared" si="23"/>
        <v>0</v>
      </c>
      <c r="E75" s="41">
        <f t="shared" si="23"/>
        <v>0</v>
      </c>
      <c r="F75" s="41">
        <f t="shared" si="23"/>
        <v>0</v>
      </c>
      <c r="G75" s="41">
        <f t="shared" si="23"/>
        <v>0</v>
      </c>
      <c r="H75" s="41">
        <f t="shared" si="23"/>
        <v>0</v>
      </c>
      <c r="I75" s="41">
        <f t="shared" si="23"/>
        <v>0</v>
      </c>
      <c r="J75" s="41">
        <f t="shared" si="23"/>
        <v>0</v>
      </c>
      <c r="K75" s="41">
        <f t="shared" si="23"/>
        <v>0</v>
      </c>
      <c r="L75" s="42">
        <f t="shared" si="23"/>
        <v>0</v>
      </c>
    </row>
    <row r="76" spans="1:13" s="6" customFormat="1" ht="18" customHeight="1">
      <c r="A76" s="14"/>
      <c r="B76" s="32" t="s">
        <v>114</v>
      </c>
      <c r="C76" s="169" t="e">
        <f>-MIN(SUM('Capital+ Input'!#REF!,'Capital+ Input'!#REF!,'Capital+ Input'!#REF!,'Capital+ Input'!#REF!)-SUM('Capital+ Input'!#REF!,'Capital+ Input'!#REF!,'Capital+ Input'!#REF!),0)</f>
        <v>#REF!</v>
      </c>
      <c r="D76" s="144" t="e">
        <f>-MIN(SUM('Capital+ Input'!#REF!,'Capital+ Input'!#REF!,'Capital+ Input'!#REF!,'Capital+ Input'!#REF!)-SUM('Capital+ Input'!#REF!,'Capital+ Input'!#REF!,'Capital+ Input'!#REF!),0)</f>
        <v>#REF!</v>
      </c>
      <c r="E76" s="144" t="e">
        <f>-MIN(SUM('Capital+ Input'!#REF!,'Capital+ Input'!#REF!,'Capital+ Input'!#REF!,'Capital+ Input'!#REF!)-SUM('Capital+ Input'!#REF!,'Capital+ Input'!#REF!,'Capital+ Input'!#REF!),0)</f>
        <v>#REF!</v>
      </c>
      <c r="F76" s="144" t="e">
        <f>-MIN(SUM('Capital+ Input'!#REF!,'Capital+ Input'!#REF!,'Capital+ Input'!#REF!,'Capital+ Input'!#REF!)-SUM('Capital+ Input'!#REF!,'Capital+ Input'!#REF!,'Capital+ Input'!#REF!),0)</f>
        <v>#REF!</v>
      </c>
      <c r="G76" s="144" t="e">
        <f>-MIN(SUM('Capital+ Input'!#REF!,'Capital+ Input'!#REF!,'Capital+ Input'!#REF!,'Capital+ Input'!#REF!)-SUM('Capital+ Input'!#REF!,'Capital+ Input'!#REF!,'Capital+ Input'!#REF!),0)</f>
        <v>#REF!</v>
      </c>
      <c r="H76" s="144" t="e">
        <f>-MIN(SUM('Capital+ Input'!#REF!,'Capital+ Input'!#REF!,'Capital+ Input'!#REF!,'Capital+ Input'!#REF!)-SUM('Capital+ Input'!#REF!,'Capital+ Input'!#REF!,'Capital+ Input'!#REF!),0)</f>
        <v>#REF!</v>
      </c>
      <c r="I76" s="144" t="e">
        <f>-MIN(SUM('Capital+ Input'!#REF!,'Capital+ Input'!#REF!,'Capital+ Input'!#REF!,'Capital+ Input'!#REF!)-SUM('Capital+ Input'!#REF!,'Capital+ Input'!#REF!,'Capital+ Input'!#REF!),0)</f>
        <v>#REF!</v>
      </c>
      <c r="J76" s="144" t="e">
        <f>-MIN(SUM('Capital+ Input'!#REF!,'Capital+ Input'!#REF!,'Capital+ Input'!#REF!,'Capital+ Input'!#REF!)-SUM('Capital+ Input'!#REF!,'Capital+ Input'!#REF!,'Capital+ Input'!#REF!),0)</f>
        <v>#REF!</v>
      </c>
      <c r="K76" s="144" t="e">
        <f>-MIN(SUM('Capital+ Input'!#REF!,'Capital+ Input'!#REF!,'Capital+ Input'!#REF!,'Capital+ Input'!#REF!)-SUM('Capital+ Input'!#REF!,'Capital+ Input'!#REF!,'Capital+ Input'!#REF!),0)</f>
        <v>#REF!</v>
      </c>
      <c r="L76" s="145" t="e">
        <f>-MIN(SUM('Capital+ Input'!#REF!,'Capital+ Input'!#REF!,'Capital+ Input'!#REF!,'Capital+ Input'!#REF!)-SUM('Capital+ Input'!#REF!,'Capital+ Input'!#REF!,'Capital+ Input'!#REF!),0)</f>
        <v>#REF!</v>
      </c>
    </row>
    <row r="77" spans="1:13" s="6" customFormat="1" ht="18" customHeight="1">
      <c r="A77" s="14"/>
      <c r="B77" s="32" t="s">
        <v>115</v>
      </c>
      <c r="C77" s="169" t="e">
        <f>-MIN(SUM('Capital+ Input'!#REF!,'Capital+ Input'!#REF!,'Capital+ Input'!#REF!,'Capital+ Input'!#REF!,'Capital+ Input'!#REF!,'Capital+ Input'!#REF!,'Capital+ Input'!#REF!,-C76,'Capital+ Input'!#REF!,'Capital+ Input'!#REF!)-SUM('Capital+ Input'!#REF!,'Capital+ Input'!#REF!,'Capital+ Input'!#REF!),0)</f>
        <v>#REF!</v>
      </c>
      <c r="D77" s="144" t="e">
        <f>-MIN(SUM('Capital+ Input'!#REF!,'Capital+ Input'!#REF!,'Capital+ Input'!#REF!,'Capital+ Input'!#REF!,'Capital+ Input'!#REF!,'Capital+ Input'!#REF!,'Capital+ Input'!#REF!,-D76,'Capital+ Input'!#REF!,'Capital+ Input'!#REF!)-SUM('Capital+ Input'!#REF!,'Capital+ Input'!#REF!,'Capital+ Input'!#REF!),0)</f>
        <v>#REF!</v>
      </c>
      <c r="E77" s="144" t="e">
        <f>-MIN(SUM('Capital+ Input'!#REF!,'Capital+ Input'!#REF!,'Capital+ Input'!#REF!,'Capital+ Input'!#REF!,'Capital+ Input'!#REF!,'Capital+ Input'!#REF!,'Capital+ Input'!#REF!,-E76,'Capital+ Input'!#REF!,'Capital+ Input'!#REF!)-SUM('Capital+ Input'!#REF!,'Capital+ Input'!#REF!,'Capital+ Input'!#REF!),0)</f>
        <v>#REF!</v>
      </c>
      <c r="F77" s="144" t="e">
        <f>-MIN(SUM('Capital+ Input'!#REF!,'Capital+ Input'!#REF!,'Capital+ Input'!#REF!,'Capital+ Input'!#REF!,'Capital+ Input'!#REF!,'Capital+ Input'!#REF!,'Capital+ Input'!#REF!,-F76,'Capital+ Input'!#REF!,'Capital+ Input'!#REF!)-SUM('Capital+ Input'!#REF!,'Capital+ Input'!#REF!,'Capital+ Input'!#REF!),0)</f>
        <v>#REF!</v>
      </c>
      <c r="G77" s="144" t="e">
        <f>-MIN(SUM('Capital+ Input'!#REF!,'Capital+ Input'!#REF!,'Capital+ Input'!#REF!,'Capital+ Input'!#REF!,'Capital+ Input'!#REF!,'Capital+ Input'!#REF!,'Capital+ Input'!#REF!,-G76,'Capital+ Input'!#REF!,'Capital+ Input'!#REF!)-SUM('Capital+ Input'!#REF!,'Capital+ Input'!#REF!,'Capital+ Input'!#REF!),0)</f>
        <v>#REF!</v>
      </c>
      <c r="H77" s="144" t="e">
        <f>-MIN(SUM('Capital+ Input'!#REF!,'Capital+ Input'!#REF!,'Capital+ Input'!#REF!,'Capital+ Input'!#REF!,'Capital+ Input'!#REF!,'Capital+ Input'!#REF!,'Capital+ Input'!#REF!,-H76,'Capital+ Input'!#REF!,'Capital+ Input'!#REF!)-SUM('Capital+ Input'!#REF!,'Capital+ Input'!#REF!,'Capital+ Input'!#REF!),0)</f>
        <v>#REF!</v>
      </c>
      <c r="I77" s="144" t="e">
        <f>-MIN(SUM('Capital+ Input'!#REF!,'Capital+ Input'!#REF!,'Capital+ Input'!#REF!,'Capital+ Input'!#REF!,'Capital+ Input'!#REF!,'Capital+ Input'!#REF!,'Capital+ Input'!#REF!,-I76,'Capital+ Input'!#REF!,'Capital+ Input'!#REF!)-SUM('Capital+ Input'!#REF!,'Capital+ Input'!#REF!,'Capital+ Input'!#REF!),0)</f>
        <v>#REF!</v>
      </c>
      <c r="J77" s="144" t="e">
        <f>-MIN(SUM('Capital+ Input'!#REF!,'Capital+ Input'!#REF!,'Capital+ Input'!#REF!,'Capital+ Input'!#REF!,'Capital+ Input'!#REF!,'Capital+ Input'!#REF!,'Capital+ Input'!#REF!,-J76,'Capital+ Input'!#REF!,'Capital+ Input'!#REF!)-SUM('Capital+ Input'!#REF!,'Capital+ Input'!#REF!,'Capital+ Input'!#REF!),0)</f>
        <v>#REF!</v>
      </c>
      <c r="K77" s="144" t="e">
        <f>-MIN(SUM('Capital+ Input'!#REF!,'Capital+ Input'!#REF!,'Capital+ Input'!#REF!,'Capital+ Input'!#REF!,'Capital+ Input'!#REF!,'Capital+ Input'!#REF!,'Capital+ Input'!#REF!,-K76,'Capital+ Input'!#REF!,'Capital+ Input'!#REF!)-SUM('Capital+ Input'!#REF!,'Capital+ Input'!#REF!,'Capital+ Input'!#REF!),0)</f>
        <v>#REF!</v>
      </c>
      <c r="L77" s="145" t="e">
        <f>-MIN(SUM('Capital+ Input'!#REF!,'Capital+ Input'!#REF!,'Capital+ Input'!#REF!,'Capital+ Input'!#REF!,'Capital+ Input'!#REF!,'Capital+ Input'!#REF!,'Capital+ Input'!#REF!,-L76,'Capital+ Input'!#REF!,'Capital+ Input'!#REF!)-SUM('Capital+ Input'!#REF!,'Capital+ Input'!#REF!,'Capital+ Input'!#REF!),0)</f>
        <v>#REF!</v>
      </c>
    </row>
    <row r="78" spans="1:13" ht="18" customHeight="1">
      <c r="B78" s="33" t="s">
        <v>76</v>
      </c>
      <c r="C78" s="170" t="e">
        <f>SUM(C79,C80)</f>
        <v>#REF!</v>
      </c>
      <c r="D78" s="141" t="e">
        <f t="shared" ref="D78:L78" si="24">SUM(D79,D80)</f>
        <v>#REF!</v>
      </c>
      <c r="E78" s="141" t="e">
        <f t="shared" si="24"/>
        <v>#REF!</v>
      </c>
      <c r="F78" s="141" t="e">
        <f t="shared" si="24"/>
        <v>#REF!</v>
      </c>
      <c r="G78" s="141" t="e">
        <f t="shared" si="24"/>
        <v>#REF!</v>
      </c>
      <c r="H78" s="141" t="e">
        <f t="shared" si="24"/>
        <v>#REF!</v>
      </c>
      <c r="I78" s="141" t="e">
        <f t="shared" si="24"/>
        <v>#REF!</v>
      </c>
      <c r="J78" s="141" t="e">
        <f t="shared" si="24"/>
        <v>#REF!</v>
      </c>
      <c r="K78" s="141" t="e">
        <f t="shared" si="24"/>
        <v>#REF!</v>
      </c>
      <c r="L78" s="142" t="e">
        <f t="shared" si="24"/>
        <v>#REF!</v>
      </c>
    </row>
    <row r="79" spans="1:13" ht="18" customHeight="1">
      <c r="B79" s="33" t="s">
        <v>74</v>
      </c>
      <c r="C79" s="170" t="e">
        <f>SUM('Capital+ Input'!#REF!,'Capital+ Input'!#REF!,C76,'Capital+ Input'!#REF!)-SUM('Capital+ Input'!#REF!,'Capital+ Input'!#REF!,'Capital+ Input'!#REF!)</f>
        <v>#REF!</v>
      </c>
      <c r="D79" s="141" t="e">
        <f>SUM('Capital+ Input'!#REF!,'Capital+ Input'!#REF!,D76,'Capital+ Input'!#REF!)-SUM('Capital+ Input'!#REF!,'Capital+ Input'!#REF!,'Capital+ Input'!#REF!)</f>
        <v>#REF!</v>
      </c>
      <c r="E79" s="141" t="e">
        <f>SUM('Capital+ Input'!#REF!,'Capital+ Input'!#REF!,E76,'Capital+ Input'!#REF!)-SUM('Capital+ Input'!#REF!,'Capital+ Input'!#REF!,'Capital+ Input'!#REF!)</f>
        <v>#REF!</v>
      </c>
      <c r="F79" s="141" t="e">
        <f>SUM('Capital+ Input'!#REF!,'Capital+ Input'!#REF!,F76,'Capital+ Input'!#REF!)-SUM('Capital+ Input'!#REF!,'Capital+ Input'!#REF!,'Capital+ Input'!#REF!)</f>
        <v>#REF!</v>
      </c>
      <c r="G79" s="141" t="e">
        <f>SUM('Capital+ Input'!#REF!,'Capital+ Input'!#REF!,G76,'Capital+ Input'!#REF!)-SUM('Capital+ Input'!#REF!,'Capital+ Input'!#REF!,'Capital+ Input'!#REF!)</f>
        <v>#REF!</v>
      </c>
      <c r="H79" s="141" t="e">
        <f>SUM('Capital+ Input'!#REF!,'Capital+ Input'!#REF!,H76,'Capital+ Input'!#REF!)-SUM('Capital+ Input'!#REF!,'Capital+ Input'!#REF!,'Capital+ Input'!#REF!)</f>
        <v>#REF!</v>
      </c>
      <c r="I79" s="141" t="e">
        <f>SUM('Capital+ Input'!#REF!,'Capital+ Input'!#REF!,I76,'Capital+ Input'!#REF!)-SUM('Capital+ Input'!#REF!,'Capital+ Input'!#REF!,'Capital+ Input'!#REF!)</f>
        <v>#REF!</v>
      </c>
      <c r="J79" s="141" t="e">
        <f>SUM('Capital+ Input'!#REF!,'Capital+ Input'!#REF!,J76,'Capital+ Input'!#REF!)-SUM('Capital+ Input'!#REF!,'Capital+ Input'!#REF!,'Capital+ Input'!#REF!)</f>
        <v>#REF!</v>
      </c>
      <c r="K79" s="141" t="e">
        <f>SUM('Capital+ Input'!#REF!,'Capital+ Input'!#REF!,K76,'Capital+ Input'!#REF!)-SUM('Capital+ Input'!#REF!,'Capital+ Input'!#REF!,'Capital+ Input'!#REF!)</f>
        <v>#REF!</v>
      </c>
      <c r="L79" s="142" t="e">
        <f>SUM('Capital+ Input'!#REF!,'Capital+ Input'!#REF!,L76,'Capital+ Input'!#REF!)-SUM('Capital+ Input'!#REF!,'Capital+ Input'!#REF!,'Capital+ Input'!#REF!)</f>
        <v>#REF!</v>
      </c>
    </row>
    <row r="80" spans="1:13" ht="18" customHeight="1">
      <c r="B80" s="33" t="s">
        <v>70</v>
      </c>
      <c r="C80" s="170" t="e">
        <f>SUM(C81,C82)</f>
        <v>#REF!</v>
      </c>
      <c r="D80" s="141" t="e">
        <f t="shared" ref="D80:L80" si="25">SUM(D81,D82)</f>
        <v>#REF!</v>
      </c>
      <c r="E80" s="141" t="e">
        <f t="shared" si="25"/>
        <v>#REF!</v>
      </c>
      <c r="F80" s="141" t="e">
        <f t="shared" si="25"/>
        <v>#REF!</v>
      </c>
      <c r="G80" s="141" t="e">
        <f t="shared" si="25"/>
        <v>#REF!</v>
      </c>
      <c r="H80" s="141" t="e">
        <f t="shared" si="25"/>
        <v>#REF!</v>
      </c>
      <c r="I80" s="141" t="e">
        <f t="shared" si="25"/>
        <v>#REF!</v>
      </c>
      <c r="J80" s="141" t="e">
        <f t="shared" si="25"/>
        <v>#REF!</v>
      </c>
      <c r="K80" s="141" t="e">
        <f t="shared" si="25"/>
        <v>#REF!</v>
      </c>
      <c r="L80" s="142" t="e">
        <f t="shared" si="25"/>
        <v>#REF!</v>
      </c>
    </row>
    <row r="81" spans="2:12" ht="18" customHeight="1">
      <c r="B81" s="33" t="s">
        <v>116</v>
      </c>
      <c r="C81" s="170" t="e">
        <f>SUM('Capital+ Input'!#REF!,'Capital+ Input'!#REF!,-C76,'Capital+ Input'!#REF!,C77,'Capital+ Input'!#REF!)-SUM('Capital+ Input'!#REF!,'Capital+ Input'!#REF!,'Capital+ Input'!#REF!)</f>
        <v>#REF!</v>
      </c>
      <c r="D81" s="141" t="e">
        <f>SUM('Capital+ Input'!#REF!,'Capital+ Input'!#REF!,-D76,'Capital+ Input'!#REF!,D77,'Capital+ Input'!#REF!)-SUM('Capital+ Input'!#REF!,'Capital+ Input'!#REF!,'Capital+ Input'!#REF!)</f>
        <v>#REF!</v>
      </c>
      <c r="E81" s="141" t="e">
        <f>SUM('Capital+ Input'!#REF!,'Capital+ Input'!#REF!,-E76,'Capital+ Input'!#REF!,E77,'Capital+ Input'!#REF!)-SUM('Capital+ Input'!#REF!,'Capital+ Input'!#REF!,'Capital+ Input'!#REF!)</f>
        <v>#REF!</v>
      </c>
      <c r="F81" s="141" t="e">
        <f>SUM('Capital+ Input'!#REF!,'Capital+ Input'!#REF!,-F76,'Capital+ Input'!#REF!,F77,'Capital+ Input'!#REF!)-SUM('Capital+ Input'!#REF!,'Capital+ Input'!#REF!,'Capital+ Input'!#REF!)</f>
        <v>#REF!</v>
      </c>
      <c r="G81" s="141" t="e">
        <f>SUM('Capital+ Input'!#REF!,'Capital+ Input'!#REF!,-G76,'Capital+ Input'!#REF!,G77,'Capital+ Input'!#REF!)-SUM('Capital+ Input'!#REF!,'Capital+ Input'!#REF!,'Capital+ Input'!#REF!)</f>
        <v>#REF!</v>
      </c>
      <c r="H81" s="141" t="e">
        <f>SUM('Capital+ Input'!#REF!,'Capital+ Input'!#REF!,-H76,'Capital+ Input'!#REF!,H77,'Capital+ Input'!#REF!)-SUM('Capital+ Input'!#REF!,'Capital+ Input'!#REF!,'Capital+ Input'!#REF!)</f>
        <v>#REF!</v>
      </c>
      <c r="I81" s="141" t="e">
        <f>SUM('Capital+ Input'!#REF!,'Capital+ Input'!#REF!,-I76,'Capital+ Input'!#REF!,I77,'Capital+ Input'!#REF!)-SUM('Capital+ Input'!#REF!,'Capital+ Input'!#REF!,'Capital+ Input'!#REF!)</f>
        <v>#REF!</v>
      </c>
      <c r="J81" s="141" t="e">
        <f>SUM('Capital+ Input'!#REF!,'Capital+ Input'!#REF!,-J76,'Capital+ Input'!#REF!,J77,'Capital+ Input'!#REF!)-SUM('Capital+ Input'!#REF!,'Capital+ Input'!#REF!,'Capital+ Input'!#REF!)</f>
        <v>#REF!</v>
      </c>
      <c r="K81" s="141" t="e">
        <f>SUM('Capital+ Input'!#REF!,'Capital+ Input'!#REF!,-K76,'Capital+ Input'!#REF!,K77,'Capital+ Input'!#REF!)-SUM('Capital+ Input'!#REF!,'Capital+ Input'!#REF!,'Capital+ Input'!#REF!)</f>
        <v>#REF!</v>
      </c>
      <c r="L81" s="142" t="e">
        <f>SUM('Capital+ Input'!#REF!,'Capital+ Input'!#REF!,-L76,'Capital+ Input'!#REF!,L77,'Capital+ Input'!#REF!)-SUM('Capital+ Input'!#REF!,'Capital+ Input'!#REF!,'Capital+ Input'!#REF!)</f>
        <v>#REF!</v>
      </c>
    </row>
    <row r="82" spans="2:12" ht="18" customHeight="1" thickBot="1">
      <c r="B82" s="34" t="s">
        <v>64</v>
      </c>
      <c r="C82" s="171" t="e">
        <f>SUM('Capital+ Input'!#REF!,'Capital+ Input'!#REF!,'Capital+ Input'!#REF!,'Capital+ Input'!#REF!,'Capital+ Input'!#REF!,'Capital+ Input'!#REF!,'Capital+ Input'!#REF!,-C77,'Capital+ Input'!#REF!)-SUM('Capital+ Input'!#REF!,'Capital+ Input'!#REF!,'Capital+ Input'!#REF!)</f>
        <v>#REF!</v>
      </c>
      <c r="D82" s="164" t="e">
        <f>SUM('Capital+ Input'!#REF!,'Capital+ Input'!#REF!,'Capital+ Input'!#REF!,'Capital+ Input'!#REF!,'Capital+ Input'!#REF!,'Capital+ Input'!#REF!,'Capital+ Input'!#REF!,-D77,'Capital+ Input'!#REF!)-SUM('Capital+ Input'!#REF!,'Capital+ Input'!#REF!,'Capital+ Input'!#REF!)</f>
        <v>#REF!</v>
      </c>
      <c r="E82" s="164" t="e">
        <f>SUM('Capital+ Input'!#REF!,'Capital+ Input'!#REF!,'Capital+ Input'!#REF!,'Capital+ Input'!#REF!,'Capital+ Input'!#REF!,'Capital+ Input'!#REF!,'Capital+ Input'!#REF!,-E77,'Capital+ Input'!#REF!)-SUM('Capital+ Input'!#REF!,'Capital+ Input'!#REF!,'Capital+ Input'!#REF!)</f>
        <v>#REF!</v>
      </c>
      <c r="F82" s="164" t="e">
        <f>SUM('Capital+ Input'!#REF!,'Capital+ Input'!#REF!,'Capital+ Input'!#REF!,'Capital+ Input'!#REF!,'Capital+ Input'!#REF!,'Capital+ Input'!#REF!,'Capital+ Input'!#REF!,-F77,'Capital+ Input'!#REF!)-SUM('Capital+ Input'!#REF!,'Capital+ Input'!#REF!,'Capital+ Input'!#REF!)</f>
        <v>#REF!</v>
      </c>
      <c r="G82" s="164" t="e">
        <f>SUM('Capital+ Input'!#REF!,'Capital+ Input'!#REF!,'Capital+ Input'!#REF!,'Capital+ Input'!#REF!,'Capital+ Input'!#REF!,'Capital+ Input'!#REF!,'Capital+ Input'!#REF!,-G77,'Capital+ Input'!#REF!)-SUM('Capital+ Input'!#REF!,'Capital+ Input'!#REF!,'Capital+ Input'!#REF!)</f>
        <v>#REF!</v>
      </c>
      <c r="H82" s="164" t="e">
        <f>SUM('Capital+ Input'!#REF!,'Capital+ Input'!#REF!,'Capital+ Input'!#REF!,'Capital+ Input'!#REF!,'Capital+ Input'!#REF!,'Capital+ Input'!#REF!,'Capital+ Input'!#REF!,-H77,'Capital+ Input'!#REF!)-SUM('Capital+ Input'!#REF!,'Capital+ Input'!#REF!,'Capital+ Input'!#REF!)</f>
        <v>#REF!</v>
      </c>
      <c r="I82" s="164" t="e">
        <f>SUM('Capital+ Input'!#REF!,'Capital+ Input'!#REF!,'Capital+ Input'!#REF!,'Capital+ Input'!#REF!,'Capital+ Input'!#REF!,'Capital+ Input'!#REF!,'Capital+ Input'!#REF!,-I77,'Capital+ Input'!#REF!)-SUM('Capital+ Input'!#REF!,'Capital+ Input'!#REF!,'Capital+ Input'!#REF!)</f>
        <v>#REF!</v>
      </c>
      <c r="J82" s="164" t="e">
        <f>SUM('Capital+ Input'!#REF!,'Capital+ Input'!#REF!,'Capital+ Input'!#REF!,'Capital+ Input'!#REF!,'Capital+ Input'!#REF!,'Capital+ Input'!#REF!,'Capital+ Input'!#REF!,-J77,'Capital+ Input'!#REF!)-SUM('Capital+ Input'!#REF!,'Capital+ Input'!#REF!,'Capital+ Input'!#REF!)</f>
        <v>#REF!</v>
      </c>
      <c r="K82" s="164" t="e">
        <f>SUM('Capital+ Input'!#REF!,'Capital+ Input'!#REF!,'Capital+ Input'!#REF!,'Capital+ Input'!#REF!,'Capital+ Input'!#REF!,'Capital+ Input'!#REF!,'Capital+ Input'!#REF!,-K77,'Capital+ Input'!#REF!)-SUM('Capital+ Input'!#REF!,'Capital+ Input'!#REF!,'Capital+ Input'!#REF!)</f>
        <v>#REF!</v>
      </c>
      <c r="L82" s="165" t="e">
        <f>SUM('Capital+ Input'!#REF!,'Capital+ Input'!#REF!,'Capital+ Input'!#REF!,'Capital+ Input'!#REF!,'Capital+ Input'!#REF!,'Capital+ Input'!#REF!,'Capital+ Input'!#REF!,-L77,'Capital+ Input'!#REF!)-SUM('Capital+ Input'!#REF!,'Capital+ Input'!#REF!,'Capital+ Input'!#REF!)</f>
        <v>#REF!</v>
      </c>
    </row>
    <row r="83" spans="2:12" ht="18" customHeight="1"/>
    <row r="84" spans="2:12" ht="18" customHeight="1"/>
    <row r="85" spans="2:12" ht="18" customHeight="1"/>
  </sheetData>
  <pageMargins left="0.37" right="0.25" top="0.75" bottom="0.75" header="0.3" footer="0.3"/>
  <pageSetup paperSize="8" scale="59" orientation="portrait" r:id="rId1"/>
  <headerFooter>
    <oddHeader>&amp;L&amp;A</oddHeader>
  </headerFooter>
  <ignoredErrors>
    <ignoredError sqref="C7:L8 C13:L14 C21:L22 C40:L41 C9:L9" evalError="1"/>
    <ignoredError sqref="C77:L78 C80:L81" formulaRange="1"/>
    <ignoredError sqref="C79:L7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39997558519241921"/>
    <pageSetUpPr fitToPage="1"/>
  </sheetPr>
  <dimension ref="A1:S140"/>
  <sheetViews>
    <sheetView showGridLines="0" topLeftCell="A70" zoomScaleNormal="100" workbookViewId="0">
      <selection activeCell="L91" sqref="L91"/>
    </sheetView>
  </sheetViews>
  <sheetFormatPr defaultColWidth="0" defaultRowHeight="12.75" zeroHeight="1"/>
  <cols>
    <col min="1" max="1" width="1.73046875" style="50" customWidth="1"/>
    <col min="2" max="2" width="9.1328125" style="50" customWidth="1"/>
    <col min="3" max="3" width="27" style="50" bestFit="1" customWidth="1"/>
    <col min="4" max="4" width="14.3984375" style="50" bestFit="1" customWidth="1"/>
    <col min="5" max="7" width="16.19921875" style="50" customWidth="1"/>
    <col min="8" max="8" width="15.86328125" style="50" customWidth="1"/>
    <col min="9" max="10" width="15.1328125" style="50" customWidth="1"/>
    <col min="11" max="11" width="14.19921875" style="50" bestFit="1" customWidth="1"/>
    <col min="12" max="12" width="14.3984375" style="50" bestFit="1" customWidth="1"/>
    <col min="13" max="13" width="13.86328125" style="50" customWidth="1"/>
    <col min="14" max="14" width="9.1328125" style="50" customWidth="1"/>
    <col min="15" max="15" width="14.19921875" style="50" bestFit="1" customWidth="1"/>
    <col min="16" max="16" width="11.1328125" style="50" bestFit="1" customWidth="1"/>
    <col min="17" max="18" width="1.73046875" style="50" customWidth="1"/>
    <col min="19" max="19" width="7.1328125" style="50" hidden="1" customWidth="1"/>
    <col min="20" max="16384" width="9.1328125" style="50" hidden="1"/>
  </cols>
  <sheetData>
    <row r="1" spans="2:17" s="52" customFormat="1" ht="15.4" thickBot="1">
      <c r="C1" s="8" t="e">
        <f>'Header Info'!N11&amp;" - " &amp;'Header Info'!N15&amp;" (" &amp;Basis_of_reporting&amp;") - "&amp;'Header Info'!#REF!&amp;" 000s"</f>
        <v>#REF!</v>
      </c>
      <c r="D1" s="4"/>
      <c r="E1" s="4"/>
      <c r="F1" s="131"/>
      <c r="G1" s="35"/>
      <c r="H1" s="36"/>
      <c r="I1" s="4"/>
      <c r="J1" s="128" t="e">
        <f>TEXT(Reporting_period_end_date, "dd-mmm-yy")</f>
        <v>#REF!</v>
      </c>
      <c r="K1" s="4"/>
      <c r="L1" s="4"/>
      <c r="M1" s="37"/>
      <c r="P1" s="37" t="s">
        <v>56</v>
      </c>
    </row>
    <row r="2" spans="2:17" s="52" customFormat="1" ht="15">
      <c r="B2" s="47"/>
      <c r="C2" s="132"/>
      <c r="D2" s="2"/>
      <c r="E2" s="2"/>
      <c r="F2" s="133"/>
      <c r="G2" s="134"/>
      <c r="H2" s="135"/>
      <c r="I2" s="2"/>
      <c r="J2" s="136"/>
      <c r="K2" s="2"/>
      <c r="L2" s="2"/>
      <c r="M2" s="137"/>
      <c r="N2" s="48"/>
      <c r="O2" s="48"/>
      <c r="P2" s="137"/>
      <c r="Q2" s="49"/>
    </row>
    <row r="3" spans="2:17" ht="13.15">
      <c r="B3" s="51"/>
      <c r="C3" s="107" t="s">
        <v>165</v>
      </c>
      <c r="D3" s="108"/>
      <c r="E3" s="108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2:17">
      <c r="B4" s="51"/>
      <c r="C4" s="52"/>
      <c r="D4" s="54"/>
      <c r="E4" s="52"/>
      <c r="F4" s="52"/>
      <c r="G4" s="52"/>
      <c r="H4" s="52"/>
      <c r="I4" s="52"/>
      <c r="J4" s="52"/>
      <c r="K4" s="52"/>
      <c r="L4" s="55"/>
      <c r="M4" s="52"/>
      <c r="N4" s="52"/>
      <c r="O4" s="52"/>
      <c r="P4" s="52"/>
      <c r="Q4" s="53"/>
    </row>
    <row r="5" spans="2:17">
      <c r="B5" s="51" t="b">
        <f>ISBLANK('Capital+ Input'!E13)</f>
        <v>1</v>
      </c>
      <c r="C5" s="190" t="str">
        <f>'Capital+ Input'!E7</f>
        <v>Current reporting month</v>
      </c>
      <c r="D5" s="172" t="str">
        <f>IF($B$5,"",'Capital+ Input'!#REF!+'Capital+ Input'!#REF!+'Capital+ Input'!#REF!+'Capital+ Input'!#REF!+'Capital+ Input'!#REF!+'Capital+ Input'!#REF!)</f>
        <v/>
      </c>
      <c r="E5" s="172" t="str">
        <f>IF($B$5,"",'Capital+ Input'!#REF!+'Capital+ Input'!#REF!)</f>
        <v/>
      </c>
      <c r="F5" s="172" t="str">
        <f>IF($B$5,"",'Capital+ Input'!#REF!)</f>
        <v/>
      </c>
      <c r="G5" s="172" t="str">
        <f>IF($B$5,"",'Capital+ Input'!#REF!)</f>
        <v/>
      </c>
      <c r="H5" s="172" t="str">
        <f>IF($B$5,"",'Capital+ Input'!#REF!+'Capital+ Input'!#REF!)</f>
        <v/>
      </c>
      <c r="I5" s="172" t="str">
        <f>IF($B$5,"",'Capital+ Input'!#REF!+'Capital+ Input'!#REF!+('Capital+ Input'!#REF!+'Capital+ Input'!#REF!))</f>
        <v/>
      </c>
      <c r="J5" s="172" t="str">
        <f>IF($B$5,"",'Capital+ Input'!#REF!+'Capital+ Input'!#REF!-'Capital+ Input'!#REF!)</f>
        <v/>
      </c>
      <c r="K5" s="172" t="str">
        <f>IF($B5,"",-(SUM(D5:J5)-L5))</f>
        <v/>
      </c>
      <c r="L5" s="174" t="str">
        <f>IF($B$5,"",'Capital+ Input'!E13)</f>
        <v/>
      </c>
      <c r="M5" s="52"/>
      <c r="N5" s="52"/>
      <c r="O5" s="52"/>
      <c r="P5" s="52"/>
      <c r="Q5" s="53"/>
    </row>
    <row r="6" spans="2:17">
      <c r="B6" s="51" t="b">
        <f>ISBLANK('Capital+ Input'!F13)</f>
        <v>1</v>
      </c>
      <c r="C6" s="191" t="str">
        <f>'Capital+ Input'!F7</f>
        <v>Q1</v>
      </c>
      <c r="D6" s="182" t="str">
        <f>IF($B$6,"",'Capital+ Input'!#REF!+'Capital+ Input'!#REF!+'Capital+ Input'!#REF!+'Capital+ Input'!#REF!+'Capital+ Input'!#REF!+'Capital+ Input'!#REF!)</f>
        <v/>
      </c>
      <c r="E6" s="182" t="str">
        <f>IF($B$6,"",'Capital+ Input'!#REF!+'Capital+ Input'!#REF!)</f>
        <v/>
      </c>
      <c r="F6" s="182" t="str">
        <f>IF($B$6,"",'Capital+ Input'!#REF!)</f>
        <v/>
      </c>
      <c r="G6" s="182" t="str">
        <f>IF($B$6,"",'Capital+ Input'!#REF!)</f>
        <v/>
      </c>
      <c r="H6" s="182" t="str">
        <f>IF($B$6,"",'Capital+ Input'!#REF!+'Capital+ Input'!#REF!)</f>
        <v/>
      </c>
      <c r="I6" s="182" t="str">
        <f>IF($B$6,"",'Capital+ Input'!#REF!+'Capital+ Input'!#REF!+('Capital+ Input'!#REF!+'Capital+ Input'!#REF!))</f>
        <v/>
      </c>
      <c r="J6" s="182" t="str">
        <f>IF($B$6,"",'Capital+ Input'!#REF!+'Capital+ Input'!#REF!-'Capital+ Input'!#REF!)</f>
        <v/>
      </c>
      <c r="K6" s="182" t="str">
        <f t="shared" ref="K6:K7" si="0">IF($B6,"",-(SUM(D6:J6)-L6))</f>
        <v/>
      </c>
      <c r="L6" s="184" t="str">
        <f>IF($B$6,"",'Capital+ Input'!F13)</f>
        <v/>
      </c>
      <c r="M6" s="52"/>
      <c r="N6" s="52"/>
      <c r="O6" s="52"/>
      <c r="P6" s="52"/>
      <c r="Q6" s="53"/>
    </row>
    <row r="7" spans="2:17">
      <c r="B7" s="51" t="b">
        <f>ISBLANK('Capital+ Input'!G13)</f>
        <v>1</v>
      </c>
      <c r="C7" s="192" t="str">
        <f>'Capital+ Input'!G7</f>
        <v>Q2</v>
      </c>
      <c r="D7" s="54" t="str">
        <f>IF($B$7,"",'Capital+ Input'!#REF!+'Capital+ Input'!#REF!+'Capital+ Input'!#REF!+'Capital+ Input'!#REF!+'Capital+ Input'!#REF!+'Capital+ Input'!#REF!)</f>
        <v/>
      </c>
      <c r="E7" s="54" t="str">
        <f>IF($B$7,"",'Capital+ Input'!#REF!+'Capital+ Input'!#REF!)</f>
        <v/>
      </c>
      <c r="F7" s="54" t="str">
        <f>IF($B$7,"",'Capital+ Input'!#REF!)</f>
        <v/>
      </c>
      <c r="G7" s="54" t="str">
        <f>IF($B$7,"",'Capital+ Input'!#REF!)</f>
        <v/>
      </c>
      <c r="H7" s="54" t="str">
        <f>IF($B$7,"",'Capital+ Input'!#REF!+'Capital+ Input'!#REF!)</f>
        <v/>
      </c>
      <c r="I7" s="54" t="str">
        <f>IF($B$7,"",'Capital+ Input'!#REF!+'Capital+ Input'!#REF!+('Capital+ Input'!#REF!+'Capital+ Input'!#REF!))</f>
        <v/>
      </c>
      <c r="J7" s="54" t="str">
        <f>IF($B$7,"",'Capital+ Input'!#REF!+'Capital+ Input'!#REF!-'Capital+ Input'!#REF!)</f>
        <v/>
      </c>
      <c r="K7" s="54" t="str">
        <f t="shared" si="0"/>
        <v/>
      </c>
      <c r="L7" s="175" t="str">
        <f>IF($B$7,"",'Capital+ Input'!G13)</f>
        <v/>
      </c>
      <c r="M7" s="52"/>
      <c r="N7" s="52"/>
      <c r="O7" s="52"/>
      <c r="P7" s="52"/>
      <c r="Q7" s="53"/>
    </row>
    <row r="8" spans="2:17">
      <c r="B8" s="51" t="b">
        <f>ISBLANK('Capital+ Input'!H13)</f>
        <v>1</v>
      </c>
      <c r="C8" s="191" t="str">
        <f>'Capital+ Input'!H7</f>
        <v>Q3</v>
      </c>
      <c r="D8" s="182" t="str">
        <f>IF($B$8,"",'Capital+ Input'!#REF!+'Capital+ Input'!#REF!+'Capital+ Input'!#REF!+'Capital+ Input'!#REF!+'Capital+ Input'!#REF!+'Capital+ Input'!#REF!)</f>
        <v/>
      </c>
      <c r="E8" s="182" t="str">
        <f>IF($B$8,"",'Capital+ Input'!#REF!+'Capital+ Input'!#REF!)</f>
        <v/>
      </c>
      <c r="F8" s="182" t="str">
        <f>IF($B$8,"",'Capital+ Input'!#REF!)</f>
        <v/>
      </c>
      <c r="G8" s="182" t="str">
        <f>IF($B$8,"",'Capital+ Input'!#REF!)</f>
        <v/>
      </c>
      <c r="H8" s="182" t="str">
        <f>IF($B$8,"",'Capital+ Input'!#REF!+'Capital+ Input'!#REF!)</f>
        <v/>
      </c>
      <c r="I8" s="182" t="str">
        <f>IF($B$8,"",'Capital+ Input'!#REF!+'Capital+ Input'!#REF!+('Capital+ Input'!#REF!+'Capital+ Input'!#REF!))</f>
        <v/>
      </c>
      <c r="J8" s="182" t="str">
        <f>IF($B$8,"",'Capital+ Input'!#REF!+'Capital+ Input'!#REF!-'Capital+ Input'!#REF!)</f>
        <v/>
      </c>
      <c r="K8" s="182" t="str">
        <f>IF($B8,"",-(SUM(D8:J8)-L8))</f>
        <v/>
      </c>
      <c r="L8" s="184" t="str">
        <f>IF($B$8,"",'Capital+ Input'!H13)</f>
        <v/>
      </c>
      <c r="M8" s="52"/>
      <c r="N8" s="52"/>
      <c r="O8" s="52"/>
      <c r="P8" s="52"/>
      <c r="Q8" s="53"/>
    </row>
    <row r="9" spans="2:17">
      <c r="B9" s="51" t="b">
        <f>ISBLANK('Capital+ Input'!I13)</f>
        <v>1</v>
      </c>
      <c r="C9" s="198" t="str">
        <f>'Capital+ Input'!I7</f>
        <v>Q4</v>
      </c>
      <c r="D9" s="176" t="str">
        <f>IF($B$9,"",'Capital+ Input'!#REF!+'Capital+ Input'!#REF!+'Capital+ Input'!#REF!+'Capital+ Input'!#REF!+'Capital+ Input'!#REF!+'Capital+ Input'!#REF!)</f>
        <v/>
      </c>
      <c r="E9" s="177" t="str">
        <f>IF($B$9,"",'Capital+ Input'!#REF!+'Capital+ Input'!#REF!)</f>
        <v/>
      </c>
      <c r="F9" s="177" t="str">
        <f>IF($B$9,"",'Capital+ Input'!#REF!)</f>
        <v/>
      </c>
      <c r="G9" s="177" t="str">
        <f>IF($B$9,"",'Capital+ Input'!#REF!)</f>
        <v/>
      </c>
      <c r="H9" s="177" t="str">
        <f>IF($B$9,"",'Capital+ Input'!#REF!+'Capital+ Input'!#REF!)</f>
        <v/>
      </c>
      <c r="I9" s="177" t="str">
        <f>IF($B$9,"",'Capital+ Input'!#REF!+'Capital+ Input'!#REF!+('Capital+ Input'!#REF!+'Capital+ Input'!#REF!))</f>
        <v/>
      </c>
      <c r="J9" s="177" t="str">
        <f>IF($B$9,"",'Capital+ Input'!#REF!+'Capital+ Input'!#REF!-'Capital+ Input'!#REF!)</f>
        <v/>
      </c>
      <c r="K9" s="177" t="str">
        <f>IF($B9,"",-(SUM(D9:J9)-L9))</f>
        <v/>
      </c>
      <c r="L9" s="178" t="str">
        <f>IF($B$9,"",'Capital+ Input'!I13)</f>
        <v/>
      </c>
      <c r="M9" s="52"/>
      <c r="N9" s="52"/>
      <c r="O9" s="52"/>
      <c r="P9" s="52"/>
      <c r="Q9" s="53"/>
    </row>
    <row r="10" spans="2:17">
      <c r="B10" s="51"/>
      <c r="C10" s="52"/>
      <c r="D10" s="54"/>
      <c r="E10" s="52"/>
      <c r="F10" s="52"/>
      <c r="G10" s="52"/>
      <c r="H10" s="52"/>
      <c r="I10" s="52"/>
      <c r="J10" s="52"/>
      <c r="K10" s="52"/>
      <c r="L10" s="55"/>
      <c r="M10" s="52"/>
      <c r="N10" s="52"/>
      <c r="O10" s="52"/>
      <c r="P10" s="52"/>
      <c r="Q10" s="53"/>
    </row>
    <row r="11" spans="2:17">
      <c r="B11" s="51"/>
      <c r="C11" s="52"/>
      <c r="D11" s="101" t="e">
        <f>IF($B$5,IF($B$6,IF($B$7,IF($B$8,IF($B$9,NA(),D9),D8),D7),D6),D5)</f>
        <v>#N/A</v>
      </c>
      <c r="E11" s="101" t="e">
        <f t="shared" ref="E11:L11" si="1">IF($B$5,IF($B$6,IF($B$7,IF($B$8,IF($B$9,NA(),E9),E8),E7),E6),E5)</f>
        <v>#N/A</v>
      </c>
      <c r="F11" s="101" t="e">
        <f t="shared" si="1"/>
        <v>#N/A</v>
      </c>
      <c r="G11" s="101" t="e">
        <f t="shared" si="1"/>
        <v>#N/A</v>
      </c>
      <c r="H11" s="101" t="e">
        <f t="shared" si="1"/>
        <v>#N/A</v>
      </c>
      <c r="I11" s="101" t="e">
        <f t="shared" si="1"/>
        <v>#N/A</v>
      </c>
      <c r="J11" s="101" t="e">
        <f t="shared" si="1"/>
        <v>#N/A</v>
      </c>
      <c r="K11" s="101" t="e">
        <f t="shared" si="1"/>
        <v>#N/A</v>
      </c>
      <c r="L11" s="101" t="e">
        <f t="shared" si="1"/>
        <v>#N/A</v>
      </c>
      <c r="M11" s="52"/>
      <c r="N11" s="52"/>
      <c r="O11" s="52"/>
      <c r="P11" s="52"/>
      <c r="Q11" s="53"/>
    </row>
    <row r="12" spans="2:17" ht="39.4">
      <c r="B12" s="51"/>
      <c r="C12" s="5"/>
      <c r="D12" s="56" t="s">
        <v>119</v>
      </c>
      <c r="E12" s="57" t="s">
        <v>120</v>
      </c>
      <c r="F12" s="57" t="s">
        <v>151</v>
      </c>
      <c r="G12" s="57" t="s">
        <v>121</v>
      </c>
      <c r="H12" s="58" t="s">
        <v>122</v>
      </c>
      <c r="I12" s="58" t="s">
        <v>108</v>
      </c>
      <c r="J12" s="57" t="s">
        <v>123</v>
      </c>
      <c r="K12" s="57" t="s">
        <v>152</v>
      </c>
      <c r="L12" s="56" t="s">
        <v>124</v>
      </c>
      <c r="M12" s="59"/>
      <c r="N12" s="52"/>
      <c r="O12" s="52"/>
      <c r="P12" s="52"/>
      <c r="Q12" s="53"/>
    </row>
    <row r="13" spans="2:17" s="65" customFormat="1">
      <c r="B13" s="60"/>
      <c r="C13" s="61" t="s">
        <v>125</v>
      </c>
      <c r="D13" s="62"/>
      <c r="E13" s="63"/>
      <c r="F13" s="63"/>
      <c r="G13" s="63"/>
      <c r="H13" s="63"/>
      <c r="I13" s="63"/>
      <c r="J13" s="63"/>
      <c r="K13" s="63"/>
      <c r="L13" s="63" t="e">
        <f>L11</f>
        <v>#N/A</v>
      </c>
      <c r="M13" s="52"/>
      <c r="N13" s="59"/>
      <c r="O13" s="59"/>
      <c r="P13" s="59"/>
      <c r="Q13" s="64"/>
    </row>
    <row r="14" spans="2:17">
      <c r="B14" s="51"/>
      <c r="C14" s="66" t="s">
        <v>128</v>
      </c>
      <c r="D14" s="62"/>
      <c r="E14" s="63" t="e">
        <f>IF(AND(D32&gt;0,D32+E11&gt;0),MIN(D32,D32+E11),0)</f>
        <v>#N/A</v>
      </c>
      <c r="F14" s="63" t="e">
        <f t="shared" ref="F14:J14" si="2">IF(AND(E32&gt;0,E32+F11&gt;0),MIN(E32,E32+F11),0)</f>
        <v>#N/A</v>
      </c>
      <c r="G14" s="63" t="e">
        <f t="shared" si="2"/>
        <v>#N/A</v>
      </c>
      <c r="H14" s="63" t="e">
        <f t="shared" si="2"/>
        <v>#N/A</v>
      </c>
      <c r="I14" s="63" t="e">
        <f>IF(AND(H32&gt;0,H32+I11&gt;0),MIN(H32,H32+I11),0)</f>
        <v>#N/A</v>
      </c>
      <c r="J14" s="63" t="e">
        <f t="shared" si="2"/>
        <v>#N/A</v>
      </c>
      <c r="K14" s="63" t="e">
        <f>IF(AND(J32&gt;0,J32+K11&gt;0),MIN(J32,J32+K11),0)</f>
        <v>#N/A</v>
      </c>
      <c r="L14" s="63"/>
      <c r="M14" s="52"/>
      <c r="N14" s="52"/>
      <c r="O14" s="52"/>
      <c r="P14" s="52"/>
      <c r="Q14" s="53"/>
    </row>
    <row r="15" spans="2:17">
      <c r="B15" s="51"/>
      <c r="C15" s="68" t="s">
        <v>129</v>
      </c>
      <c r="D15" s="69"/>
      <c r="E15" s="70" t="e">
        <f>IF(AND(D32&gt;0,E11&lt;0),MIN(D32,ABS(E11)),0)</f>
        <v>#N/A</v>
      </c>
      <c r="F15" s="70" t="e">
        <f t="shared" ref="F15:K15" si="3">IF(AND(E32&gt;0,F11&lt;0),MIN(E32,ABS(F11)),0)</f>
        <v>#N/A</v>
      </c>
      <c r="G15" s="70" t="e">
        <f t="shared" si="3"/>
        <v>#N/A</v>
      </c>
      <c r="H15" s="70" t="e">
        <f t="shared" si="3"/>
        <v>#N/A</v>
      </c>
      <c r="I15" s="70" t="e">
        <f t="shared" si="3"/>
        <v>#N/A</v>
      </c>
      <c r="J15" s="70" t="e">
        <f t="shared" si="3"/>
        <v>#N/A</v>
      </c>
      <c r="K15" s="70" t="e">
        <f t="shared" si="3"/>
        <v>#N/A</v>
      </c>
      <c r="L15" s="70"/>
      <c r="M15" s="52"/>
      <c r="N15" s="52"/>
      <c r="O15" s="52"/>
      <c r="P15" s="52"/>
      <c r="Q15" s="53"/>
    </row>
    <row r="16" spans="2:17">
      <c r="B16" s="51"/>
      <c r="C16" s="71" t="s">
        <v>130</v>
      </c>
      <c r="D16" s="69" t="e">
        <f>MAX(0,D11)</f>
        <v>#N/A</v>
      </c>
      <c r="E16" s="70" t="e">
        <f>IF(AND(E11&gt;0,D32+E11&gt;0),MIN(E11,D32+E11),0)</f>
        <v>#N/A</v>
      </c>
      <c r="F16" s="70" t="e">
        <f t="shared" ref="F16:J16" si="4">IF(AND(F11&gt;0,E32+F11&gt;0),MIN(F11,E32+F11),0)</f>
        <v>#N/A</v>
      </c>
      <c r="G16" s="70" t="e">
        <f t="shared" si="4"/>
        <v>#N/A</v>
      </c>
      <c r="H16" s="70" t="e">
        <f t="shared" si="4"/>
        <v>#N/A</v>
      </c>
      <c r="I16" s="70" t="e">
        <f t="shared" si="4"/>
        <v>#N/A</v>
      </c>
      <c r="J16" s="70" t="e">
        <f t="shared" si="4"/>
        <v>#N/A</v>
      </c>
      <c r="K16" s="70" t="e">
        <f>IF(AND(K11&gt;0,J32+K11&gt;0),MIN(K11,J32+K11),0)</f>
        <v>#N/A</v>
      </c>
      <c r="L16" s="70"/>
      <c r="M16" s="52"/>
      <c r="N16" s="52"/>
      <c r="O16" s="52"/>
      <c r="P16" s="52"/>
      <c r="Q16" s="53"/>
    </row>
    <row r="17" spans="2:17">
      <c r="B17" s="51"/>
      <c r="C17" s="72" t="s">
        <v>132</v>
      </c>
      <c r="D17" s="69" t="e">
        <f>IF(AND(D32&gt;0,D11&gt;=0),D11,0)</f>
        <v>#N/A</v>
      </c>
      <c r="E17" s="70" t="e">
        <f>IF(AND(E32&gt;0,E11&gt;=0),E11,0)</f>
        <v>#N/A</v>
      </c>
      <c r="F17" s="70" t="e">
        <f t="shared" ref="F17:K17" si="5">IF(AND(F32&gt;0,F11&gt;=0),F11,0)</f>
        <v>#N/A</v>
      </c>
      <c r="G17" s="70" t="e">
        <f t="shared" si="5"/>
        <v>#N/A</v>
      </c>
      <c r="H17" s="70" t="e">
        <f t="shared" si="5"/>
        <v>#N/A</v>
      </c>
      <c r="I17" s="70" t="e">
        <f t="shared" si="5"/>
        <v>#N/A</v>
      </c>
      <c r="J17" s="70" t="e">
        <f t="shared" si="5"/>
        <v>#N/A</v>
      </c>
      <c r="K17" s="70" t="e">
        <f t="shared" si="5"/>
        <v>#N/A</v>
      </c>
      <c r="L17" s="70" t="e">
        <f>L13</f>
        <v>#N/A</v>
      </c>
      <c r="M17" s="52"/>
      <c r="N17" s="52"/>
      <c r="O17" s="52"/>
      <c r="P17" s="52"/>
      <c r="Q17" s="53"/>
    </row>
    <row r="18" spans="2:17">
      <c r="B18" s="51"/>
      <c r="C18" s="73" t="s">
        <v>134</v>
      </c>
      <c r="D18" s="74" t="e">
        <f>IF(AND(D32&gt;0,D11&lt;0),ABS(D11),0)</f>
        <v>#N/A</v>
      </c>
      <c r="E18" s="75" t="e">
        <f>IF(AND(E32&gt;0,E11&lt;0),ABS(E11),0)</f>
        <v>#N/A</v>
      </c>
      <c r="F18" s="75" t="e">
        <f t="shared" ref="F18:K18" si="6">IF(AND(F32&gt;0,F11&lt;0),ABS(F11),0)</f>
        <v>#N/A</v>
      </c>
      <c r="G18" s="75" t="e">
        <f t="shared" si="6"/>
        <v>#N/A</v>
      </c>
      <c r="H18" s="75" t="e">
        <f t="shared" si="6"/>
        <v>#N/A</v>
      </c>
      <c r="I18" s="75" t="e">
        <f t="shared" si="6"/>
        <v>#N/A</v>
      </c>
      <c r="J18" s="75" t="e">
        <f t="shared" si="6"/>
        <v>#N/A</v>
      </c>
      <c r="K18" s="75" t="e">
        <f t="shared" si="6"/>
        <v>#N/A</v>
      </c>
      <c r="L18" s="75"/>
      <c r="M18" s="52"/>
      <c r="N18" s="52"/>
      <c r="O18" s="52"/>
      <c r="P18" s="52"/>
      <c r="Q18" s="53"/>
    </row>
    <row r="19" spans="2:17">
      <c r="B19" s="51"/>
      <c r="C19" s="66" t="s">
        <v>136</v>
      </c>
      <c r="D19" s="62"/>
      <c r="E19" s="63" t="e">
        <f t="shared" ref="E19:K19" si="7">IF(AND(D32&lt;0,D32+E11&lt;0),MAX(D32,D32+E11),0)</f>
        <v>#N/A</v>
      </c>
      <c r="F19" s="63" t="e">
        <f t="shared" si="7"/>
        <v>#N/A</v>
      </c>
      <c r="G19" s="63" t="e">
        <f t="shared" si="7"/>
        <v>#N/A</v>
      </c>
      <c r="H19" s="63" t="e">
        <f t="shared" si="7"/>
        <v>#N/A</v>
      </c>
      <c r="I19" s="63" t="e">
        <f t="shared" si="7"/>
        <v>#N/A</v>
      </c>
      <c r="J19" s="63" t="e">
        <f t="shared" si="7"/>
        <v>#N/A</v>
      </c>
      <c r="K19" s="63" t="e">
        <f t="shared" si="7"/>
        <v>#N/A</v>
      </c>
      <c r="L19" s="63"/>
      <c r="M19" s="52"/>
      <c r="N19" s="52"/>
      <c r="O19" s="52"/>
      <c r="P19" s="52"/>
      <c r="Q19" s="53"/>
    </row>
    <row r="20" spans="2:17">
      <c r="B20" s="51"/>
      <c r="C20" s="68" t="s">
        <v>138</v>
      </c>
      <c r="D20" s="69" t="e">
        <f>MIN(0,D11)</f>
        <v>#N/A</v>
      </c>
      <c r="E20" s="70" t="e">
        <f t="shared" ref="E20:K20" si="8">IF(AND(E11&lt;0,D32+E11&lt;0),MAX(D32+E11,E11),0)</f>
        <v>#N/A</v>
      </c>
      <c r="F20" s="70" t="e">
        <f t="shared" si="8"/>
        <v>#N/A</v>
      </c>
      <c r="G20" s="70" t="e">
        <f t="shared" si="8"/>
        <v>#N/A</v>
      </c>
      <c r="H20" s="70" t="e">
        <f t="shared" si="8"/>
        <v>#N/A</v>
      </c>
      <c r="I20" s="70" t="e">
        <f t="shared" si="8"/>
        <v>#N/A</v>
      </c>
      <c r="J20" s="70" t="e">
        <f t="shared" si="8"/>
        <v>#N/A</v>
      </c>
      <c r="K20" s="70" t="e">
        <f t="shared" si="8"/>
        <v>#N/A</v>
      </c>
      <c r="L20" s="70"/>
      <c r="M20" s="52"/>
      <c r="N20" s="52"/>
      <c r="O20" s="52"/>
      <c r="P20" s="52"/>
      <c r="Q20" s="53"/>
    </row>
    <row r="21" spans="2:17">
      <c r="B21" s="51"/>
      <c r="C21" s="71" t="s">
        <v>140</v>
      </c>
      <c r="D21" s="69"/>
      <c r="E21" s="70" t="e">
        <f t="shared" ref="E21:K21" si="9">IF(AND(D32&lt;0,E11&gt;0),MAX(D32,-1*E11),0)</f>
        <v>#N/A</v>
      </c>
      <c r="F21" s="70" t="e">
        <f t="shared" si="9"/>
        <v>#N/A</v>
      </c>
      <c r="G21" s="70" t="e">
        <f t="shared" si="9"/>
        <v>#N/A</v>
      </c>
      <c r="H21" s="70" t="e">
        <f t="shared" si="9"/>
        <v>#N/A</v>
      </c>
      <c r="I21" s="70" t="e">
        <f t="shared" si="9"/>
        <v>#N/A</v>
      </c>
      <c r="J21" s="70" t="e">
        <f t="shared" si="9"/>
        <v>#N/A</v>
      </c>
      <c r="K21" s="70" t="e">
        <f t="shared" si="9"/>
        <v>#N/A</v>
      </c>
      <c r="L21" s="70"/>
      <c r="M21" s="52"/>
      <c r="N21" s="52"/>
      <c r="O21" s="52"/>
      <c r="P21" s="52"/>
      <c r="Q21" s="53"/>
    </row>
    <row r="22" spans="2:17">
      <c r="B22" s="51"/>
      <c r="C22" s="72" t="s">
        <v>142</v>
      </c>
      <c r="D22" s="69" t="e">
        <f>IF(AND(D32&lt;0,D11&gt;=0),-1*ABS(D11),0)</f>
        <v>#N/A</v>
      </c>
      <c r="E22" s="70" t="e">
        <f>IF(AND(E32&lt;0,E11&gt;=0),-1*ABS(E11),0)</f>
        <v>#N/A</v>
      </c>
      <c r="F22" s="70" t="e">
        <f t="shared" ref="F22:K22" si="10">IF(AND(F32&lt;0,F11&gt;=0),-1*ABS(F11),0)</f>
        <v>#N/A</v>
      </c>
      <c r="G22" s="70" t="e">
        <f t="shared" si="10"/>
        <v>#N/A</v>
      </c>
      <c r="H22" s="70" t="e">
        <f t="shared" si="10"/>
        <v>#N/A</v>
      </c>
      <c r="I22" s="70" t="e">
        <f t="shared" si="10"/>
        <v>#N/A</v>
      </c>
      <c r="J22" s="70" t="e">
        <f t="shared" si="10"/>
        <v>#N/A</v>
      </c>
      <c r="K22" s="70" t="e">
        <f t="shared" si="10"/>
        <v>#N/A</v>
      </c>
      <c r="L22" s="70"/>
      <c r="M22" s="52"/>
      <c r="N22" s="52"/>
      <c r="O22" s="52"/>
      <c r="P22" s="52"/>
      <c r="Q22" s="53"/>
    </row>
    <row r="23" spans="2:17">
      <c r="B23" s="51"/>
      <c r="C23" s="73" t="s">
        <v>143</v>
      </c>
      <c r="D23" s="74" t="e">
        <f>IF(AND(D32&lt;0,D11&lt;0),D11,0)</f>
        <v>#N/A</v>
      </c>
      <c r="E23" s="75" t="e">
        <f>IF(AND(E32&lt;0,E11&lt;0),E11,0)</f>
        <v>#N/A</v>
      </c>
      <c r="F23" s="75" t="e">
        <f t="shared" ref="F23:K23" si="11">IF(AND(F32&lt;0,F11&lt;0),F11,0)</f>
        <v>#N/A</v>
      </c>
      <c r="G23" s="75" t="e">
        <f t="shared" si="11"/>
        <v>#N/A</v>
      </c>
      <c r="H23" s="75" t="e">
        <f t="shared" si="11"/>
        <v>#N/A</v>
      </c>
      <c r="I23" s="75" t="e">
        <f t="shared" si="11"/>
        <v>#N/A</v>
      </c>
      <c r="J23" s="75" t="e">
        <f t="shared" si="11"/>
        <v>#N/A</v>
      </c>
      <c r="K23" s="75" t="e">
        <f t="shared" si="11"/>
        <v>#N/A</v>
      </c>
      <c r="L23" s="75"/>
      <c r="M23" s="52"/>
      <c r="N23" s="52"/>
      <c r="O23" s="52"/>
      <c r="P23" s="52"/>
      <c r="Q23" s="53"/>
    </row>
    <row r="24" spans="2:17">
      <c r="B24" s="51"/>
      <c r="C24" s="79" t="s">
        <v>144</v>
      </c>
      <c r="D24" s="62" t="e">
        <f>D32</f>
        <v>#N/A</v>
      </c>
      <c r="E24" s="63" t="e">
        <f>D24</f>
        <v>#N/A</v>
      </c>
      <c r="F24" s="63"/>
      <c r="G24" s="63"/>
      <c r="H24" s="63"/>
      <c r="I24" s="63"/>
      <c r="J24" s="63"/>
      <c r="K24" s="63"/>
      <c r="L24" s="63"/>
      <c r="M24" s="52"/>
      <c r="N24" s="52"/>
      <c r="O24" s="80"/>
      <c r="P24" s="80"/>
      <c r="Q24" s="81"/>
    </row>
    <row r="25" spans="2:17">
      <c r="B25" s="51"/>
      <c r="C25" s="82" t="s">
        <v>144</v>
      </c>
      <c r="D25" s="69"/>
      <c r="E25" s="70" t="e">
        <f>E32</f>
        <v>#N/A</v>
      </c>
      <c r="F25" s="70" t="e">
        <f>E25</f>
        <v>#N/A</v>
      </c>
      <c r="G25" s="70"/>
      <c r="H25" s="70"/>
      <c r="I25" s="70"/>
      <c r="J25" s="70"/>
      <c r="K25" s="70"/>
      <c r="L25" s="70"/>
      <c r="M25" s="52"/>
      <c r="N25" s="52"/>
      <c r="O25" s="52"/>
      <c r="P25" s="52"/>
      <c r="Q25" s="81"/>
    </row>
    <row r="26" spans="2:17">
      <c r="B26" s="51"/>
      <c r="C26" s="82" t="s">
        <v>144</v>
      </c>
      <c r="D26" s="69"/>
      <c r="E26" s="70"/>
      <c r="F26" s="70" t="e">
        <f>F32</f>
        <v>#N/A</v>
      </c>
      <c r="G26" s="70" t="e">
        <f>F26</f>
        <v>#N/A</v>
      </c>
      <c r="H26" s="70"/>
      <c r="I26" s="70"/>
      <c r="J26" s="70"/>
      <c r="K26" s="70"/>
      <c r="L26" s="70"/>
      <c r="M26" s="52"/>
      <c r="N26" s="52"/>
      <c r="O26" s="52"/>
      <c r="P26" s="52"/>
      <c r="Q26" s="81"/>
    </row>
    <row r="27" spans="2:17">
      <c r="B27" s="51"/>
      <c r="C27" s="82" t="s">
        <v>144</v>
      </c>
      <c r="D27" s="69"/>
      <c r="E27" s="70"/>
      <c r="F27" s="70"/>
      <c r="G27" s="70" t="e">
        <f>G32</f>
        <v>#N/A</v>
      </c>
      <c r="H27" s="70" t="e">
        <f>G27</f>
        <v>#N/A</v>
      </c>
      <c r="I27" s="70"/>
      <c r="J27" s="70"/>
      <c r="K27" s="70"/>
      <c r="L27" s="70"/>
      <c r="M27" s="52"/>
      <c r="N27" s="52"/>
      <c r="O27" s="52"/>
      <c r="P27" s="52"/>
      <c r="Q27" s="81"/>
    </row>
    <row r="28" spans="2:17">
      <c r="B28" s="51"/>
      <c r="C28" s="82" t="s">
        <v>144</v>
      </c>
      <c r="D28" s="69"/>
      <c r="E28" s="70"/>
      <c r="F28" s="70"/>
      <c r="G28" s="70"/>
      <c r="H28" s="70" t="e">
        <f>H32</f>
        <v>#N/A</v>
      </c>
      <c r="I28" s="70" t="e">
        <f>H28</f>
        <v>#N/A</v>
      </c>
      <c r="J28" s="70"/>
      <c r="K28" s="70"/>
      <c r="L28" s="70"/>
      <c r="M28" s="52"/>
      <c r="N28" s="52"/>
      <c r="O28" s="52"/>
      <c r="P28" s="52"/>
      <c r="Q28" s="81"/>
    </row>
    <row r="29" spans="2:17">
      <c r="B29" s="51"/>
      <c r="C29" s="82" t="s">
        <v>144</v>
      </c>
      <c r="D29" s="70"/>
      <c r="E29" s="70"/>
      <c r="F29" s="70"/>
      <c r="G29" s="70"/>
      <c r="H29" s="70"/>
      <c r="I29" s="70" t="e">
        <f>I32</f>
        <v>#N/A</v>
      </c>
      <c r="J29" s="70" t="e">
        <f>I29</f>
        <v>#N/A</v>
      </c>
      <c r="K29" s="70"/>
      <c r="L29" s="70"/>
      <c r="M29" s="52"/>
      <c r="N29" s="52"/>
      <c r="O29" s="52"/>
      <c r="P29" s="52"/>
      <c r="Q29" s="53"/>
    </row>
    <row r="30" spans="2:17">
      <c r="B30" s="51"/>
      <c r="C30" s="82" t="s">
        <v>144</v>
      </c>
      <c r="D30" s="70"/>
      <c r="E30" s="70"/>
      <c r="F30" s="70"/>
      <c r="G30" s="70"/>
      <c r="H30" s="70"/>
      <c r="I30" s="70"/>
      <c r="J30" s="70" t="e">
        <f>J32</f>
        <v>#N/A</v>
      </c>
      <c r="K30" s="70" t="e">
        <f>J30</f>
        <v>#N/A</v>
      </c>
      <c r="L30" s="70"/>
      <c r="M30" s="52"/>
      <c r="N30" s="52"/>
      <c r="O30" s="52"/>
      <c r="P30" s="52"/>
      <c r="Q30" s="53"/>
    </row>
    <row r="31" spans="2:17" ht="13.15" thickBot="1">
      <c r="B31" s="51"/>
      <c r="C31" s="83" t="s">
        <v>144</v>
      </c>
      <c r="D31" s="84"/>
      <c r="E31" s="85"/>
      <c r="F31" s="85"/>
      <c r="G31" s="85"/>
      <c r="H31" s="85"/>
      <c r="I31" s="85"/>
      <c r="J31" s="85"/>
      <c r="K31" s="85" t="e">
        <f>K32</f>
        <v>#N/A</v>
      </c>
      <c r="L31" s="85" t="e">
        <f>K31</f>
        <v>#N/A</v>
      </c>
      <c r="M31" s="52"/>
      <c r="N31" s="52"/>
      <c r="O31" s="52"/>
      <c r="P31" s="52"/>
      <c r="Q31" s="53"/>
    </row>
    <row r="32" spans="2:17" ht="13.5" thickTop="1">
      <c r="B32" s="51"/>
      <c r="C32" s="86" t="s">
        <v>145</v>
      </c>
      <c r="D32" s="87" t="e">
        <f>D11</f>
        <v>#N/A</v>
      </c>
      <c r="E32" s="87" t="e">
        <f t="shared" ref="E32:K32" si="12">D32+E11</f>
        <v>#N/A</v>
      </c>
      <c r="F32" s="87" t="e">
        <f t="shared" si="12"/>
        <v>#N/A</v>
      </c>
      <c r="G32" s="87" t="e">
        <f t="shared" si="12"/>
        <v>#N/A</v>
      </c>
      <c r="H32" s="87" t="e">
        <f t="shared" si="12"/>
        <v>#N/A</v>
      </c>
      <c r="I32" s="87" t="e">
        <f t="shared" si="12"/>
        <v>#N/A</v>
      </c>
      <c r="J32" s="87" t="e">
        <f t="shared" si="12"/>
        <v>#N/A</v>
      </c>
      <c r="K32" s="87" t="e">
        <f t="shared" si="12"/>
        <v>#N/A</v>
      </c>
      <c r="L32" s="87" t="e">
        <f>K32</f>
        <v>#N/A</v>
      </c>
      <c r="M32" s="52"/>
      <c r="N32" s="52"/>
      <c r="O32" s="52"/>
      <c r="P32" s="52"/>
      <c r="Q32" s="53"/>
    </row>
    <row r="33" spans="2:17" ht="13.15" thickBot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</row>
    <row r="34" spans="2:17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</row>
    <row r="35" spans="2:17" ht="13.15">
      <c r="B35" s="51"/>
      <c r="C35" s="107" t="s">
        <v>164</v>
      </c>
      <c r="D35" s="108"/>
      <c r="E35" s="10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2:17">
      <c r="B36" s="51"/>
      <c r="C36" s="52"/>
      <c r="D36" s="52"/>
      <c r="E36" s="52"/>
      <c r="F36" s="52"/>
      <c r="G36" s="52"/>
      <c r="H36" s="52"/>
      <c r="I36" s="52"/>
      <c r="J36" s="88"/>
      <c r="K36" s="88"/>
      <c r="L36" s="52"/>
      <c r="M36" s="52"/>
      <c r="N36" s="52"/>
      <c r="O36" s="52"/>
      <c r="P36" s="89"/>
      <c r="Q36" s="53"/>
    </row>
    <row r="37" spans="2:17">
      <c r="B37" s="51"/>
      <c r="C37" s="102" t="s">
        <v>146</v>
      </c>
      <c r="D37" s="102">
        <f>IF(D38=DATE(2014,12,31),1,0)+IF(D38=DATE(2015,12,31),1,0)+IF(D38=DATE(2016,12,31),1,0)+IF(D38=DATE(2017,12,31),1,0)+IF(D38=DATE(2018,12,31),1,0)+IF(D38=DATE(2019,12,31),1,0)+IF(D38=DATE(2020,12,31),1,0)+IF(D38=DATE(2021,12,31),1,0)+IF(D38=DATE(2022,12,31),1,0)</f>
        <v>0</v>
      </c>
      <c r="E37" s="102">
        <f t="shared" ref="E37:M37" si="13">IF(E38=DATE(2014,12,31),1,0)+IF(E38=DATE(2015,12,31),1,0)+IF(E38=DATE(2016,12,31),1,0)+IF(E38=DATE(2017,12,31),1,0)+IF(E38=DATE(2018,12,31),1,0)+IF(E38=DATE(2019,12,31),1,0)+IF(E38=DATE(2020,12,31),1,0)+IF(E38=DATE(2021,12,31),1,0)+IF(E38=DATE(2022,12,31),1,0)</f>
        <v>0</v>
      </c>
      <c r="F37" s="102">
        <f t="shared" si="13"/>
        <v>0</v>
      </c>
      <c r="G37" s="102">
        <f t="shared" si="13"/>
        <v>0</v>
      </c>
      <c r="H37" s="102">
        <f t="shared" si="13"/>
        <v>0</v>
      </c>
      <c r="I37" s="102">
        <f t="shared" si="13"/>
        <v>0</v>
      </c>
      <c r="J37" s="102">
        <f t="shared" si="13"/>
        <v>0</v>
      </c>
      <c r="K37" s="102">
        <f t="shared" si="13"/>
        <v>0</v>
      </c>
      <c r="L37" s="102">
        <f t="shared" si="13"/>
        <v>0</v>
      </c>
      <c r="M37" s="102">
        <f t="shared" si="13"/>
        <v>0</v>
      </c>
      <c r="N37" s="52"/>
      <c r="O37" s="52"/>
      <c r="P37" s="89"/>
      <c r="Q37" s="90"/>
    </row>
    <row r="38" spans="2:17">
      <c r="B38" s="51"/>
      <c r="C38" s="103"/>
      <c r="D38" s="104">
        <f>'Capital+ Input'!E9</f>
        <v>0</v>
      </c>
      <c r="E38" s="104">
        <f>'Capital+ Input'!F9</f>
        <v>0</v>
      </c>
      <c r="F38" s="104">
        <f>'Capital+ Input'!G9</f>
        <v>0</v>
      </c>
      <c r="G38" s="104">
        <f>'Capital+ Input'!H9</f>
        <v>0</v>
      </c>
      <c r="H38" s="104">
        <f>'Capital+ Input'!I9</f>
        <v>0</v>
      </c>
      <c r="I38" s="104">
        <f>'Capital+ Input'!J9</f>
        <v>0</v>
      </c>
      <c r="J38" s="104">
        <f>'Capital+ Input'!K9</f>
        <v>0</v>
      </c>
      <c r="K38" s="104">
        <f>'Capital+ Input'!L9</f>
        <v>0</v>
      </c>
      <c r="L38" s="104">
        <f>'Capital+ Input'!M9</f>
        <v>0</v>
      </c>
      <c r="M38" s="104">
        <f>'Capital+ Input'!N9</f>
        <v>0</v>
      </c>
      <c r="N38" s="52"/>
      <c r="O38" s="52"/>
      <c r="P38" s="89"/>
      <c r="Q38" s="90"/>
    </row>
    <row r="39" spans="2:17">
      <c r="B39" s="51"/>
      <c r="C39" s="102" t="s">
        <v>147</v>
      </c>
      <c r="D39" s="197">
        <f>IF($B$5,IF($B$6,IF($B$7,IF($B$8,0,4),3),2),1)</f>
        <v>0</v>
      </c>
      <c r="E39" s="105" t="e">
        <f>1+MATCH(1,E37:H37,0)</f>
        <v>#N/A</v>
      </c>
      <c r="F39" s="105" t="e">
        <f>5+MATCH(1,I37:L37,0)</f>
        <v>#N/A</v>
      </c>
      <c r="G39" s="105">
        <v>10</v>
      </c>
      <c r="H39" s="102"/>
      <c r="I39" s="102"/>
      <c r="J39" s="106"/>
      <c r="K39" s="106"/>
      <c r="L39" s="102"/>
      <c r="M39" s="102"/>
      <c r="N39" s="52"/>
      <c r="O39" s="52"/>
      <c r="P39" s="89"/>
      <c r="Q39" s="90"/>
    </row>
    <row r="40" spans="2:17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89"/>
      <c r="Q40" s="90"/>
    </row>
    <row r="41" spans="2:17" ht="13.15">
      <c r="B41" s="51"/>
      <c r="C41" s="52"/>
      <c r="D41" s="91" t="e">
        <f>IF(D39=0,NA(),TEXT(INDEX('Capital+ Input'!$E$9:$N$9,D39),"mmm-yy"))</f>
        <v>#N/A</v>
      </c>
      <c r="E41" s="91" t="e">
        <f>TEXT(INDEX('Capital+ Input'!$E$9:$N$9,E39),"mmm-yy")</f>
        <v>#N/A</v>
      </c>
      <c r="F41" s="91" t="e">
        <f>TEXT(INDEX('Capital+ Input'!$E$9:$N$9,F39),"mmm-yy")</f>
        <v>#N/A</v>
      </c>
      <c r="G41" s="91" t="str">
        <f>TEXT(INDEX('Capital+ Input'!$E$9:$N$9,G39),"mmm-yy")</f>
        <v>Jan-00</v>
      </c>
      <c r="H41" s="52"/>
      <c r="I41" s="54"/>
      <c r="J41" s="52"/>
      <c r="K41" s="52"/>
      <c r="L41" s="52"/>
      <c r="M41" s="52"/>
      <c r="N41" s="52"/>
      <c r="O41" s="52"/>
      <c r="P41" s="52"/>
      <c r="Q41" s="90"/>
    </row>
    <row r="42" spans="2:17">
      <c r="B42" s="51"/>
      <c r="C42" s="52" t="s">
        <v>153</v>
      </c>
      <c r="D42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2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2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2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2" s="54"/>
      <c r="I42" s="54"/>
      <c r="J42" s="92"/>
      <c r="K42" s="54"/>
      <c r="L42" s="54"/>
      <c r="M42" s="52"/>
      <c r="N42" s="52"/>
      <c r="O42" s="52"/>
      <c r="P42" s="52"/>
      <c r="Q42" s="53"/>
    </row>
    <row r="43" spans="2:17">
      <c r="B43" s="51"/>
      <c r="C43" s="52" t="s">
        <v>148</v>
      </c>
      <c r="D43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3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3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3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3" s="54"/>
      <c r="I43" s="54"/>
      <c r="J43" s="92"/>
      <c r="K43" s="54"/>
      <c r="L43" s="54"/>
      <c r="M43" s="52"/>
      <c r="N43" s="52"/>
      <c r="O43" s="52"/>
      <c r="P43" s="52"/>
      <c r="Q43" s="53"/>
    </row>
    <row r="44" spans="2:17">
      <c r="B44" s="51"/>
      <c r="C44" s="52" t="s">
        <v>124</v>
      </c>
      <c r="D44" s="54" t="e">
        <f>IF(D39=0,NA(),INDEX('Capital+ Input'!$E$13:$N$13,Calculations!D$39))</f>
        <v>#N/A</v>
      </c>
      <c r="E44" s="54" t="e">
        <f>INDEX('Capital+ Input'!$E$13:$N$13,Calculations!E$39)</f>
        <v>#N/A</v>
      </c>
      <c r="F44" s="54" t="e">
        <f>INDEX('Capital+ Input'!$E$13:$N$13,Calculations!F$39)</f>
        <v>#N/A</v>
      </c>
      <c r="G44" s="54">
        <f>INDEX('Capital+ Input'!$E$13:$N$13,Calculations!G$39)</f>
        <v>0</v>
      </c>
      <c r="H44" s="54"/>
      <c r="I44" s="54"/>
      <c r="J44" s="54"/>
      <c r="K44" s="54"/>
      <c r="L44" s="54"/>
      <c r="M44" s="52"/>
      <c r="N44" s="52"/>
      <c r="O44" s="52"/>
      <c r="P44" s="52"/>
      <c r="Q44" s="53"/>
    </row>
    <row r="45" spans="2:17">
      <c r="B45" s="51"/>
      <c r="C45" s="52" t="s">
        <v>154</v>
      </c>
      <c r="D45" s="54" t="e">
        <f>IF(D39=0,NA(),INDEX('Capital+ Input'!$E$17:$N$17,Calculations!D39))</f>
        <v>#N/A</v>
      </c>
      <c r="E45" s="54" t="e">
        <f>INDEX('Capital+ Input'!$E$17:$N$17,Calculations!E39)</f>
        <v>#N/A</v>
      </c>
      <c r="F45" s="54" t="e">
        <f>INDEX('Capital+ Input'!$E$17:$N$17,Calculations!F39)</f>
        <v>#N/A</v>
      </c>
      <c r="G45" s="54">
        <f>INDEX('Capital+ Input'!$E$17:$N$17,Calculations!G39)</f>
        <v>0</v>
      </c>
      <c r="H45" s="54"/>
      <c r="I45" s="54"/>
      <c r="J45" s="54"/>
      <c r="K45" s="54"/>
      <c r="L45" s="54"/>
      <c r="M45" s="52"/>
      <c r="N45" s="52"/>
      <c r="O45" s="52"/>
      <c r="P45" s="52"/>
      <c r="Q45" s="53"/>
    </row>
    <row r="46" spans="2:17">
      <c r="B46" s="51"/>
      <c r="C46" s="52" t="s">
        <v>149</v>
      </c>
      <c r="D46" s="93" t="e">
        <f>D44/D45</f>
        <v>#N/A</v>
      </c>
      <c r="E46" s="93" t="e">
        <f t="shared" ref="E46:G46" si="14">E44/E45</f>
        <v>#N/A</v>
      </c>
      <c r="F46" s="93" t="e">
        <f t="shared" si="14"/>
        <v>#N/A</v>
      </c>
      <c r="G46" s="93" t="e">
        <f t="shared" si="14"/>
        <v>#DIV/0!</v>
      </c>
      <c r="H46" s="93"/>
      <c r="I46" s="93"/>
      <c r="J46" s="93"/>
      <c r="K46" s="93"/>
      <c r="L46" s="93"/>
      <c r="M46" s="52"/>
      <c r="N46" s="52"/>
      <c r="O46" s="52"/>
      <c r="P46" s="52"/>
      <c r="Q46" s="53"/>
    </row>
    <row r="47" spans="2:17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3"/>
    </row>
    <row r="48" spans="2:17">
      <c r="B48" s="51"/>
      <c r="C48" s="52"/>
      <c r="D48" s="94" t="e">
        <f>D46</f>
        <v>#N/A</v>
      </c>
      <c r="E48" s="94" t="e">
        <f>D44*(1/E45-1/D45)</f>
        <v>#N/A</v>
      </c>
      <c r="F48" s="94" t="e">
        <f>(E42-D42)/E45</f>
        <v>#REF!</v>
      </c>
      <c r="G48" s="94" t="e">
        <f>(E43-D43)/E45</f>
        <v>#REF!</v>
      </c>
      <c r="H48" s="110" t="e">
        <f>E46</f>
        <v>#N/A</v>
      </c>
      <c r="I48" s="94" t="e">
        <f>E44*(1/F45-1/E45)</f>
        <v>#N/A</v>
      </c>
      <c r="J48" s="94" t="e">
        <f>(F42-E42)/F45</f>
        <v>#REF!</v>
      </c>
      <c r="K48" s="94" t="e">
        <f>(F43-E43)/F45</f>
        <v>#REF!</v>
      </c>
      <c r="L48" s="110" t="e">
        <f>F46</f>
        <v>#N/A</v>
      </c>
      <c r="M48" s="94" t="e">
        <f>F44*(1/G45-1/F45)</f>
        <v>#N/A</v>
      </c>
      <c r="N48" s="94" t="e">
        <f>(G42-F42)/G45</f>
        <v>#REF!</v>
      </c>
      <c r="O48" s="94" t="e">
        <f>(G43-F43)/G45</f>
        <v>#REF!</v>
      </c>
      <c r="P48" s="110" t="e">
        <f>G46</f>
        <v>#DIV/0!</v>
      </c>
      <c r="Q48" s="53"/>
    </row>
    <row r="49" spans="2:17" ht="13.15">
      <c r="B49" s="51"/>
      <c r="C49" s="5"/>
      <c r="D49" s="95" t="s">
        <v>160</v>
      </c>
      <c r="E49" s="127" t="s">
        <v>157</v>
      </c>
      <c r="F49" s="96" t="s">
        <v>158</v>
      </c>
      <c r="G49" s="96" t="s">
        <v>159</v>
      </c>
      <c r="H49" s="97" t="s">
        <v>160</v>
      </c>
      <c r="I49" s="96" t="s">
        <v>157</v>
      </c>
      <c r="J49" s="96" t="s">
        <v>158</v>
      </c>
      <c r="K49" s="96" t="s">
        <v>159</v>
      </c>
      <c r="L49" s="97" t="s">
        <v>160</v>
      </c>
      <c r="M49" s="96" t="s">
        <v>157</v>
      </c>
      <c r="N49" s="96" t="s">
        <v>158</v>
      </c>
      <c r="O49" s="96" t="s">
        <v>159</v>
      </c>
      <c r="P49" s="97" t="s">
        <v>160</v>
      </c>
      <c r="Q49" s="53"/>
    </row>
    <row r="50" spans="2:17">
      <c r="B50" s="51"/>
      <c r="C50" s="61" t="s">
        <v>125</v>
      </c>
      <c r="D50" s="111"/>
      <c r="E50" s="112"/>
      <c r="F50" s="112"/>
      <c r="G50" s="112"/>
      <c r="H50" s="113" t="e">
        <f>H48</f>
        <v>#N/A</v>
      </c>
      <c r="I50" s="112"/>
      <c r="J50" s="112"/>
      <c r="K50" s="112"/>
      <c r="L50" s="113" t="e">
        <f>L48</f>
        <v>#N/A</v>
      </c>
      <c r="M50" s="112"/>
      <c r="N50" s="112"/>
      <c r="O50" s="112"/>
      <c r="P50" s="113" t="e">
        <f>P48</f>
        <v>#DIV/0!</v>
      </c>
      <c r="Q50" s="53"/>
    </row>
    <row r="51" spans="2:17">
      <c r="B51" s="51"/>
      <c r="C51" s="66" t="s">
        <v>128</v>
      </c>
      <c r="D51" s="111"/>
      <c r="E51" s="112" t="e">
        <f>IF(AND(D65&gt;0,D65+E48&gt;0),MIN(D65,D65+E48),0)</f>
        <v>#N/A</v>
      </c>
      <c r="F51" s="112" t="e">
        <f t="shared" ref="F51:G51" si="15">IF(AND(E65&gt;0,E65+F48&gt;0),MIN(E65,E65+F48),0)</f>
        <v>#N/A</v>
      </c>
      <c r="G51" s="112" t="e">
        <f t="shared" si="15"/>
        <v>#N/A</v>
      </c>
      <c r="H51" s="113"/>
      <c r="I51" s="112" t="e">
        <f>IF(AND(H65&gt;0,H65+I48&gt;0),MIN(H65,H65+I48),0)</f>
        <v>#N/A</v>
      </c>
      <c r="J51" s="112" t="e">
        <f t="shared" ref="J51:K51" si="16">IF(AND(I65&gt;0,I65+J48&gt;0),MIN(I65,I65+J48),0)</f>
        <v>#N/A</v>
      </c>
      <c r="K51" s="112" t="e">
        <f t="shared" si="16"/>
        <v>#N/A</v>
      </c>
      <c r="L51" s="113"/>
      <c r="M51" s="112" t="e">
        <f>IF(AND(L65&gt;0,L65+M48&gt;0),MIN(L65,L65+M48),0)</f>
        <v>#N/A</v>
      </c>
      <c r="N51" s="112" t="e">
        <f t="shared" ref="N51:O51" si="17">IF(AND(M65&gt;0,M65+N48&gt;0),MIN(M65,M65+N48),0)</f>
        <v>#N/A</v>
      </c>
      <c r="O51" s="112" t="e">
        <f t="shared" si="17"/>
        <v>#N/A</v>
      </c>
      <c r="P51" s="113"/>
      <c r="Q51" s="53"/>
    </row>
    <row r="52" spans="2:17">
      <c r="B52" s="51"/>
      <c r="C52" s="68" t="s">
        <v>129</v>
      </c>
      <c r="D52" s="114"/>
      <c r="E52" s="115" t="e">
        <f>IF(AND(D65&gt;0,E48&lt;0),MIN(D65,ABS(E48)),0)</f>
        <v>#N/A</v>
      </c>
      <c r="F52" s="115" t="e">
        <f t="shared" ref="F52:G52" si="18">IF(AND(E65&gt;0,F48&lt;0),MIN(E65,ABS(F48)),0)</f>
        <v>#N/A</v>
      </c>
      <c r="G52" s="115" t="e">
        <f t="shared" si="18"/>
        <v>#N/A</v>
      </c>
      <c r="H52" s="116"/>
      <c r="I52" s="115" t="e">
        <f>IF(AND(H65&gt;0,I48&lt;0),MIN(H65,ABS(I48)),0)</f>
        <v>#N/A</v>
      </c>
      <c r="J52" s="115" t="e">
        <f t="shared" ref="J52:K52" si="19">IF(AND(I65&gt;0,J48&lt;0),MIN(I65,ABS(J48)),0)</f>
        <v>#N/A</v>
      </c>
      <c r="K52" s="115" t="e">
        <f t="shared" si="19"/>
        <v>#N/A</v>
      </c>
      <c r="L52" s="116"/>
      <c r="M52" s="115" t="e">
        <f>IF(AND(L65&gt;0,M48&lt;0),MIN(L65,ABS(M48)),0)</f>
        <v>#N/A</v>
      </c>
      <c r="N52" s="115" t="e">
        <f t="shared" ref="N52:O52" si="20">IF(AND(M65&gt;0,N48&lt;0),MIN(M65,ABS(N48)),0)</f>
        <v>#N/A</v>
      </c>
      <c r="O52" s="115" t="e">
        <f t="shared" si="20"/>
        <v>#N/A</v>
      </c>
      <c r="P52" s="116"/>
      <c r="Q52" s="53"/>
    </row>
    <row r="53" spans="2:17">
      <c r="B53" s="51"/>
      <c r="C53" s="71" t="s">
        <v>130</v>
      </c>
      <c r="D53" s="114" t="e">
        <f>MAX(0,D48)</f>
        <v>#N/A</v>
      </c>
      <c r="E53" s="115" t="e">
        <f>IF(AND(E48&gt;0,D65+E48&gt;0),MIN(E48,D65+E48),0)</f>
        <v>#N/A</v>
      </c>
      <c r="F53" s="115" t="e">
        <f t="shared" ref="F53:G53" si="21">IF(AND(F48&gt;0,E65+F48&gt;0),MIN(F48,E65+F48),0)</f>
        <v>#REF!</v>
      </c>
      <c r="G53" s="115" t="e">
        <f t="shared" si="21"/>
        <v>#REF!</v>
      </c>
      <c r="H53" s="116"/>
      <c r="I53" s="115" t="e">
        <f>IF(AND(I48&gt;0,H65+I48&gt;0),MIN(I48,H65+I48),0)</f>
        <v>#N/A</v>
      </c>
      <c r="J53" s="115" t="e">
        <f t="shared" ref="J53:K53" si="22">IF(AND(J48&gt;0,I65+J48&gt;0),MIN(J48,I65+J48),0)</f>
        <v>#REF!</v>
      </c>
      <c r="K53" s="115" t="e">
        <f t="shared" si="22"/>
        <v>#REF!</v>
      </c>
      <c r="L53" s="116"/>
      <c r="M53" s="115" t="e">
        <f>IF(AND(M48&gt;0,L65+M48&gt;0),MIN(M48,L65+M48),0)</f>
        <v>#N/A</v>
      </c>
      <c r="N53" s="115" t="e">
        <f t="shared" ref="N53:O53" si="23">IF(AND(N48&gt;0,M65+N48&gt;0),MIN(N48,M65+N48),0)</f>
        <v>#REF!</v>
      </c>
      <c r="O53" s="115" t="e">
        <f t="shared" si="23"/>
        <v>#REF!</v>
      </c>
      <c r="P53" s="116"/>
      <c r="Q53" s="53"/>
    </row>
    <row r="54" spans="2:17">
      <c r="B54" s="51"/>
      <c r="C54" s="72" t="s">
        <v>132</v>
      </c>
      <c r="D54" s="114" t="e">
        <f>IF(AND(D65&gt;0,D48&gt;=0),D48,0)</f>
        <v>#N/A</v>
      </c>
      <c r="E54" s="115" t="e">
        <f>IF(AND(D65&gt;0,E48&gt;=0),E48,0)</f>
        <v>#N/A</v>
      </c>
      <c r="F54" s="115" t="e">
        <f t="shared" ref="F54:G54" si="24">IF(AND(E65&gt;0,F48&gt;=0),F48,0)</f>
        <v>#N/A</v>
      </c>
      <c r="G54" s="115" t="e">
        <f t="shared" si="24"/>
        <v>#N/A</v>
      </c>
      <c r="H54" s="116" t="e">
        <f>H50</f>
        <v>#N/A</v>
      </c>
      <c r="I54" s="115" t="e">
        <f>IF(AND(H65&gt;0,I48&gt;=0),I48,0)</f>
        <v>#N/A</v>
      </c>
      <c r="J54" s="115" t="e">
        <f t="shared" ref="J54:K54" si="25">IF(AND(I65&gt;0,J48&gt;=0),J48,0)</f>
        <v>#N/A</v>
      </c>
      <c r="K54" s="115" t="e">
        <f t="shared" si="25"/>
        <v>#N/A</v>
      </c>
      <c r="L54" s="116" t="e">
        <f>L50</f>
        <v>#N/A</v>
      </c>
      <c r="M54" s="115" t="e">
        <f>IF(AND(L65&gt;0,M48&gt;=0),M48,0)</f>
        <v>#N/A</v>
      </c>
      <c r="N54" s="115" t="e">
        <f t="shared" ref="N54:O54" si="26">IF(AND(M65&gt;0,N48&gt;=0),N48,0)</f>
        <v>#N/A</v>
      </c>
      <c r="O54" s="115" t="e">
        <f t="shared" si="26"/>
        <v>#N/A</v>
      </c>
      <c r="P54" s="116" t="e">
        <f>P50</f>
        <v>#DIV/0!</v>
      </c>
      <c r="Q54" s="53"/>
    </row>
    <row r="55" spans="2:17">
      <c r="B55" s="51"/>
      <c r="C55" s="73" t="s">
        <v>134</v>
      </c>
      <c r="D55" s="117" t="e">
        <f>IF(AND(D65&gt;0,D48&lt;0),ABS(D48),0)</f>
        <v>#N/A</v>
      </c>
      <c r="E55" s="118" t="e">
        <f>IF(AND(D65&gt;0,E48&lt;0),ABS(E48),0)</f>
        <v>#N/A</v>
      </c>
      <c r="F55" s="118" t="e">
        <f t="shared" ref="F55:G55" si="27">IF(AND(E65&gt;0,F48&lt;0),ABS(F48),0)</f>
        <v>#N/A</v>
      </c>
      <c r="G55" s="118" t="e">
        <f t="shared" si="27"/>
        <v>#N/A</v>
      </c>
      <c r="H55" s="119"/>
      <c r="I55" s="118" t="e">
        <f>IF(AND(H65&gt;0,I48&lt;0),ABS(I48),0)</f>
        <v>#N/A</v>
      </c>
      <c r="J55" s="118" t="e">
        <f t="shared" ref="J55:K55" si="28">IF(AND(I65&gt;0,J48&lt;0),ABS(J48),0)</f>
        <v>#N/A</v>
      </c>
      <c r="K55" s="118" t="e">
        <f t="shared" si="28"/>
        <v>#N/A</v>
      </c>
      <c r="L55" s="119"/>
      <c r="M55" s="118" t="e">
        <f>IF(AND(L65&gt;0,M48&lt;0),ABS(M48),0)</f>
        <v>#N/A</v>
      </c>
      <c r="N55" s="118" t="e">
        <f t="shared" ref="N55:O55" si="29">IF(AND(M65&gt;0,N48&lt;0),ABS(N48),0)</f>
        <v>#N/A</v>
      </c>
      <c r="O55" s="118" t="e">
        <f t="shared" si="29"/>
        <v>#N/A</v>
      </c>
      <c r="P55" s="119"/>
      <c r="Q55" s="53"/>
    </row>
    <row r="56" spans="2:17">
      <c r="B56" s="51"/>
      <c r="C56" s="66" t="s">
        <v>136</v>
      </c>
      <c r="D56" s="111"/>
      <c r="E56" s="112" t="e">
        <f>IF(AND(D65&lt;0,D65+E48&lt;0),MAX(D65,D65+E48),0)</f>
        <v>#N/A</v>
      </c>
      <c r="F56" s="112" t="e">
        <f t="shared" ref="F56:G56" si="30">IF(AND(E65&lt;0,E65+F48&lt;0),MAX(E65,E65+F48),0)</f>
        <v>#N/A</v>
      </c>
      <c r="G56" s="112" t="e">
        <f t="shared" si="30"/>
        <v>#N/A</v>
      </c>
      <c r="H56" s="113"/>
      <c r="I56" s="112" t="e">
        <f>IF(AND(H65&lt;0,H65+I48&lt;0),MAX(H65,H65+I48),0)</f>
        <v>#N/A</v>
      </c>
      <c r="J56" s="112" t="e">
        <f t="shared" ref="J56:K56" si="31">IF(AND(I65&lt;0,I65+J48&lt;0),MAX(I65,I65+J48),0)</f>
        <v>#N/A</v>
      </c>
      <c r="K56" s="112" t="e">
        <f t="shared" si="31"/>
        <v>#N/A</v>
      </c>
      <c r="L56" s="113"/>
      <c r="M56" s="112" t="e">
        <f>IF(AND(L65&lt;0,L65+M48&lt;0),MAX(L65,L65+M48),0)</f>
        <v>#N/A</v>
      </c>
      <c r="N56" s="112" t="e">
        <f t="shared" ref="N56:O56" si="32">IF(AND(M65&lt;0,M65+N48&lt;0),MAX(M65,M65+N48),0)</f>
        <v>#N/A</v>
      </c>
      <c r="O56" s="112" t="e">
        <f t="shared" si="32"/>
        <v>#N/A</v>
      </c>
      <c r="P56" s="113"/>
      <c r="Q56" s="53"/>
    </row>
    <row r="57" spans="2:17">
      <c r="B57" s="51"/>
      <c r="C57" s="68" t="s">
        <v>138</v>
      </c>
      <c r="D57" s="114" t="e">
        <f>MIN(0,D48)</f>
        <v>#N/A</v>
      </c>
      <c r="E57" s="115" t="e">
        <f>IF(AND(E48&lt;0,D65+E48&lt;0),MAX(D65+E48,E48),0)</f>
        <v>#N/A</v>
      </c>
      <c r="F57" s="115" t="e">
        <f t="shared" ref="F57:G57" si="33">IF(AND(F48&lt;0,E65+F48&lt;0),MAX(E65+F48,F48),0)</f>
        <v>#REF!</v>
      </c>
      <c r="G57" s="115" t="e">
        <f t="shared" si="33"/>
        <v>#REF!</v>
      </c>
      <c r="H57" s="116"/>
      <c r="I57" s="115" t="e">
        <f>IF(AND(I48&lt;0,H65+I48&lt;0),MAX(H65+I48,I48),0)</f>
        <v>#N/A</v>
      </c>
      <c r="J57" s="115" t="e">
        <f t="shared" ref="J57:K57" si="34">IF(AND(J48&lt;0,I65+J48&lt;0),MAX(I65+J48,J48),0)</f>
        <v>#REF!</v>
      </c>
      <c r="K57" s="115" t="e">
        <f t="shared" si="34"/>
        <v>#REF!</v>
      </c>
      <c r="L57" s="116"/>
      <c r="M57" s="115" t="e">
        <f>IF(AND(M48&lt;0,L65+M48&lt;0),MAX(L65+M48,M48),0)</f>
        <v>#N/A</v>
      </c>
      <c r="N57" s="115" t="e">
        <f t="shared" ref="N57:O57" si="35">IF(AND(N48&lt;0,M65+N48&lt;0),MAX(M65+N48,N48),0)</f>
        <v>#REF!</v>
      </c>
      <c r="O57" s="115" t="e">
        <f t="shared" si="35"/>
        <v>#REF!</v>
      </c>
      <c r="P57" s="116"/>
      <c r="Q57" s="53"/>
    </row>
    <row r="58" spans="2:17">
      <c r="B58" s="51"/>
      <c r="C58" s="71" t="s">
        <v>140</v>
      </c>
      <c r="D58" s="114"/>
      <c r="E58" s="115" t="e">
        <f>IF(AND(D65&lt;0,E48&gt;0),MAX(D65,-1*E48),0)</f>
        <v>#N/A</v>
      </c>
      <c r="F58" s="115" t="e">
        <f t="shared" ref="F58:G58" si="36">IF(AND(E65&lt;0,F48&gt;0),MAX(E65,-1*F48),0)</f>
        <v>#N/A</v>
      </c>
      <c r="G58" s="115" t="e">
        <f t="shared" si="36"/>
        <v>#N/A</v>
      </c>
      <c r="H58" s="116"/>
      <c r="I58" s="115" t="e">
        <f>IF(AND(H65&lt;0,I48&gt;0),MAX(H65,-1*I48),0)</f>
        <v>#N/A</v>
      </c>
      <c r="J58" s="115" t="e">
        <f t="shared" ref="J58:K58" si="37">IF(AND(I65&lt;0,J48&gt;0),MAX(I65,-1*J48),0)</f>
        <v>#N/A</v>
      </c>
      <c r="K58" s="115" t="e">
        <f t="shared" si="37"/>
        <v>#N/A</v>
      </c>
      <c r="L58" s="116"/>
      <c r="M58" s="115" t="e">
        <f>IF(AND(L65&lt;0,M48&gt;0),MAX(L65,-1*M48),0)</f>
        <v>#N/A</v>
      </c>
      <c r="N58" s="115" t="e">
        <f t="shared" ref="N58:O58" si="38">IF(AND(M65&lt;0,N48&gt;0),MAX(M65,-1*N48),0)</f>
        <v>#N/A</v>
      </c>
      <c r="O58" s="115" t="e">
        <f t="shared" si="38"/>
        <v>#N/A</v>
      </c>
      <c r="P58" s="116"/>
      <c r="Q58" s="53"/>
    </row>
    <row r="59" spans="2:17">
      <c r="B59" s="51"/>
      <c r="C59" s="72" t="s">
        <v>142</v>
      </c>
      <c r="D59" s="114" t="e">
        <f>IF(AND(D65&lt;0,D48&gt;=0),-1*ABS(D48),0)</f>
        <v>#N/A</v>
      </c>
      <c r="E59" s="115" t="e">
        <f>IF(AND(E65&lt;0,E48&gt;=0),-1*ABS(E48),0)</f>
        <v>#N/A</v>
      </c>
      <c r="F59" s="115" t="e">
        <f t="shared" ref="F59:G59" si="39">IF(AND(F65&lt;0,F48&gt;=0),-1*ABS(F48),0)</f>
        <v>#N/A</v>
      </c>
      <c r="G59" s="115" t="e">
        <f t="shared" si="39"/>
        <v>#N/A</v>
      </c>
      <c r="H59" s="116"/>
      <c r="I59" s="115" t="e">
        <f>IF(AND(I65&lt;0,I48&gt;=0),-1*ABS(I48),0)</f>
        <v>#N/A</v>
      </c>
      <c r="J59" s="115" t="e">
        <f t="shared" ref="J59:K59" si="40">IF(AND(J65&lt;0,J48&gt;=0),-1*ABS(J48),0)</f>
        <v>#N/A</v>
      </c>
      <c r="K59" s="115" t="e">
        <f t="shared" si="40"/>
        <v>#N/A</v>
      </c>
      <c r="L59" s="116"/>
      <c r="M59" s="115" t="e">
        <f>IF(AND(M65&lt;0,M48&gt;=0),-1*ABS(M48),0)</f>
        <v>#N/A</v>
      </c>
      <c r="N59" s="115" t="e">
        <f t="shared" ref="N59:O59" si="41">IF(AND(N65&lt;0,N48&gt;=0),-1*ABS(N48),0)</f>
        <v>#N/A</v>
      </c>
      <c r="O59" s="115" t="e">
        <f t="shared" si="41"/>
        <v>#N/A</v>
      </c>
      <c r="P59" s="116"/>
      <c r="Q59" s="53"/>
    </row>
    <row r="60" spans="2:17">
      <c r="B60" s="51"/>
      <c r="C60" s="73" t="s">
        <v>143</v>
      </c>
      <c r="D60" s="117" t="e">
        <f>IF(AND(D65&lt;0,D48&lt;0),D48,0)</f>
        <v>#N/A</v>
      </c>
      <c r="E60" s="118" t="e">
        <f>IF(AND(E65&lt;0,E48&lt;0),E48,0)</f>
        <v>#N/A</v>
      </c>
      <c r="F60" s="118" t="e">
        <f t="shared" ref="F60:G60" si="42">IF(AND(F65&lt;0,F48&lt;0),F48,0)</f>
        <v>#N/A</v>
      </c>
      <c r="G60" s="118" t="e">
        <f t="shared" si="42"/>
        <v>#N/A</v>
      </c>
      <c r="H60" s="119"/>
      <c r="I60" s="118" t="e">
        <f>IF(AND(I65&lt;0,I48&lt;0),I48,0)</f>
        <v>#N/A</v>
      </c>
      <c r="J60" s="118" t="e">
        <f t="shared" ref="J60:K60" si="43">IF(AND(J65&lt;0,J48&lt;0),J48,0)</f>
        <v>#N/A</v>
      </c>
      <c r="K60" s="118" t="e">
        <f t="shared" si="43"/>
        <v>#N/A</v>
      </c>
      <c r="L60" s="119"/>
      <c r="M60" s="118" t="e">
        <f>IF(AND(M65&lt;0,M48&lt;0),M48,0)</f>
        <v>#N/A</v>
      </c>
      <c r="N60" s="118" t="e">
        <f t="shared" ref="N60:O60" si="44">IF(AND(N65&lt;0,N48&lt;0),N48,0)</f>
        <v>#N/A</v>
      </c>
      <c r="O60" s="118" t="e">
        <f t="shared" si="44"/>
        <v>#N/A</v>
      </c>
      <c r="P60" s="119"/>
      <c r="Q60" s="53"/>
    </row>
    <row r="61" spans="2:17">
      <c r="B61" s="51"/>
      <c r="C61" s="79" t="s">
        <v>144</v>
      </c>
      <c r="D61" s="111" t="e">
        <f>D65</f>
        <v>#N/A</v>
      </c>
      <c r="E61" s="112" t="e">
        <f>D61</f>
        <v>#N/A</v>
      </c>
      <c r="F61" s="112"/>
      <c r="G61" s="112"/>
      <c r="H61" s="113" t="e">
        <f>H64</f>
        <v>#N/A</v>
      </c>
      <c r="I61" s="112" t="e">
        <f>H61</f>
        <v>#N/A</v>
      </c>
      <c r="J61" s="112"/>
      <c r="K61" s="112"/>
      <c r="L61" s="113" t="e">
        <f>L64</f>
        <v>#N/A</v>
      </c>
      <c r="M61" s="112" t="e">
        <f>L61</f>
        <v>#N/A</v>
      </c>
      <c r="N61" s="112"/>
      <c r="O61" s="112"/>
      <c r="P61" s="113"/>
      <c r="Q61" s="53"/>
    </row>
    <row r="62" spans="2:17">
      <c r="B62" s="51"/>
      <c r="C62" s="82" t="s">
        <v>144</v>
      </c>
      <c r="D62" s="114"/>
      <c r="E62" s="115" t="e">
        <f>E65</f>
        <v>#N/A</v>
      </c>
      <c r="F62" s="115" t="e">
        <f>E62</f>
        <v>#N/A</v>
      </c>
      <c r="G62" s="115"/>
      <c r="H62" s="116"/>
      <c r="I62" s="115" t="e">
        <f>I65</f>
        <v>#N/A</v>
      </c>
      <c r="J62" s="115" t="e">
        <f>I62</f>
        <v>#N/A</v>
      </c>
      <c r="K62" s="115"/>
      <c r="L62" s="116"/>
      <c r="M62" s="115" t="e">
        <f>M65</f>
        <v>#N/A</v>
      </c>
      <c r="N62" s="115" t="e">
        <f>M62</f>
        <v>#N/A</v>
      </c>
      <c r="O62" s="115"/>
      <c r="P62" s="116"/>
      <c r="Q62" s="53"/>
    </row>
    <row r="63" spans="2:17">
      <c r="B63" s="51"/>
      <c r="C63" s="82" t="s">
        <v>144</v>
      </c>
      <c r="D63" s="114"/>
      <c r="E63" s="115"/>
      <c r="F63" s="115" t="e">
        <f>F65</f>
        <v>#N/A</v>
      </c>
      <c r="G63" s="115" t="e">
        <f>F63</f>
        <v>#N/A</v>
      </c>
      <c r="H63" s="116"/>
      <c r="I63" s="115"/>
      <c r="J63" s="115" t="e">
        <f>J65</f>
        <v>#N/A</v>
      </c>
      <c r="K63" s="115" t="e">
        <f>J63</f>
        <v>#N/A</v>
      </c>
      <c r="L63" s="116"/>
      <c r="M63" s="115"/>
      <c r="N63" s="115" t="e">
        <f>N65</f>
        <v>#N/A</v>
      </c>
      <c r="O63" s="115" t="e">
        <f>N63</f>
        <v>#N/A</v>
      </c>
      <c r="P63" s="116"/>
      <c r="Q63" s="53"/>
    </row>
    <row r="64" spans="2:17" ht="13.15" thickBot="1">
      <c r="B64" s="51"/>
      <c r="C64" s="83" t="s">
        <v>144</v>
      </c>
      <c r="D64" s="120"/>
      <c r="E64" s="121"/>
      <c r="F64" s="121"/>
      <c r="G64" s="121" t="e">
        <f>G65</f>
        <v>#N/A</v>
      </c>
      <c r="H64" s="122" t="e">
        <f>G64</f>
        <v>#N/A</v>
      </c>
      <c r="I64" s="121"/>
      <c r="J64" s="121"/>
      <c r="K64" s="121" t="e">
        <f>K65</f>
        <v>#N/A</v>
      </c>
      <c r="L64" s="122" t="e">
        <f>K64</f>
        <v>#N/A</v>
      </c>
      <c r="M64" s="121"/>
      <c r="N64" s="121"/>
      <c r="O64" s="121" t="e">
        <f>O65</f>
        <v>#N/A</v>
      </c>
      <c r="P64" s="122" t="e">
        <f>O64</f>
        <v>#N/A</v>
      </c>
      <c r="Q64" s="53"/>
    </row>
    <row r="65" spans="2:17" ht="13.5" thickTop="1">
      <c r="B65" s="51"/>
      <c r="C65" s="86" t="s">
        <v>145</v>
      </c>
      <c r="D65" s="123" t="e">
        <f>D48</f>
        <v>#N/A</v>
      </c>
      <c r="E65" s="123" t="e">
        <f>D65+E48</f>
        <v>#N/A</v>
      </c>
      <c r="F65" s="123" t="e">
        <f>E65+F48</f>
        <v>#N/A</v>
      </c>
      <c r="G65" s="123" t="e">
        <f>F65+G48</f>
        <v>#N/A</v>
      </c>
      <c r="H65" s="124" t="e">
        <f>G65</f>
        <v>#N/A</v>
      </c>
      <c r="I65" s="123" t="e">
        <f>H65+I48</f>
        <v>#N/A</v>
      </c>
      <c r="J65" s="123" t="e">
        <f>I65+J48</f>
        <v>#N/A</v>
      </c>
      <c r="K65" s="123" t="e">
        <f>J65+K48</f>
        <v>#N/A</v>
      </c>
      <c r="L65" s="124" t="e">
        <f>K65</f>
        <v>#N/A</v>
      </c>
      <c r="M65" s="123" t="e">
        <f>L65+M48</f>
        <v>#N/A</v>
      </c>
      <c r="N65" s="123" t="e">
        <f>M65+N48</f>
        <v>#N/A</v>
      </c>
      <c r="O65" s="123" t="e">
        <f>N65+O48</f>
        <v>#N/A</v>
      </c>
      <c r="P65" s="124" t="e">
        <f>O65</f>
        <v>#N/A</v>
      </c>
      <c r="Q65" s="53"/>
    </row>
    <row r="66" spans="2:17">
      <c r="B66" s="51"/>
      <c r="C66" s="52"/>
      <c r="D66" s="125"/>
      <c r="E66" s="126" t="e">
        <f>MAX(E52,E53)</f>
        <v>#N/A</v>
      </c>
      <c r="F66" s="126" t="e">
        <f t="shared" ref="F66:G66" si="45">MAX(F52,F53)</f>
        <v>#N/A</v>
      </c>
      <c r="G66" s="126" t="e">
        <f t="shared" si="45"/>
        <v>#N/A</v>
      </c>
      <c r="H66" s="125"/>
      <c r="I66" s="126" t="e">
        <f>MAX(I52,I53)</f>
        <v>#N/A</v>
      </c>
      <c r="J66" s="126" t="e">
        <f t="shared" ref="J66:K66" si="46">MAX(J52,J53)</f>
        <v>#N/A</v>
      </c>
      <c r="K66" s="126" t="e">
        <f t="shared" si="46"/>
        <v>#N/A</v>
      </c>
      <c r="L66" s="125"/>
      <c r="M66" s="126" t="e">
        <f>MAX(M52,M53)</f>
        <v>#N/A</v>
      </c>
      <c r="N66" s="126" t="e">
        <f t="shared" ref="N66:O66" si="47">MAX(N52,N53)</f>
        <v>#N/A</v>
      </c>
      <c r="O66" s="126" t="e">
        <f t="shared" si="47"/>
        <v>#N/A</v>
      </c>
      <c r="P66" s="125"/>
      <c r="Q66" s="53"/>
    </row>
    <row r="67" spans="2:17"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3"/>
    </row>
    <row r="68" spans="2:17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3"/>
    </row>
    <row r="69" spans="2:17" ht="38.25">
      <c r="B69" s="51"/>
      <c r="C69" s="52"/>
      <c r="D69" s="98" t="e">
        <f>D41&amp;" "&amp;D49</f>
        <v>#N/A</v>
      </c>
      <c r="E69" s="99" t="str">
        <f>E49</f>
        <v>Change in RWAs</v>
      </c>
      <c r="F69" s="99" t="str">
        <f t="shared" ref="F69:G69" si="48">F49</f>
        <v>Change in CET1 resources</v>
      </c>
      <c r="G69" s="99" t="str">
        <f t="shared" si="48"/>
        <v>Change in capital deductions</v>
      </c>
      <c r="H69" s="98" t="e">
        <f>E41&amp;" "&amp;H49</f>
        <v>#N/A</v>
      </c>
      <c r="I69" s="99" t="str">
        <f>I49</f>
        <v>Change in RWAs</v>
      </c>
      <c r="J69" s="99" t="str">
        <f t="shared" ref="J69:K69" si="49">J49</f>
        <v>Change in CET1 resources</v>
      </c>
      <c r="K69" s="99" t="str">
        <f t="shared" si="49"/>
        <v>Change in capital deductions</v>
      </c>
      <c r="L69" s="98" t="e">
        <f>F41&amp;" "&amp;L49</f>
        <v>#N/A</v>
      </c>
      <c r="M69" s="99" t="str">
        <f>M49</f>
        <v>Change in RWAs</v>
      </c>
      <c r="N69" s="99" t="str">
        <f t="shared" ref="N69:O69" si="50">N49</f>
        <v>Change in CET1 resources</v>
      </c>
      <c r="O69" s="99" t="str">
        <f t="shared" si="50"/>
        <v>Change in capital deductions</v>
      </c>
      <c r="P69" s="98" t="str">
        <f>G41&amp;" "&amp;P49</f>
        <v>Jan-00 CET1 ratio</v>
      </c>
      <c r="Q69" s="53"/>
    </row>
    <row r="70" spans="2:17" ht="13.15" thickBot="1">
      <c r="B70" s="76"/>
      <c r="C70" s="77"/>
      <c r="D70" s="100"/>
      <c r="E70" s="77"/>
      <c r="F70" s="77"/>
      <c r="G70" s="77"/>
      <c r="H70" s="100"/>
      <c r="I70" s="77"/>
      <c r="J70" s="77"/>
      <c r="K70" s="77"/>
      <c r="L70" s="100"/>
      <c r="M70" s="77"/>
      <c r="N70" s="77"/>
      <c r="O70" s="77"/>
      <c r="P70" s="100"/>
      <c r="Q70" s="78"/>
    </row>
    <row r="71" spans="2:17">
      <c r="B71" s="47"/>
      <c r="C71" s="48"/>
      <c r="D71" s="48"/>
      <c r="E71" s="48"/>
      <c r="F71" s="48">
        <f>DATEVALUE("1-Jan-2015")</f>
        <v>42005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9"/>
    </row>
    <row r="72" spans="2:17" ht="13.15">
      <c r="B72" s="51"/>
      <c r="C72" s="107" t="s">
        <v>170</v>
      </c>
      <c r="D72" s="108"/>
      <c r="E72" s="108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3"/>
    </row>
    <row r="73" spans="2:17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3"/>
    </row>
    <row r="74" spans="2:17">
      <c r="B74" s="51"/>
      <c r="C74" s="102" t="s">
        <v>146</v>
      </c>
      <c r="D74" s="102">
        <f>D37</f>
        <v>0</v>
      </c>
      <c r="E74" s="102">
        <f t="shared" ref="E74:M75" si="51">E37</f>
        <v>0</v>
      </c>
      <c r="F74" s="102">
        <f t="shared" si="51"/>
        <v>0</v>
      </c>
      <c r="G74" s="102">
        <f t="shared" si="51"/>
        <v>0</v>
      </c>
      <c r="H74" s="102">
        <f t="shared" si="51"/>
        <v>0</v>
      </c>
      <c r="I74" s="102">
        <f t="shared" si="51"/>
        <v>0</v>
      </c>
      <c r="J74" s="102">
        <f t="shared" si="51"/>
        <v>0</v>
      </c>
      <c r="K74" s="102">
        <f t="shared" si="51"/>
        <v>0</v>
      </c>
      <c r="L74" s="102">
        <f t="shared" si="51"/>
        <v>0</v>
      </c>
      <c r="M74" s="102">
        <f t="shared" si="51"/>
        <v>0</v>
      </c>
      <c r="N74" s="52"/>
      <c r="O74" s="52"/>
      <c r="P74" s="52"/>
      <c r="Q74" s="53"/>
    </row>
    <row r="75" spans="2:17">
      <c r="B75" s="51"/>
      <c r="C75" s="103"/>
      <c r="D75" s="104">
        <f t="shared" ref="D75:G76" si="52">D38</f>
        <v>0</v>
      </c>
      <c r="E75" s="104">
        <f t="shared" si="52"/>
        <v>0</v>
      </c>
      <c r="F75" s="104">
        <f t="shared" si="52"/>
        <v>0</v>
      </c>
      <c r="G75" s="104">
        <f t="shared" si="52"/>
        <v>0</v>
      </c>
      <c r="H75" s="104">
        <f t="shared" si="51"/>
        <v>0</v>
      </c>
      <c r="I75" s="104">
        <f t="shared" si="51"/>
        <v>0</v>
      </c>
      <c r="J75" s="104">
        <f t="shared" si="51"/>
        <v>0</v>
      </c>
      <c r="K75" s="104">
        <f t="shared" si="51"/>
        <v>0</v>
      </c>
      <c r="L75" s="104">
        <f t="shared" si="51"/>
        <v>0</v>
      </c>
      <c r="M75" s="104">
        <f t="shared" si="51"/>
        <v>0</v>
      </c>
      <c r="N75" s="52"/>
      <c r="O75" s="52"/>
      <c r="P75" s="52"/>
      <c r="Q75" s="53"/>
    </row>
    <row r="76" spans="2:17">
      <c r="B76" s="51"/>
      <c r="C76" s="102" t="s">
        <v>147</v>
      </c>
      <c r="D76" s="138">
        <f t="shared" si="52"/>
        <v>0</v>
      </c>
      <c r="E76" s="102" t="e">
        <f t="shared" si="52"/>
        <v>#N/A</v>
      </c>
      <c r="F76" s="102" t="e">
        <f t="shared" si="52"/>
        <v>#N/A</v>
      </c>
      <c r="G76" s="138">
        <f t="shared" si="52"/>
        <v>10</v>
      </c>
      <c r="H76" s="102"/>
      <c r="I76" s="102"/>
      <c r="J76" s="102"/>
      <c r="K76" s="102"/>
      <c r="L76" s="102"/>
      <c r="M76" s="102"/>
      <c r="N76" s="52"/>
      <c r="O76" s="52"/>
      <c r="P76" s="52"/>
      <c r="Q76" s="53"/>
    </row>
    <row r="77" spans="2:17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3"/>
    </row>
    <row r="78" spans="2:17" ht="13.15">
      <c r="B78" s="51"/>
      <c r="C78" s="52"/>
      <c r="D78" s="91">
        <f>'Capital+ Input'!E9</f>
        <v>0</v>
      </c>
      <c r="E78" s="91">
        <f>'Capital+ Input'!F9</f>
        <v>0</v>
      </c>
      <c r="F78" s="91">
        <f>'Capital+ Input'!G9</f>
        <v>0</v>
      </c>
      <c r="G78" s="91">
        <f>'Capital+ Input'!H9</f>
        <v>0</v>
      </c>
      <c r="H78" s="91">
        <f>'Capital+ Input'!I9</f>
        <v>0</v>
      </c>
      <c r="I78" s="91">
        <f>'Capital+ Input'!J9</f>
        <v>0</v>
      </c>
      <c r="J78" s="91">
        <f>'Capital+ Input'!K9</f>
        <v>0</v>
      </c>
      <c r="K78" s="91">
        <f>'Capital+ Input'!L9</f>
        <v>0</v>
      </c>
      <c r="L78" s="91">
        <f>'Capital+ Input'!M9</f>
        <v>0</v>
      </c>
      <c r="M78" s="91">
        <f>'Capital+ Input'!N9</f>
        <v>0</v>
      </c>
      <c r="N78" s="52"/>
      <c r="O78" s="52"/>
      <c r="P78" s="52"/>
      <c r="Q78" s="53"/>
    </row>
    <row r="79" spans="2:17">
      <c r="B79" s="51"/>
      <c r="C79" s="52" t="s">
        <v>171</v>
      </c>
      <c r="D79" s="109">
        <f>'Capital+ Input'!E13</f>
        <v>0</v>
      </c>
      <c r="E79" s="109">
        <f>'Capital+ Input'!F13</f>
        <v>0</v>
      </c>
      <c r="F79" s="109">
        <f>'Capital+ Input'!G13</f>
        <v>0</v>
      </c>
      <c r="G79" s="109">
        <f>'Capital+ Input'!H13</f>
        <v>0</v>
      </c>
      <c r="H79" s="109">
        <f>'Capital+ Input'!I13</f>
        <v>0</v>
      </c>
      <c r="I79" s="109">
        <f>'Capital+ Input'!J13</f>
        <v>0</v>
      </c>
      <c r="J79" s="109">
        <f>'Capital+ Input'!K13</f>
        <v>0</v>
      </c>
      <c r="K79" s="109">
        <f>'Capital+ Input'!L13</f>
        <v>0</v>
      </c>
      <c r="L79" s="109">
        <f>'Capital+ Input'!M13</f>
        <v>0</v>
      </c>
      <c r="M79" s="109">
        <f>'Capital+ Input'!N13</f>
        <v>0</v>
      </c>
      <c r="N79" s="52"/>
      <c r="O79" s="52"/>
      <c r="P79" s="52"/>
      <c r="Q79" s="53"/>
    </row>
    <row r="80" spans="2:17">
      <c r="B80" s="51"/>
      <c r="C80" s="52" t="s">
        <v>168</v>
      </c>
      <c r="D80" s="109">
        <f>IF(DATEVALUE(TEXT(D78,"MMM-YY"))&lt;42005,'Capital+ Input'!E17*0.04,'Capital+ Input'!E17*0.045)</f>
        <v>0</v>
      </c>
      <c r="E80" s="109">
        <f>IF(DATEVALUE(TEXT(E78,"MMM-YY"))&lt;42005,'Capital+ Input'!F17*0.04,'Capital+ Input'!F17*0.045)</f>
        <v>0</v>
      </c>
      <c r="F80" s="109">
        <f>IF(DATEVALUE(TEXT(F78,"MMM-YY"))&lt;42005,'Capital+ Input'!G17*0.04,'Capital+ Input'!G17*0.045)</f>
        <v>0</v>
      </c>
      <c r="G80" s="109">
        <f>IF(DATEVALUE(TEXT(G78,"MMM-YY"))&lt;42005,'Capital+ Input'!H17*0.04,'Capital+ Input'!H17*0.045)</f>
        <v>0</v>
      </c>
      <c r="H80" s="109">
        <f>IF(DATEVALUE(TEXT(H78,"MMM-YY"))&lt;42005,'Capital+ Input'!I17*0.04,'Capital+ Input'!I17*0.045)</f>
        <v>0</v>
      </c>
      <c r="I80" s="109">
        <f>IF(DATEVALUE(TEXT(I78,"MMM-YY"))&lt;42005,'Capital+ Input'!J17*0.04,'Capital+ Input'!J17*0.045)</f>
        <v>0</v>
      </c>
      <c r="J80" s="109">
        <f>IF(DATEVALUE(TEXT(J78,"MMM-YY"))&lt;42005,'Capital+ Input'!K17*0.04,'Capital+ Input'!K17*0.045)</f>
        <v>0</v>
      </c>
      <c r="K80" s="109">
        <f>IF(DATEVALUE(TEXT(K78,"MMM-YY"))&lt;42005,'Capital+ Input'!L17*0.04,'Capital+ Input'!L17*0.045)</f>
        <v>0</v>
      </c>
      <c r="L80" s="109">
        <f>IF(DATEVALUE(TEXT(L78,"MMM-YY"))&lt;42005,'Capital+ Input'!M17*0.04,'Capital+ Input'!M17*0.045)</f>
        <v>0</v>
      </c>
      <c r="M80" s="109">
        <f>IF(DATEVALUE(TEXT(M78,"MMM-YY"))&lt;42005,'Capital+ Input'!N17*0.04,'Capital+ Input'!N17*0.045)</f>
        <v>0</v>
      </c>
      <c r="N80" s="52"/>
      <c r="O80" s="52"/>
      <c r="P80" s="52"/>
      <c r="Q80" s="53"/>
    </row>
    <row r="81" spans="2:17">
      <c r="B81" s="51"/>
      <c r="C81" s="52" t="s">
        <v>169</v>
      </c>
      <c r="D81" s="109">
        <f>IF(DATEVALUE(TEXT(D78,"MMM-YY"))&lt;42005,'Capital+ Input'!E28*0,'Capital+ Input'!E28*(4.5/8))</f>
        <v>0</v>
      </c>
      <c r="E81" s="109">
        <f>IF(DATEVALUE(TEXT(E78,"MMM-YY"))&lt;42005,'Capital+ Input'!F28*0,'Capital+ Input'!F28*(4.5/8))</f>
        <v>0</v>
      </c>
      <c r="F81" s="109">
        <f>IF(DATEVALUE(TEXT(F78,"MMM-YY"))&lt;42005,'Capital+ Input'!G28*0,'Capital+ Input'!G28*(4.5/8))</f>
        <v>0</v>
      </c>
      <c r="G81" s="109">
        <f>IF(DATEVALUE(TEXT(G78,"MMM-YY"))&lt;42005,'Capital+ Input'!H28*0,'Capital+ Input'!H28*(4.5/8))</f>
        <v>0</v>
      </c>
      <c r="H81" s="109">
        <f>IF(DATEVALUE(TEXT(H78,"MMM-YY"))&lt;42005,'Capital+ Input'!I28*0,'Capital+ Input'!I28*(4.5/8))</f>
        <v>0</v>
      </c>
      <c r="I81" s="109">
        <f>IF(DATEVALUE(TEXT(I78,"MMM-YY"))&lt;42005,'Capital+ Input'!J28*0,'Capital+ Input'!J28*(4.5/8))</f>
        <v>0</v>
      </c>
      <c r="J81" s="109">
        <f>IF(DATEVALUE(TEXT(J78,"MMM-YY"))&lt;42005,'Capital+ Input'!K28*0,'Capital+ Input'!K28*(4.5/8))</f>
        <v>0</v>
      </c>
      <c r="K81" s="109">
        <f>IF(DATEVALUE(TEXT(K78,"MMM-YY"))&lt;42005,'Capital+ Input'!L28*0,'Capital+ Input'!L28*(4.5/8))</f>
        <v>0</v>
      </c>
      <c r="L81" s="109">
        <f>IF(DATEVALUE(TEXT(L78,"MMM-YY"))&lt;42005,'Capital+ Input'!M28*0,'Capital+ Input'!M28*(4.5/8))</f>
        <v>0</v>
      </c>
      <c r="M81" s="109">
        <f>IF(DATEVALUE(TEXT(M78,"MMM-YY"))&lt;42005,'Capital+ Input'!N28*0,'Capital+ Input'!N28*(4.5/8))</f>
        <v>0</v>
      </c>
      <c r="N81" s="52"/>
      <c r="O81" s="52"/>
      <c r="P81" s="52"/>
      <c r="Q81" s="53"/>
    </row>
    <row r="82" spans="2:17">
      <c r="B82" s="51"/>
      <c r="C82" s="52" t="s">
        <v>161</v>
      </c>
      <c r="D82" s="109">
        <f>'Capital+ Input'!E$23</f>
        <v>0</v>
      </c>
      <c r="E82" s="109">
        <f>'Capital+ Input'!F$23</f>
        <v>0</v>
      </c>
      <c r="F82" s="109">
        <f>'Capital+ Input'!G$23</f>
        <v>0</v>
      </c>
      <c r="G82" s="109">
        <f>'Capital+ Input'!H$23</f>
        <v>0</v>
      </c>
      <c r="H82" s="109">
        <f>'Capital+ Input'!I$23</f>
        <v>0</v>
      </c>
      <c r="I82" s="109">
        <f>'Capital+ Input'!J$23</f>
        <v>0</v>
      </c>
      <c r="J82" s="109">
        <f>'Capital+ Input'!K$23</f>
        <v>0</v>
      </c>
      <c r="K82" s="109">
        <f>'Capital+ Input'!L$23</f>
        <v>0</v>
      </c>
      <c r="L82" s="109">
        <f>'Capital+ Input'!M$23</f>
        <v>0</v>
      </c>
      <c r="M82" s="109">
        <f>'Capital+ Input'!N$23</f>
        <v>0</v>
      </c>
      <c r="N82" s="52"/>
      <c r="O82" s="52"/>
      <c r="P82" s="52"/>
      <c r="Q82" s="53"/>
    </row>
    <row r="83" spans="2:17">
      <c r="B83" s="51"/>
      <c r="C83" s="52" t="s">
        <v>162</v>
      </c>
      <c r="D83" s="200" t="e">
        <f>#REF!</f>
        <v>#REF!</v>
      </c>
      <c r="E83" s="129" t="e">
        <f>#REF!</f>
        <v>#REF!</v>
      </c>
      <c r="F83" s="129" t="e">
        <f>#REF!</f>
        <v>#REF!</v>
      </c>
      <c r="G83" s="129" t="e">
        <f>#REF!</f>
        <v>#REF!</v>
      </c>
      <c r="H83" s="129" t="e">
        <f>#REF!</f>
        <v>#REF!</v>
      </c>
      <c r="I83" s="129" t="e">
        <f>#REF!</f>
        <v>#REF!</v>
      </c>
      <c r="J83" s="129" t="e">
        <f>#REF!</f>
        <v>#REF!</v>
      </c>
      <c r="K83" s="129" t="e">
        <f>#REF!</f>
        <v>#REF!</v>
      </c>
      <c r="L83" s="129" t="e">
        <f>#REF!</f>
        <v>#REF!</v>
      </c>
      <c r="M83" s="129" t="e">
        <f>#REF!</f>
        <v>#REF!</v>
      </c>
      <c r="N83" s="52"/>
      <c r="O83" s="52"/>
      <c r="P83" s="52"/>
      <c r="Q83" s="53"/>
    </row>
    <row r="84" spans="2:17"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3"/>
    </row>
    <row r="85" spans="2:17" ht="25.5">
      <c r="B85" s="51"/>
      <c r="C85" s="52"/>
      <c r="D85" s="130" t="str">
        <f>C79</f>
        <v>CET1 capital resources</v>
      </c>
      <c r="E85" s="130" t="str">
        <f>C80</f>
        <v>Pillar 1 CET1 requirement</v>
      </c>
      <c r="F85" s="130" t="str">
        <f>C81</f>
        <v>Pillar 2a CET1 requirement</v>
      </c>
      <c r="G85" s="130" t="str">
        <f>C82</f>
        <v>Countercyclical buffer</v>
      </c>
      <c r="H85" s="130" t="str">
        <f>C83</f>
        <v>Applicable buffer</v>
      </c>
      <c r="I85" s="52"/>
      <c r="J85" s="52"/>
      <c r="K85" s="52"/>
      <c r="L85" s="52"/>
      <c r="M85" s="52"/>
      <c r="N85" s="52"/>
      <c r="O85" s="52"/>
      <c r="P85" s="52"/>
      <c r="Q85" s="53"/>
    </row>
    <row r="86" spans="2:17" ht="13.15">
      <c r="B86" s="202">
        <f>D78</f>
        <v>0</v>
      </c>
      <c r="C86" s="52" t="s">
        <v>155</v>
      </c>
      <c r="D86" s="109">
        <f>D79</f>
        <v>0</v>
      </c>
      <c r="E86" s="109"/>
      <c r="F86" s="109"/>
      <c r="G86" s="109"/>
      <c r="H86" s="52"/>
      <c r="I86" s="52"/>
      <c r="J86" s="52"/>
      <c r="K86" s="52"/>
      <c r="L86" s="52"/>
      <c r="M86" s="52"/>
      <c r="N86" s="52"/>
      <c r="O86" s="52"/>
      <c r="P86" s="52"/>
      <c r="Q86" s="53"/>
    </row>
    <row r="87" spans="2:17" ht="13.15">
      <c r="B87" s="203"/>
      <c r="C87" s="52" t="s">
        <v>156</v>
      </c>
      <c r="D87" s="109"/>
      <c r="E87" s="109">
        <f>D80</f>
        <v>0</v>
      </c>
      <c r="F87" s="109">
        <f>D81</f>
        <v>0</v>
      </c>
      <c r="G87" s="109">
        <f>D82</f>
        <v>0</v>
      </c>
      <c r="H87" s="109" t="e">
        <f>D83</f>
        <v>#REF!</v>
      </c>
      <c r="I87" s="52"/>
      <c r="J87" s="52"/>
      <c r="K87" s="52"/>
      <c r="L87" s="52"/>
      <c r="M87" s="52"/>
      <c r="N87" s="52"/>
      <c r="O87" s="52"/>
      <c r="P87" s="52"/>
      <c r="Q87" s="53"/>
    </row>
    <row r="88" spans="2:17">
      <c r="B88" s="204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3"/>
    </row>
    <row r="89" spans="2:17" ht="13.15">
      <c r="B89" s="202">
        <f>E78</f>
        <v>0</v>
      </c>
      <c r="C89" s="52" t="s">
        <v>155</v>
      </c>
      <c r="D89" s="109">
        <f>E79</f>
        <v>0</v>
      </c>
      <c r="E89" s="109"/>
      <c r="F89" s="109"/>
      <c r="G89" s="109"/>
      <c r="H89" s="109"/>
      <c r="I89" s="52"/>
      <c r="J89" s="52"/>
      <c r="K89" s="52"/>
      <c r="L89" s="52"/>
      <c r="M89" s="52"/>
      <c r="N89" s="52"/>
      <c r="O89" s="52"/>
      <c r="P89" s="52"/>
      <c r="Q89" s="53"/>
    </row>
    <row r="90" spans="2:17" ht="13.15">
      <c r="B90" s="203"/>
      <c r="C90" s="52" t="s">
        <v>156</v>
      </c>
      <c r="D90" s="109"/>
      <c r="E90" s="109">
        <f>E80</f>
        <v>0</v>
      </c>
      <c r="F90" s="109">
        <f>E81</f>
        <v>0</v>
      </c>
      <c r="G90" s="109">
        <f>E82</f>
        <v>0</v>
      </c>
      <c r="H90" s="109" t="e">
        <f>E83</f>
        <v>#REF!</v>
      </c>
      <c r="I90" s="52"/>
      <c r="J90" s="52"/>
      <c r="K90" s="52"/>
      <c r="L90" s="52"/>
      <c r="M90" s="52"/>
      <c r="N90" s="52"/>
      <c r="O90" s="52"/>
      <c r="P90" s="52"/>
      <c r="Q90" s="53"/>
    </row>
    <row r="91" spans="2:17">
      <c r="B91" s="204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3"/>
    </row>
    <row r="92" spans="2:17" ht="13.15">
      <c r="B92" s="202">
        <f>F78</f>
        <v>0</v>
      </c>
      <c r="C92" s="52" t="s">
        <v>155</v>
      </c>
      <c r="D92" s="109">
        <f>F79</f>
        <v>0</v>
      </c>
      <c r="E92" s="109"/>
      <c r="F92" s="109"/>
      <c r="G92" s="109"/>
      <c r="H92" s="109"/>
      <c r="I92" s="52"/>
      <c r="J92" s="52"/>
      <c r="K92" s="52"/>
      <c r="L92" s="52"/>
      <c r="M92" s="52"/>
      <c r="N92" s="52"/>
      <c r="O92" s="52"/>
      <c r="P92" s="52"/>
      <c r="Q92" s="53"/>
    </row>
    <row r="93" spans="2:17" ht="13.15">
      <c r="B93" s="203"/>
      <c r="C93" s="52" t="s">
        <v>156</v>
      </c>
      <c r="D93" s="109"/>
      <c r="E93" s="109">
        <f>F80</f>
        <v>0</v>
      </c>
      <c r="F93" s="109">
        <f>F81</f>
        <v>0</v>
      </c>
      <c r="G93" s="109">
        <f>F82</f>
        <v>0</v>
      </c>
      <c r="H93" s="109" t="e">
        <f>F83</f>
        <v>#REF!</v>
      </c>
      <c r="I93" s="52"/>
      <c r="J93" s="52"/>
      <c r="K93" s="52"/>
      <c r="L93" s="52"/>
      <c r="M93" s="52"/>
      <c r="N93" s="52"/>
      <c r="O93" s="52"/>
      <c r="P93" s="52"/>
      <c r="Q93" s="53"/>
    </row>
    <row r="94" spans="2:17">
      <c r="B94" s="204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3"/>
    </row>
    <row r="95" spans="2:17" ht="13.15">
      <c r="B95" s="202">
        <f>G78</f>
        <v>0</v>
      </c>
      <c r="C95" s="52" t="s">
        <v>155</v>
      </c>
      <c r="D95" s="109">
        <f>G79</f>
        <v>0</v>
      </c>
      <c r="E95" s="109"/>
      <c r="F95" s="109"/>
      <c r="G95" s="109"/>
      <c r="H95" s="109"/>
      <c r="I95" s="52"/>
      <c r="J95" s="52"/>
      <c r="K95" s="52"/>
      <c r="L95" s="52"/>
      <c r="M95" s="52"/>
      <c r="N95" s="52"/>
      <c r="O95" s="52"/>
      <c r="P95" s="52"/>
      <c r="Q95" s="53"/>
    </row>
    <row r="96" spans="2:17">
      <c r="B96" s="204"/>
      <c r="C96" s="52" t="s">
        <v>156</v>
      </c>
      <c r="D96" s="109"/>
      <c r="E96" s="109">
        <f>G80</f>
        <v>0</v>
      </c>
      <c r="F96" s="109">
        <f>G81</f>
        <v>0</v>
      </c>
      <c r="G96" s="109">
        <f>G82</f>
        <v>0</v>
      </c>
      <c r="H96" s="109" t="e">
        <f>G83</f>
        <v>#REF!</v>
      </c>
      <c r="I96" s="52"/>
      <c r="J96" s="52"/>
      <c r="K96" s="52"/>
      <c r="L96" s="52"/>
      <c r="M96" s="52"/>
      <c r="N96" s="52"/>
      <c r="O96" s="52"/>
      <c r="P96" s="52"/>
      <c r="Q96" s="53"/>
    </row>
    <row r="97" spans="2:17">
      <c r="B97" s="204"/>
      <c r="C97" s="52"/>
      <c r="D97" s="109"/>
      <c r="E97" s="109"/>
      <c r="F97" s="109"/>
      <c r="G97" s="109"/>
      <c r="H97" s="109"/>
      <c r="I97" s="52"/>
      <c r="J97" s="52"/>
      <c r="K97" s="52"/>
      <c r="L97" s="52"/>
      <c r="M97" s="52"/>
      <c r="N97" s="52"/>
      <c r="O97" s="52"/>
      <c r="P97" s="52"/>
      <c r="Q97" s="53"/>
    </row>
    <row r="98" spans="2:17" ht="13.15">
      <c r="B98" s="202">
        <f>H78</f>
        <v>0</v>
      </c>
      <c r="C98" s="52" t="s">
        <v>155</v>
      </c>
      <c r="D98" s="109">
        <f>H79</f>
        <v>0</v>
      </c>
      <c r="E98" s="109"/>
      <c r="F98" s="109"/>
      <c r="G98" s="109"/>
      <c r="H98" s="109"/>
      <c r="I98" s="52"/>
      <c r="J98" s="52"/>
      <c r="K98" s="52"/>
      <c r="L98" s="52"/>
      <c r="M98" s="52"/>
      <c r="N98" s="52"/>
      <c r="O98" s="52"/>
      <c r="P98" s="52"/>
      <c r="Q98" s="53"/>
    </row>
    <row r="99" spans="2:17" ht="13.15">
      <c r="B99" s="203"/>
      <c r="C99" s="52" t="s">
        <v>156</v>
      </c>
      <c r="D99" s="109"/>
      <c r="E99" s="109">
        <f>H80</f>
        <v>0</v>
      </c>
      <c r="F99" s="109">
        <f>H81</f>
        <v>0</v>
      </c>
      <c r="G99" s="109">
        <f>H82</f>
        <v>0</v>
      </c>
      <c r="H99" s="109" t="e">
        <f>H83</f>
        <v>#REF!</v>
      </c>
      <c r="I99" s="52"/>
      <c r="J99" s="52"/>
      <c r="K99" s="52"/>
      <c r="L99" s="52"/>
      <c r="M99" s="52"/>
      <c r="N99" s="52"/>
      <c r="O99" s="52"/>
      <c r="P99" s="52"/>
      <c r="Q99" s="53"/>
    </row>
    <row r="100" spans="2:17" ht="13.15">
      <c r="B100" s="203"/>
      <c r="C100" s="52"/>
      <c r="D100" s="109"/>
      <c r="E100" s="109"/>
      <c r="F100" s="109"/>
      <c r="G100" s="109"/>
      <c r="H100" s="109"/>
      <c r="I100" s="52"/>
      <c r="J100" s="52"/>
      <c r="K100" s="52"/>
      <c r="L100" s="52"/>
      <c r="M100" s="52"/>
      <c r="N100" s="52"/>
      <c r="O100" s="52"/>
      <c r="P100" s="52"/>
      <c r="Q100" s="53"/>
    </row>
    <row r="101" spans="2:17" ht="13.15">
      <c r="B101" s="202">
        <f>I78</f>
        <v>0</v>
      </c>
      <c r="C101" s="52" t="s">
        <v>155</v>
      </c>
      <c r="D101" s="109">
        <f>I79</f>
        <v>0</v>
      </c>
      <c r="E101" s="109"/>
      <c r="F101" s="109"/>
      <c r="G101" s="109"/>
      <c r="H101" s="109"/>
      <c r="I101" s="52"/>
      <c r="J101" s="52"/>
      <c r="K101" s="52"/>
      <c r="L101" s="52"/>
      <c r="M101" s="52"/>
      <c r="N101" s="52"/>
      <c r="O101" s="52"/>
      <c r="P101" s="52"/>
      <c r="Q101" s="53"/>
    </row>
    <row r="102" spans="2:17" ht="13.15">
      <c r="B102" s="203"/>
      <c r="C102" s="52" t="s">
        <v>156</v>
      </c>
      <c r="D102" s="109"/>
      <c r="E102" s="109">
        <f>I80</f>
        <v>0</v>
      </c>
      <c r="F102" s="109">
        <f>I81</f>
        <v>0</v>
      </c>
      <c r="G102" s="109">
        <f>I82</f>
        <v>0</v>
      </c>
      <c r="H102" s="109" t="e">
        <f>I83</f>
        <v>#REF!</v>
      </c>
      <c r="I102" s="52"/>
      <c r="J102" s="52"/>
      <c r="K102" s="52"/>
      <c r="L102" s="52"/>
      <c r="M102" s="52"/>
      <c r="N102" s="52"/>
      <c r="O102" s="52"/>
      <c r="P102" s="52"/>
      <c r="Q102" s="53"/>
    </row>
    <row r="103" spans="2:17" ht="13.15">
      <c r="B103" s="203"/>
      <c r="C103" s="52"/>
      <c r="D103" s="109"/>
      <c r="E103" s="109"/>
      <c r="F103" s="109"/>
      <c r="G103" s="109"/>
      <c r="H103" s="109"/>
      <c r="I103" s="52"/>
      <c r="J103" s="52"/>
      <c r="K103" s="52"/>
      <c r="L103" s="52"/>
      <c r="M103" s="52"/>
      <c r="N103" s="52"/>
      <c r="O103" s="52"/>
      <c r="P103" s="52"/>
      <c r="Q103" s="53"/>
    </row>
    <row r="104" spans="2:17" ht="13.15">
      <c r="B104" s="205">
        <f>J78</f>
        <v>0</v>
      </c>
      <c r="C104" s="52" t="s">
        <v>155</v>
      </c>
      <c r="D104" s="109">
        <f>J79</f>
        <v>0</v>
      </c>
      <c r="E104" s="109"/>
      <c r="F104" s="109"/>
      <c r="G104" s="109"/>
      <c r="H104" s="109"/>
      <c r="I104" s="52"/>
      <c r="J104" s="52"/>
      <c r="K104" s="52"/>
      <c r="L104" s="52"/>
      <c r="M104" s="52"/>
      <c r="N104" s="52"/>
      <c r="O104" s="52"/>
      <c r="P104" s="52"/>
      <c r="Q104" s="53"/>
    </row>
    <row r="105" spans="2:17" ht="13.15">
      <c r="B105" s="205"/>
      <c r="C105" s="52" t="s">
        <v>156</v>
      </c>
      <c r="D105" s="109"/>
      <c r="E105" s="109">
        <f>J80</f>
        <v>0</v>
      </c>
      <c r="F105" s="109">
        <f>J81</f>
        <v>0</v>
      </c>
      <c r="G105" s="109">
        <f>J82</f>
        <v>0</v>
      </c>
      <c r="H105" s="109" t="e">
        <f>J83</f>
        <v>#REF!</v>
      </c>
      <c r="I105" s="52"/>
      <c r="J105" s="52"/>
      <c r="K105" s="52"/>
      <c r="L105" s="52"/>
      <c r="M105" s="52"/>
      <c r="N105" s="52"/>
      <c r="O105" s="52"/>
      <c r="P105" s="52"/>
      <c r="Q105" s="53"/>
    </row>
    <row r="106" spans="2:17" ht="13.15">
      <c r="B106" s="205"/>
      <c r="C106" s="52"/>
      <c r="D106" s="109"/>
      <c r="E106" s="109"/>
      <c r="F106" s="109"/>
      <c r="G106" s="109"/>
      <c r="H106" s="109"/>
      <c r="I106" s="52"/>
      <c r="J106" s="52"/>
      <c r="K106" s="52"/>
      <c r="L106" s="52"/>
      <c r="M106" s="52"/>
      <c r="N106" s="52"/>
      <c r="O106" s="52"/>
      <c r="P106" s="52"/>
      <c r="Q106" s="53"/>
    </row>
    <row r="107" spans="2:17" ht="13.15">
      <c r="B107" s="205">
        <f>K78</f>
        <v>0</v>
      </c>
      <c r="C107" s="52" t="s">
        <v>155</v>
      </c>
      <c r="D107" s="109">
        <f>K79</f>
        <v>0</v>
      </c>
      <c r="E107" s="109"/>
      <c r="F107" s="109"/>
      <c r="G107" s="109"/>
      <c r="H107" s="109"/>
      <c r="I107" s="52"/>
      <c r="J107" s="52"/>
      <c r="K107" s="52"/>
      <c r="L107" s="52"/>
      <c r="M107" s="52"/>
      <c r="N107" s="52"/>
      <c r="O107" s="52"/>
      <c r="P107" s="52"/>
      <c r="Q107" s="53"/>
    </row>
    <row r="108" spans="2:17" ht="13.15">
      <c r="B108" s="206"/>
      <c r="C108" s="52" t="s">
        <v>156</v>
      </c>
      <c r="D108" s="109"/>
      <c r="E108" s="109">
        <f>K80</f>
        <v>0</v>
      </c>
      <c r="F108" s="109">
        <f>K81</f>
        <v>0</v>
      </c>
      <c r="G108" s="109">
        <f>K82</f>
        <v>0</v>
      </c>
      <c r="H108" s="109" t="e">
        <f>K83</f>
        <v>#REF!</v>
      </c>
      <c r="I108" s="52"/>
      <c r="J108" s="52"/>
      <c r="K108" s="52"/>
      <c r="L108" s="52"/>
      <c r="M108" s="52"/>
      <c r="N108" s="52"/>
      <c r="O108" s="52"/>
      <c r="P108" s="52"/>
      <c r="Q108" s="53"/>
    </row>
    <row r="109" spans="2:17" ht="13.15">
      <c r="B109" s="206"/>
      <c r="C109" s="52"/>
      <c r="D109" s="109"/>
      <c r="E109" s="109"/>
      <c r="F109" s="109"/>
      <c r="G109" s="109"/>
      <c r="H109" s="109"/>
      <c r="I109" s="52"/>
      <c r="J109" s="52"/>
      <c r="K109" s="52"/>
      <c r="L109" s="52"/>
      <c r="M109" s="52"/>
      <c r="N109" s="52"/>
      <c r="O109" s="52"/>
      <c r="P109" s="52"/>
      <c r="Q109" s="53"/>
    </row>
    <row r="110" spans="2:17" ht="13.15">
      <c r="B110" s="202">
        <f>L78</f>
        <v>0</v>
      </c>
      <c r="C110" s="52" t="s">
        <v>155</v>
      </c>
      <c r="D110" s="109">
        <f>L79</f>
        <v>0</v>
      </c>
      <c r="E110" s="109"/>
      <c r="F110" s="109"/>
      <c r="G110" s="109"/>
      <c r="H110" s="109"/>
      <c r="I110" s="52"/>
      <c r="J110" s="52"/>
      <c r="K110" s="52"/>
      <c r="L110" s="52"/>
      <c r="M110" s="52"/>
      <c r="N110" s="52"/>
      <c r="O110" s="52"/>
      <c r="P110" s="52"/>
      <c r="Q110" s="53"/>
    </row>
    <row r="111" spans="2:17" ht="13.15">
      <c r="B111" s="202"/>
      <c r="C111" s="52" t="s">
        <v>156</v>
      </c>
      <c r="D111" s="109"/>
      <c r="E111" s="109">
        <f>L80</f>
        <v>0</v>
      </c>
      <c r="F111" s="109">
        <f>L81</f>
        <v>0</v>
      </c>
      <c r="G111" s="109">
        <f>L82</f>
        <v>0</v>
      </c>
      <c r="H111" s="109" t="e">
        <f>L83</f>
        <v>#REF!</v>
      </c>
      <c r="I111" s="52"/>
      <c r="J111" s="52"/>
      <c r="K111" s="52"/>
      <c r="L111" s="52"/>
      <c r="M111" s="52"/>
      <c r="N111" s="52"/>
      <c r="O111" s="52"/>
      <c r="P111" s="52"/>
      <c r="Q111" s="53"/>
    </row>
    <row r="112" spans="2:17" ht="13.15">
      <c r="B112" s="202"/>
      <c r="C112" s="52"/>
      <c r="D112" s="109"/>
      <c r="E112" s="109"/>
      <c r="F112" s="109"/>
      <c r="G112" s="109"/>
      <c r="H112" s="109"/>
      <c r="I112" s="52"/>
      <c r="J112" s="52"/>
      <c r="K112" s="52"/>
      <c r="L112" s="52"/>
      <c r="M112" s="52"/>
      <c r="N112" s="52"/>
      <c r="O112" s="52"/>
      <c r="P112" s="52"/>
      <c r="Q112" s="53"/>
    </row>
    <row r="113" spans="2:19" ht="13.15">
      <c r="B113" s="202">
        <f>M78</f>
        <v>0</v>
      </c>
      <c r="C113" s="52" t="s">
        <v>155</v>
      </c>
      <c r="D113" s="109">
        <f>M79</f>
        <v>0</v>
      </c>
      <c r="E113" s="109"/>
      <c r="F113" s="109"/>
      <c r="G113" s="109"/>
      <c r="H113" s="109"/>
      <c r="I113" s="52"/>
      <c r="J113" s="52"/>
      <c r="K113" s="52"/>
      <c r="L113" s="52"/>
      <c r="M113" s="52"/>
      <c r="N113" s="52"/>
      <c r="O113" s="52"/>
      <c r="P113" s="52"/>
      <c r="Q113" s="53"/>
    </row>
    <row r="114" spans="2:19">
      <c r="B114" s="201"/>
      <c r="C114" s="52" t="s">
        <v>156</v>
      </c>
      <c r="D114" s="109"/>
      <c r="E114" s="109">
        <f>M80</f>
        <v>0</v>
      </c>
      <c r="F114" s="109">
        <f>M81</f>
        <v>0</v>
      </c>
      <c r="G114" s="109">
        <f>M82</f>
        <v>0</v>
      </c>
      <c r="H114" s="109" t="e">
        <f>M83</f>
        <v>#REF!</v>
      </c>
      <c r="I114" s="52"/>
      <c r="J114" s="52"/>
      <c r="K114" s="52"/>
      <c r="L114" s="52"/>
      <c r="M114" s="52"/>
      <c r="N114" s="52"/>
      <c r="O114" s="52"/>
      <c r="P114" s="52"/>
      <c r="Q114" s="53"/>
    </row>
    <row r="115" spans="2:19" ht="13.15" thickBot="1"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3"/>
    </row>
    <row r="116" spans="2:19"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9"/>
    </row>
    <row r="117" spans="2:19" ht="13.15">
      <c r="B117" s="51"/>
      <c r="C117" s="107" t="s">
        <v>163</v>
      </c>
      <c r="D117" s="108"/>
      <c r="E117" s="108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3"/>
    </row>
    <row r="118" spans="2:19" s="185" customFormat="1" ht="13.15">
      <c r="B118" s="186"/>
      <c r="C118" s="187"/>
      <c r="D118" s="188">
        <v>1</v>
      </c>
      <c r="E118" s="188">
        <v>2</v>
      </c>
      <c r="F118" s="188">
        <v>3</v>
      </c>
      <c r="G118" s="188">
        <v>4</v>
      </c>
      <c r="H118" s="188">
        <v>5</v>
      </c>
      <c r="I118" s="188">
        <v>6</v>
      </c>
      <c r="J118" s="188">
        <v>7</v>
      </c>
      <c r="K118" s="188">
        <v>8</v>
      </c>
      <c r="L118" s="188"/>
      <c r="M118" s="188"/>
      <c r="N118" s="188"/>
      <c r="O118" s="188"/>
      <c r="P118" s="188"/>
      <c r="Q118" s="189"/>
    </row>
    <row r="119" spans="2:19" s="185" customFormat="1">
      <c r="B119" s="51" t="b">
        <f t="shared" ref="B119:C123" si="53">B5</f>
        <v>1</v>
      </c>
      <c r="C119" s="190" t="str">
        <f t="shared" si="53"/>
        <v>Current reporting month</v>
      </c>
      <c r="D119" s="179" t="str">
        <f>IF($B119,"",'Capital+ Input'!#REF!)</f>
        <v/>
      </c>
      <c r="E119" s="173" t="str">
        <f>IF($B119,"",'Capital+ Input'!#REF!)</f>
        <v/>
      </c>
      <c r="F119" s="173" t="str">
        <f>IF($B119,"",'Capital+ Input'!#REF!)</f>
        <v/>
      </c>
      <c r="G119" s="173" t="str">
        <f>IF($B119,"",'Capital+ Input'!#REF!)</f>
        <v/>
      </c>
      <c r="H119" s="173" t="str">
        <f>IF($B119,"",'Capital+ Input'!#REF!)</f>
        <v/>
      </c>
      <c r="I119" s="173" t="str">
        <f>IF($B119,"",'Capital+ Input'!#REF!)</f>
        <v/>
      </c>
      <c r="J119" s="173" t="str">
        <f>IF($B119,"",'Capital+ Input'!#REF!)</f>
        <v/>
      </c>
      <c r="K119" s="193" t="str">
        <f>IF($B119,"",'Capital+ Input'!E17-SUM(Calculations!D119:J119))</f>
        <v/>
      </c>
      <c r="L119" s="188"/>
      <c r="M119" s="188"/>
      <c r="N119" s="188"/>
      <c r="O119" s="188"/>
      <c r="P119" s="188"/>
      <c r="Q119" s="189"/>
    </row>
    <row r="120" spans="2:19" s="185" customFormat="1">
      <c r="B120" s="51" t="b">
        <f t="shared" si="53"/>
        <v>1</v>
      </c>
      <c r="C120" s="192" t="str">
        <f t="shared" si="53"/>
        <v>Q1</v>
      </c>
      <c r="D120" s="181" t="str">
        <f>IF($B120,"",'Capital+ Input'!#REF!)</f>
        <v/>
      </c>
      <c r="E120" s="183" t="str">
        <f>IF($B120,"",'Capital+ Input'!#REF!)</f>
        <v/>
      </c>
      <c r="F120" s="183" t="str">
        <f>IF($B120,"",'Capital+ Input'!#REF!)</f>
        <v/>
      </c>
      <c r="G120" s="183" t="str">
        <f>IF($B120,"",'Capital+ Input'!#REF!)</f>
        <v/>
      </c>
      <c r="H120" s="183" t="str">
        <f>IF($B120,"",'Capital+ Input'!#REF!)</f>
        <v/>
      </c>
      <c r="I120" s="183" t="str">
        <f>IF($B120,"",'Capital+ Input'!#REF!)</f>
        <v/>
      </c>
      <c r="J120" s="183" t="str">
        <f>IF($B120,"",'Capital+ Input'!#REF!)</f>
        <v/>
      </c>
      <c r="K120" s="194" t="str">
        <f>IF($B120,"",'Capital+ Input'!F17-SUM(Calculations!D120:J120))</f>
        <v/>
      </c>
      <c r="L120" s="188"/>
      <c r="M120" s="188"/>
      <c r="N120" s="188"/>
      <c r="O120" s="188"/>
      <c r="P120" s="188"/>
      <c r="Q120" s="189"/>
    </row>
    <row r="121" spans="2:19" s="185" customFormat="1">
      <c r="B121" s="51" t="b">
        <f t="shared" si="53"/>
        <v>1</v>
      </c>
      <c r="C121" s="192" t="str">
        <f t="shared" si="53"/>
        <v>Q2</v>
      </c>
      <c r="D121" s="180" t="str">
        <f>IF($B121,"",'Capital+ Input'!#REF!)</f>
        <v/>
      </c>
      <c r="E121" s="188" t="str">
        <f>IF($B121,"",'Capital+ Input'!#REF!)</f>
        <v/>
      </c>
      <c r="F121" s="188" t="str">
        <f>IF($B121,"",'Capital+ Input'!#REF!)</f>
        <v/>
      </c>
      <c r="G121" s="188" t="str">
        <f>IF($B121,"",'Capital+ Input'!#REF!)</f>
        <v/>
      </c>
      <c r="H121" s="188" t="str">
        <f>IF($B121,"",'Capital+ Input'!#REF!)</f>
        <v/>
      </c>
      <c r="I121" s="188" t="str">
        <f>IF($B121,"",'Capital+ Input'!#REF!)</f>
        <v/>
      </c>
      <c r="J121" s="188" t="str">
        <f>IF($B121,"",'Capital+ Input'!#REF!)</f>
        <v/>
      </c>
      <c r="K121" s="195" t="str">
        <f>IF($B121,"",'Capital+ Input'!G17-SUM(Calculations!D121:J121))</f>
        <v/>
      </c>
      <c r="L121" s="188"/>
      <c r="M121" s="188"/>
      <c r="N121" s="188"/>
      <c r="O121" s="188"/>
      <c r="P121" s="188"/>
      <c r="Q121" s="189"/>
    </row>
    <row r="122" spans="2:19" s="185" customFormat="1">
      <c r="B122" s="51" t="b">
        <f t="shared" si="53"/>
        <v>1</v>
      </c>
      <c r="C122" s="192" t="str">
        <f t="shared" si="53"/>
        <v>Q3</v>
      </c>
      <c r="D122" s="181" t="str">
        <f>IF($B122,"",'Capital+ Input'!#REF!)</f>
        <v/>
      </c>
      <c r="E122" s="183" t="str">
        <f>IF($B122,"",'Capital+ Input'!#REF!)</f>
        <v/>
      </c>
      <c r="F122" s="183" t="str">
        <f>IF($B122,"",'Capital+ Input'!#REF!)</f>
        <v/>
      </c>
      <c r="G122" s="183" t="str">
        <f>IF($B122,"",'Capital+ Input'!#REF!)</f>
        <v/>
      </c>
      <c r="H122" s="183" t="str">
        <f>IF($B122,"",'Capital+ Input'!#REF!)</f>
        <v/>
      </c>
      <c r="I122" s="183" t="str">
        <f>IF($B122,"",'Capital+ Input'!#REF!)</f>
        <v/>
      </c>
      <c r="J122" s="183" t="str">
        <f>IF($B122,"",'Capital+ Input'!#REF!)</f>
        <v/>
      </c>
      <c r="K122" s="194" t="str">
        <f>IF($B122,"",'Capital+ Input'!H17-SUM(Calculations!D122:J122))</f>
        <v/>
      </c>
      <c r="L122" s="188"/>
      <c r="M122" s="188"/>
      <c r="N122" s="188"/>
      <c r="O122" s="188"/>
      <c r="P122" s="188"/>
      <c r="Q122" s="189"/>
    </row>
    <row r="123" spans="2:19">
      <c r="B123" s="51" t="b">
        <f t="shared" si="53"/>
        <v>1</v>
      </c>
      <c r="C123" s="198" t="str">
        <f t="shared" si="53"/>
        <v>Q4</v>
      </c>
      <c r="D123" s="196" t="str">
        <f>IF($B123,"",'Capital+ Input'!#REF!)</f>
        <v/>
      </c>
      <c r="E123" s="177" t="str">
        <f>IF($B123,"",'Capital+ Input'!#REF!)</f>
        <v/>
      </c>
      <c r="F123" s="177" t="str">
        <f>IF($B123,"",'Capital+ Input'!#REF!)</f>
        <v/>
      </c>
      <c r="G123" s="177" t="str">
        <f>IF($B123,"",'Capital+ Input'!#REF!)</f>
        <v/>
      </c>
      <c r="H123" s="177" t="str">
        <f>IF($B123,"",'Capital+ Input'!#REF!)</f>
        <v/>
      </c>
      <c r="I123" s="177" t="str">
        <f>IF($B123,"",'Capital+ Input'!#REF!)</f>
        <v/>
      </c>
      <c r="J123" s="177" t="str">
        <f>IF($B123,"",'Capital+ Input'!#REF!)</f>
        <v/>
      </c>
      <c r="K123" s="199" t="str">
        <f>IF($B123,"",'Capital+ Input'!I17-SUM(Calculations!D123:J123))</f>
        <v/>
      </c>
      <c r="L123" s="52"/>
      <c r="M123" s="52"/>
      <c r="N123" s="52"/>
      <c r="O123" s="52"/>
      <c r="P123" s="52"/>
      <c r="Q123" s="53"/>
    </row>
    <row r="124" spans="2:19">
      <c r="B124" s="51"/>
      <c r="C124" s="52"/>
      <c r="D124" s="188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3"/>
    </row>
    <row r="125" spans="2:19">
      <c r="B125" s="51"/>
      <c r="C125" s="52"/>
      <c r="D125" s="52"/>
      <c r="E125" s="52"/>
      <c r="F125" s="52"/>
      <c r="G125" s="52"/>
      <c r="H125" s="52"/>
      <c r="I125" s="52"/>
      <c r="J125" s="4" t="s">
        <v>118</v>
      </c>
      <c r="K125" s="52"/>
      <c r="L125" s="52"/>
      <c r="M125" s="52"/>
      <c r="N125" s="52"/>
      <c r="O125" s="52"/>
      <c r="P125" s="52"/>
      <c r="Q125" s="53"/>
      <c r="R125" s="52"/>
      <c r="S125" s="52"/>
    </row>
    <row r="126" spans="2:19">
      <c r="B126" s="51"/>
      <c r="C126" s="52"/>
      <c r="D126" s="52"/>
      <c r="E126" s="52"/>
      <c r="F126" s="52"/>
      <c r="G126" s="52"/>
      <c r="H126" s="52"/>
      <c r="I126" s="52"/>
      <c r="J126" s="52" t="e">
        <f>SUM(IF(FREQUENCY(Rank_Data,Rank_Data),1))</f>
        <v>#N/A</v>
      </c>
      <c r="K126" s="52"/>
      <c r="L126" s="52"/>
      <c r="M126" s="52"/>
      <c r="N126" s="52"/>
      <c r="O126" s="52"/>
      <c r="P126" s="52"/>
      <c r="Q126" s="53"/>
      <c r="R126" s="52"/>
      <c r="S126" s="52"/>
    </row>
    <row r="127" spans="2:19">
      <c r="B127" s="60"/>
      <c r="C127" s="105" t="s">
        <v>126</v>
      </c>
      <c r="D127" s="105" t="s">
        <v>117</v>
      </c>
      <c r="E127" s="105"/>
      <c r="F127" s="105"/>
      <c r="G127" s="105"/>
      <c r="H127" s="105" t="s">
        <v>127</v>
      </c>
      <c r="I127" s="59"/>
      <c r="J127" s="105" t="s">
        <v>126</v>
      </c>
      <c r="K127" s="105" t="s">
        <v>117</v>
      </c>
      <c r="L127" s="105"/>
      <c r="M127" s="105"/>
      <c r="N127" s="105"/>
      <c r="O127" s="105" t="s">
        <v>127</v>
      </c>
      <c r="P127" s="59"/>
      <c r="Q127" s="53"/>
      <c r="R127" s="52"/>
      <c r="S127" s="52"/>
    </row>
    <row r="128" spans="2:19">
      <c r="B128" s="51"/>
      <c r="C128" s="4" t="e">
        <f t="shared" ref="C128:C135" si="54">_xlfn.RANK.EQ(H128,$H$128:$H$135,0)</f>
        <v>#N/A</v>
      </c>
      <c r="D128" s="4" t="s">
        <v>167</v>
      </c>
      <c r="E128" s="4"/>
      <c r="F128" s="4"/>
      <c r="G128" s="4"/>
      <c r="H128" s="67" t="e">
        <f>IF($B$119,IF($B$120,IF($B$121,IF($B$122,IF($B$123,NA(),D123),D122),D121),D120),D119)</f>
        <v>#N/A</v>
      </c>
      <c r="I128" s="67"/>
      <c r="J128" s="52" t="e">
        <f>IF(ROWS(J$128:J128)&gt;$J$126-1,"",IF((_xlfn.AGGREGATE(15,6,Rank_Data/(FREQUENCY(Rank_Data,Rank_Data)&gt;0),ROWS(J$128:J128)))=0,"",_xlfn.AGGREGATE(15,6,Rank_Data/(FREQUENCY(Rank_Data,Rank_Data)&gt;0),ROWS(J$128:J128))))</f>
        <v>#N/A</v>
      </c>
      <c r="K128" s="52" t="str">
        <f t="shared" ref="K128:K135" si="55">IFERROR(VLOOKUP(J128,$C$128:$H$135,2,FALSE),"")</f>
        <v/>
      </c>
      <c r="L128" s="52"/>
      <c r="M128" s="52"/>
      <c r="N128" s="52"/>
      <c r="O128" s="109" t="str">
        <f t="shared" ref="O128:O135" si="56">IFERROR(VLOOKUP(J128,$C$128:$H$135,6,FALSE),"")</f>
        <v/>
      </c>
      <c r="P128" s="52"/>
      <c r="Q128" s="53"/>
      <c r="R128" s="52"/>
      <c r="S128" s="52"/>
    </row>
    <row r="129" spans="2:19">
      <c r="B129" s="51"/>
      <c r="C129" s="4" t="e">
        <f>_xlfn.RANK.EQ(H129,$H$128:$H$135,0)</f>
        <v>#N/A</v>
      </c>
      <c r="D129" s="4" t="s">
        <v>173</v>
      </c>
      <c r="E129" s="4"/>
      <c r="F129" s="4"/>
      <c r="G129" s="4"/>
      <c r="H129" s="67" t="e">
        <f>IF($B$119,IF($B$120,IF($B$121,IF($B$122,IF($B$123,NA(),E123),E122),E121),E120),E119)</f>
        <v>#N/A</v>
      </c>
      <c r="I129" s="67"/>
      <c r="J129" s="52" t="e">
        <f>IF(ROWS(J$128:J129)&gt;$J$126-1,"",IF((_xlfn.AGGREGATE(15,6,Rank_Data/(FREQUENCY(Rank_Data,Rank_Data)&gt;0),ROWS(J$128:J129)))=0,"",_xlfn.AGGREGATE(15,6,Rank_Data/(FREQUENCY(Rank_Data,Rank_Data)&gt;0),ROWS(J$128:J129))))</f>
        <v>#N/A</v>
      </c>
      <c r="K129" s="52" t="str">
        <f t="shared" si="55"/>
        <v/>
      </c>
      <c r="L129" s="52"/>
      <c r="M129" s="52"/>
      <c r="N129" s="52"/>
      <c r="O129" s="109" t="str">
        <f t="shared" si="56"/>
        <v/>
      </c>
      <c r="P129" s="52"/>
      <c r="Q129" s="53"/>
      <c r="R129" s="52"/>
      <c r="S129" s="52"/>
    </row>
    <row r="130" spans="2:19">
      <c r="B130" s="51"/>
      <c r="C130" s="4" t="e">
        <f t="shared" si="54"/>
        <v>#N/A</v>
      </c>
      <c r="D130" s="4" t="s">
        <v>131</v>
      </c>
      <c r="E130" s="4"/>
      <c r="F130" s="4"/>
      <c r="G130" s="4"/>
      <c r="H130" s="67" t="e">
        <f>IF($B$119,IF($B$120,IF($B$121,IF($B$122,IF($B$123,NA(),F123),F122),F121),F120),F119)</f>
        <v>#N/A</v>
      </c>
      <c r="I130" s="67"/>
      <c r="J130" s="52" t="e">
        <f>IF(ROWS(J$128:J130)&gt;$J$126-1,"",IF((_xlfn.AGGREGATE(15,6,Rank_Data/(FREQUENCY(Rank_Data,Rank_Data)&gt;0),ROWS(J$128:J130)))=0,"",_xlfn.AGGREGATE(15,6,Rank_Data/(FREQUENCY(Rank_Data,Rank_Data)&gt;0),ROWS(J$128:J130))))</f>
        <v>#N/A</v>
      </c>
      <c r="K130" s="52" t="str">
        <f t="shared" si="55"/>
        <v/>
      </c>
      <c r="L130" s="52"/>
      <c r="M130" s="52"/>
      <c r="N130" s="52"/>
      <c r="O130" s="109" t="str">
        <f t="shared" si="56"/>
        <v/>
      </c>
      <c r="P130" s="52"/>
      <c r="Q130" s="53"/>
      <c r="R130" s="52"/>
      <c r="S130" s="52"/>
    </row>
    <row r="131" spans="2:19">
      <c r="B131" s="51"/>
      <c r="C131" s="4" t="e">
        <f t="shared" si="54"/>
        <v>#N/A</v>
      </c>
      <c r="D131" s="4" t="s">
        <v>133</v>
      </c>
      <c r="E131" s="4"/>
      <c r="F131" s="4"/>
      <c r="G131" s="4"/>
      <c r="H131" s="67" t="e">
        <f>IF($B$119,IF($B$120,IF($B$121,IF($B$122,IF($B$123,NA(),G123),G122),G121),G120),G119)</f>
        <v>#N/A</v>
      </c>
      <c r="I131" s="67"/>
      <c r="J131" s="52" t="e">
        <f>IF(ROWS(J$128:J131)&gt;$J$126-1,"",IF((_xlfn.AGGREGATE(15,6,Rank_Data/(FREQUENCY(Rank_Data,Rank_Data)&gt;0),ROWS(J$128:J131)))=0,"",_xlfn.AGGREGATE(15,6,Rank_Data/(FREQUENCY(Rank_Data,Rank_Data)&gt;0),ROWS(J$128:J131))))</f>
        <v>#N/A</v>
      </c>
      <c r="K131" s="52" t="str">
        <f t="shared" si="55"/>
        <v/>
      </c>
      <c r="L131" s="52"/>
      <c r="M131" s="52"/>
      <c r="N131" s="52"/>
      <c r="O131" s="109" t="str">
        <f t="shared" si="56"/>
        <v/>
      </c>
      <c r="P131" s="52"/>
      <c r="Q131" s="53"/>
      <c r="R131" s="52"/>
      <c r="S131" s="52"/>
    </row>
    <row r="132" spans="2:19">
      <c r="B132" s="51"/>
      <c r="C132" s="4" t="e">
        <f t="shared" si="54"/>
        <v>#N/A</v>
      </c>
      <c r="D132" s="4" t="s">
        <v>135</v>
      </c>
      <c r="E132" s="4"/>
      <c r="F132" s="4"/>
      <c r="G132" s="4"/>
      <c r="H132" s="67" t="e">
        <f>IF($B$119,IF($B$120,IF($B$121,IF($B$122,IF($B$123,NA(),H123),H122),H121),H120),H119)</f>
        <v>#N/A</v>
      </c>
      <c r="I132" s="67"/>
      <c r="J132" s="52" t="e">
        <f>IF(ROWS(J$128:J132)&gt;$J$126-1,"",IF((_xlfn.AGGREGATE(15,6,Rank_Data/(FREQUENCY(Rank_Data,Rank_Data)&gt;0),ROWS(J$128:J132)))=0,"",_xlfn.AGGREGATE(15,6,Rank_Data/(FREQUENCY(Rank_Data,Rank_Data)&gt;0),ROWS(J$128:J132))))</f>
        <v>#N/A</v>
      </c>
      <c r="K132" s="52" t="str">
        <f t="shared" si="55"/>
        <v/>
      </c>
      <c r="L132" s="52"/>
      <c r="M132" s="52"/>
      <c r="N132" s="52"/>
      <c r="O132" s="109" t="str">
        <f t="shared" si="56"/>
        <v/>
      </c>
      <c r="P132" s="52"/>
      <c r="Q132" s="53"/>
      <c r="R132" s="52"/>
      <c r="S132" s="52"/>
    </row>
    <row r="133" spans="2:19">
      <c r="B133" s="51"/>
      <c r="C133" s="4" t="e">
        <f t="shared" si="54"/>
        <v>#N/A</v>
      </c>
      <c r="D133" s="4" t="s">
        <v>137</v>
      </c>
      <c r="E133" s="4"/>
      <c r="F133" s="4"/>
      <c r="G133" s="4"/>
      <c r="H133" s="67" t="e">
        <f>IF($B$119,IF($B$120,IF($B$121,IF($B$122,IF($B$123,NA(),I123),I122),I121),I120),I119)</f>
        <v>#N/A</v>
      </c>
      <c r="I133" s="67"/>
      <c r="J133" s="52" t="e">
        <f>IF(ROWS(J$128:J133)&gt;$J$126-1,"",IF((_xlfn.AGGREGATE(15,6,Rank_Data/(FREQUENCY(Rank_Data,Rank_Data)&gt;0),ROWS(J$128:J133)))=0,"",_xlfn.AGGREGATE(15,6,Rank_Data/(FREQUENCY(Rank_Data,Rank_Data)&gt;0),ROWS(J$128:J133))))</f>
        <v>#N/A</v>
      </c>
      <c r="K133" s="52" t="str">
        <f t="shared" si="55"/>
        <v/>
      </c>
      <c r="L133" s="52"/>
      <c r="M133" s="52"/>
      <c r="N133" s="52"/>
      <c r="O133" s="109" t="str">
        <f t="shared" si="56"/>
        <v/>
      </c>
      <c r="P133" s="52"/>
      <c r="Q133" s="53"/>
      <c r="R133" s="52"/>
      <c r="S133" s="52"/>
    </row>
    <row r="134" spans="2:19">
      <c r="B134" s="51"/>
      <c r="C134" s="4" t="e">
        <f t="shared" si="54"/>
        <v>#N/A</v>
      </c>
      <c r="D134" s="4" t="s">
        <v>139</v>
      </c>
      <c r="E134" s="4"/>
      <c r="F134" s="4"/>
      <c r="G134" s="4"/>
      <c r="H134" s="67" t="e">
        <f>IF($B$119,IF($B$120,IF($B$121,IF($B$122,IF($B$123,NA(),J123),J122),J121),J120),J119)</f>
        <v>#N/A</v>
      </c>
      <c r="I134" s="67"/>
      <c r="J134" s="52" t="e">
        <f>IF(ROWS(J$128:J134)&gt;$J$126-1,"",IF((_xlfn.AGGREGATE(15,6,Rank_Data/(FREQUENCY(Rank_Data,Rank_Data)&gt;0),ROWS(J$128:J134)))=0,"",_xlfn.AGGREGATE(15,6,Rank_Data/(FREQUENCY(Rank_Data,Rank_Data)&gt;0),ROWS(J$128:J134))))</f>
        <v>#N/A</v>
      </c>
      <c r="K134" s="52" t="str">
        <f t="shared" si="55"/>
        <v/>
      </c>
      <c r="L134" s="52"/>
      <c r="M134" s="52"/>
      <c r="N134" s="52"/>
      <c r="O134" s="109" t="str">
        <f t="shared" si="56"/>
        <v/>
      </c>
      <c r="P134" s="52"/>
      <c r="Q134" s="53"/>
      <c r="R134" s="52"/>
      <c r="S134" s="52"/>
    </row>
    <row r="135" spans="2:19">
      <c r="B135" s="51"/>
      <c r="C135" s="4" t="e">
        <f t="shared" si="54"/>
        <v>#N/A</v>
      </c>
      <c r="D135" s="4" t="s">
        <v>141</v>
      </c>
      <c r="E135" s="4"/>
      <c r="F135" s="4"/>
      <c r="G135" s="4"/>
      <c r="H135" s="67" t="e">
        <f>IF($B$119,IF($B$120,IF($B$121,IF($B$122,IF($B$123,NA(),K123),K122),K121),K120),K119)</f>
        <v>#N/A</v>
      </c>
      <c r="I135" s="52"/>
      <c r="J135" s="52" t="e">
        <f>IF(ROWS(J$128:J135)&gt;$J$126-1,"",IF((_xlfn.AGGREGATE(15,6,Rank_Data/(FREQUENCY(Rank_Data,Rank_Data)&gt;0),ROWS(J$128:J135)))=0,"",_xlfn.AGGREGATE(15,6,Rank_Data/(FREQUENCY(Rank_Data,Rank_Data)&gt;0),ROWS(J$128:J135))))</f>
        <v>#N/A</v>
      </c>
      <c r="K135" s="52" t="str">
        <f t="shared" si="55"/>
        <v/>
      </c>
      <c r="L135" s="52"/>
      <c r="M135" s="52"/>
      <c r="N135" s="52"/>
      <c r="O135" s="109" t="str">
        <f t="shared" si="56"/>
        <v/>
      </c>
      <c r="P135" s="52"/>
      <c r="Q135" s="53"/>
      <c r="R135" s="52"/>
      <c r="S135" s="52"/>
    </row>
    <row r="136" spans="2:19">
      <c r="B136" s="51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3"/>
      <c r="R136" s="52"/>
      <c r="S136" s="52"/>
    </row>
    <row r="137" spans="2:19" ht="13.15" thickBot="1">
      <c r="B137" s="76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8"/>
    </row>
    <row r="138" spans="2:19"/>
    <row r="139" spans="2:19"/>
    <row r="140" spans="2:19"/>
  </sheetData>
  <conditionalFormatting sqref="E48:G48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8 H48">
    <cfRule type="cellIs" dxfId="6" priority="7" operator="lessThan">
      <formula>0.07</formula>
    </cfRule>
  </conditionalFormatting>
  <conditionalFormatting sqref="P48">
    <cfRule type="cellIs" dxfId="5" priority="1" operator="lessThan">
      <formula>0.07</formula>
    </cfRule>
  </conditionalFormatting>
  <conditionalFormatting sqref="I48:K48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8">
    <cfRule type="cellIs" dxfId="2" priority="4" operator="lessThan">
      <formula>0.07</formula>
    </cfRule>
  </conditionalFormatting>
  <conditionalFormatting sqref="M48:O48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2" orientation="portrait" r:id="rId1"/>
  <headerFooter>
    <oddHeader>&amp;L&amp;A</oddHeader>
  </headerFooter>
  <ignoredErrors>
    <ignoredError sqref="D47:P53 D65 P65 E65:G65 E66:O66 D54:G64 P54:P64 G46:P46 D46:F46 E39:F43 E76:F77 D91:E91 B90:B91 F89:F93 G89:H93 E45:F45 E44:F44 D16:L32 E14:K15 L13 D69 D86:H87 C128:J135 J126 E89 D90 D93:E93 E92" evalError="1"/>
    <ignoredError sqref="H65:O65 H54:O64 H69:L69" evalError="1" formula="1"/>
    <ignoredError sqref="M69:O6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Props1.xml><?xml version="1.0" encoding="utf-8"?>
<ds:datastoreItem xmlns:ds="http://schemas.openxmlformats.org/officeDocument/2006/customXml" ds:itemID="{7D79DA4F-4BB4-44E1-BCB5-B11313D940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BE2780-2EE7-43AC-8638-829E80DD6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CF0362-893F-4791-AEB8-B7AB2A9D2277}">
  <ds:schemaRefs>
    <ds:schemaRef ds:uri="http://schemas.microsoft.com/office/2006/documentManagement/types"/>
    <ds:schemaRef ds:uri="a5edd0e9-353e-4089-bcbc-d9218926e91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75afd6ce-d5e2-450c-a4ec-ac3847b33ee0"/>
    <ds:schemaRef ds:uri="http://schemas.microsoft.com/sharepoint/v3"/>
    <ds:schemaRef ds:uri="http://schemas.openxmlformats.org/package/2006/metadata/core-properties"/>
    <ds:schemaRef ds:uri="http://purl.org/dc/terms/"/>
    <ds:schemaRef ds:uri="A5EDD0E9-353E-4089-BCBC-D9218926E9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Header Info</vt:lpstr>
      <vt:lpstr>Capital+ Input</vt:lpstr>
      <vt:lpstr>Summary Table</vt:lpstr>
      <vt:lpstr>Calculations</vt:lpstr>
      <vt:lpstr>Basis_of_reporting</vt:lpstr>
      <vt:lpstr>'Capital+ Input'!Print_Area</vt:lpstr>
      <vt:lpstr>'Header Info'!Print_Area</vt:lpstr>
      <vt:lpstr>'Summary Table'!Print_Area</vt:lpstr>
      <vt:lpstr>'Capital+ Input'!Print_Titles</vt:lpstr>
      <vt:lpstr>'Summary Table'!Print_Titles</vt:lpstr>
      <vt:lpstr>Rank_Data</vt:lpstr>
      <vt:lpstr>Reporting_period_start_date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PRA103</dc:title>
  <dc:creator>Curry, David</dc:creator>
  <cp:lastModifiedBy>Policy Delivery</cp:lastModifiedBy>
  <cp:lastPrinted>2014-08-26T11:51:32Z</cp:lastPrinted>
  <dcterms:created xsi:type="dcterms:W3CDTF">2013-07-30T11:21:05Z</dcterms:created>
  <dcterms:modified xsi:type="dcterms:W3CDTF">2021-09-29T10:17:42Z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{C7CCE0FE-E075-4D5C-9C4C-28026DCB942B}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927000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