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903\"/>
    </mc:Choice>
  </mc:AlternateContent>
  <bookViews>
    <workbookView xWindow="0" yWindow="0" windowWidth="20520" windowHeight="969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<sst xmlns="http://schemas.openxmlformats.org/spreadsheetml/2006/main" count="6788" uniqueCount="1869">
  <si>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</si>
  <si>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</si>
  <si>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</si>
  <si>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</si>
  <si>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</si>
  <si>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</si>
  <si>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</si>
  <si>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</si>
  <si>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</si>
  <si>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</si>
  <si>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</si>
  <si>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</si>
  <si>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</si>
  <si>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</si>
  <si>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</si>
  <si>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</si>
  <si>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</si>
  <si>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</si>
  <si>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</si>
  <si>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</si>
  <si>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</si>
  <si>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</si>
  <si>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</si>
  <si>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</si>
  <si>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</si>
  <si>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</si>
  <si>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</si>
  <si>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</si>
  <si>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</si>
  <si>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</si>
  <si>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</si>
  <si>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</si>
  <si>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</si>
  <si>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</si>
  <si>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</si>
  <si>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</si>
  <si>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</si>
  <si>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</si>
  <si>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</si>
  <si>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</si>
  <si>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</si>
  <si>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</si>
  <si>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</si>
  <si>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</si>
  <si>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</si>
  <si>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</si>
  <si>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</si>
  <si>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</si>
  <si>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</si>
  <si>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</si>
  <si>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</si>
  <si>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</si>
  <si>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</si>
  <si>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</si>
  <si>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</si>
  <si>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</si>
  <si>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</si>
  <si>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</si>
  <si>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</si>
  <si>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</si>
  <si>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</si>
  <si>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</si>
  <si>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</si>
  <si>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</si>
  <si>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</si>
  <si>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</si>
  <si>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</si>
  <si>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</si>
  <si>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</si>
  <si>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</si>
  <si>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</si>
  <si>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</si>
  <si>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</si>
  <si>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</si>
  <si>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</si>
  <si>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</si>
  <si>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</si>
  <si>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</si>
  <si>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</si>
  <si>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</si>
  <si>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</si>
  <si>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</si>
  <si>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</si>
  <si>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</si>
  <si>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</si>
  <si>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</si>
  <si>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</si>
  <si>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</si>
  <si>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</si>
  <si>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</si>
  <si>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</si>
  <si>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</si>
  <si>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</si>
  <si>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</si>
  <si>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</si>
  <si>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</si>
  <si>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</si>
  <si>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</si>
  <si>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</si>
  <si>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</si>
  <si>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</si>
  <si>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</si>
  <si>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</si>
  <si>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</si>
  <si>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</si>
  <si>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</si>
  <si>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</si>
  <si>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</si>
  <si>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</si>
  <si>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</si>
  <si>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</si>
  <si>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</si>
  <si>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</si>
  <si>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</si>
  <si>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</si>
  <si>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</si>
  <si>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</si>
  <si>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</si>
  <si>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</si>
  <si>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</si>
  <si>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</si>
  <si>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</si>
  <si>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</si>
  <si>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</si>
  <si>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</si>
  <si>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</si>
  <si>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</si>
  <si>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</si>
  <si>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</si>
  <si>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</si>
  <si>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</si>
  <si>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</si>
  <si>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</si>
  <si>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</si>
  <si>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</si>
  <si>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</si>
  <si>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</si>
  <si>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</si>
  <si>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</si>
  <si>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</si>
  <si>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</si>
  <si>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</si>
  <si>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</si>
  <si>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</si>
  <si>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</si>
  <si>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</si>
  <si>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</si>
  <si>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</si>
  <si>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</si>
  <si>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</si>
  <si>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</si>
  <si>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</si>
  <si>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</si>
  <si>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</si>
  <si>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</si>
  <si>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</si>
  <si>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</si>
  <si>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</si>
  <si>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</si>
  <si>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</si>
  <si>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</si>
  <si>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</si>
  <si>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</si>
  <si>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</si>
  <si>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</si>
  <si>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</si>
  <si>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</si>
  <si>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</si>
  <si>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</si>
  <si>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</si>
  <si>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</si>
  <si>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</si>
  <si>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</si>
  <si>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</si>
  <si>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</si>
  <si>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</si>
  <si>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</si>
  <si>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</si>
  <si>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</si>
  <si>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</si>
  <si>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</si>
  <si>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</si>
  <si>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</si>
  <si>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</si>
  <si>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</si>
  <si>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</si>
  <si>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</si>
  <si>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</si>
  <si>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</si>
  <si>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</si>
  <si>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</si>
  <si>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</si>
  <si>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</si>
  <si>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</si>
  <si>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</si>
  <si>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</si>
  <si>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</si>
  <si>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</si>
  <si>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</si>
  <si>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</si>
  <si>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</si>
  <si>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</si>
  <si>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</si>
  <si>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</si>
  <si>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</si>
  <si>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</si>
  <si>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</si>
  <si>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</si>
  <si>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</si>
  <si>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</si>
  <si>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</si>
  <si>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</si>
  <si>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</si>
  <si>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</si>
  <si>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</si>
  <si>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</si>
  <si>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</si>
  <si>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</si>
  <si>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</si>
  <si>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</si>
  <si>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</si>
  <si>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</si>
  <si>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</si>
  <si>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</si>
  <si>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</si>
  <si>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</si>
  <si>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</si>
  <si>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</si>
  <si>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</si>
  <si>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</si>
  <si>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</si>
  <si>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</si>
  <si>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</si>
  <si>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</si>
  <si>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</si>
  <si>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</si>
  <si>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</si>
  <si>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</si>
  <si>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</si>
  <si>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</si>
  <si>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</si>
  <si>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</si>
  <si>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</si>
  <si>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</si>
  <si>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</si>
  <si>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</si>
  <si>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</si>
  <si>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</si>
  <si>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</si>
  <si>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</si>
  <si>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</si>
  <si>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</si>
  <si>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</si>
  <si>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</si>
  <si>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</si>
  <si>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</si>
  <si>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</si>
  <si>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</si>
  <si>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</si>
  <si>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</si>
  <si>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</si>
  <si>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</si>
  <si>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</si>
  <si>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</si>
  <si>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</si>
  <si>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</si>
  <si>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</si>
  <si>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</si>
  <si>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</si>
  <si>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</si>
  <si>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</si>
  <si>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</si>
  <si>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</si>
  <si>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</si>
  <si>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</si>
  <si>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</si>
  <si>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</si>
  <si>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</si>
  <si>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</si>
  <si>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</si>
  <si>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</si>
  <si>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</si>
  <si>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</si>
  <si>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</si>
  <si>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</si>
  <si>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</si>
  <si>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</si>
  <si>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</si>
  <si>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</si>
  <si>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</si>
  <si>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</si>
  <si>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</si>
  <si>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</si>
  <si>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</si>
  <si>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</si>
  <si>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</si>
  <si>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</si>
  <si>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</si>
  <si>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</si>
  <si>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</si>
  <si>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</si>
  <si>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</si>
  <si>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</si>
  <si>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</si>
  <si>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</si>
  <si>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</si>
  <si>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</si>
  <si>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</si>
  <si>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</si>
  <si>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</si>
  <si>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</si>
  <si>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</si>
  <si>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</si>
  <si>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</si>
  <si>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</si>
  <si>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</si>
  <si>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</si>
  <si>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</si>
  <si>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</si>
  <si>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</si>
  <si>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</si>
  <si>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</si>
  <si>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</si>
  <si>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</si>
  <si>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</si>
  <si>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</si>
  <si>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</si>
  <si>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</si>
  <si>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</si>
  <si>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</si>
  <si>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</si>
  <si>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</si>
  <si>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</si>
  <si>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</si>
  <si>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</si>
  <si>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</si>
  <si>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</si>
  <si>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</si>
  <si>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</si>
  <si>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</si>
  <si>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</si>
  <si>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</si>
  <si>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</si>
  <si>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</si>
  <si>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</si>
  <si>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</si>
  <si>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</si>
  <si>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</si>
  <si>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</si>
  <si>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</si>
  <si>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</si>
  <si>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</si>
  <si>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</si>
  <si>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</si>
  <si>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</si>
  <si>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</si>
  <si>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</si>
  <si>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</si>
  <si>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</si>
  <si>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</si>
  <si>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</si>
  <si>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</si>
  <si>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</si>
  <si>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</si>
  <si>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</si>
  <si>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</si>
  <si>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</si>
  <si>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</si>
  <si>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</si>
  <si>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</si>
  <si>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</si>
  <si>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</si>
  <si>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</si>
  <si>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</si>
  <si>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</si>
  <si>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</si>
  <si>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</si>
  <si>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</si>
  <si>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</si>
  <si>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</si>
  <si>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</si>
  <si>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</si>
  <si>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</si>
  <si>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</si>
  <si>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</si>
  <si>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</si>
  <si>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</si>
  <si>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</si>
  <si>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</si>
  <si>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</si>
  <si>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</si>
  <si>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</si>
  <si>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</si>
  <si>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</si>
  <si>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</si>
  <si>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</si>
  <si>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</si>
  <si>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</si>
  <si>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</si>
  <si>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</si>
  <si>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</si>
  <si>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</si>
  <si>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</si>
  <si>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</si>
  <si>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</si>
  <si>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</si>
  <si>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</si>
  <si>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</si>
  <si>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</si>
  <si>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</si>
  <si>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</si>
  <si>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</si>
  <si>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</si>
  <si>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</si>
  <si>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</si>
  <si>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</si>
  <si>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</si>
  <si>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</si>
  <si>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</si>
  <si>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</si>
  <si>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</si>
  <si>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</si>
  <si>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</si>
  <si>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</si>
  <si>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</si>
  <si>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</si>
  <si>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</si>
  <si>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</si>
  <si>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</si>
  <si>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</si>
  <si>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</si>
  <si>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</si>
  <si>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</si>
  <si>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</si>
  <si>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</si>
  <si>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</si>
  <si>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</si>
  <si>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</si>
  <si>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</si>
  <si>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</si>
  <si>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</si>
  <si>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</si>
  <si>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</si>
  <si>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</si>
  <si>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</si>
  <si>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</si>
  <si>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</si>
  <si>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</si>
  <si>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</si>
  <si>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</si>
  <si>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</si>
  <si>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</si>
  <si>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</si>
  <si>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</si>
  <si>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</si>
  <si>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</si>
  <si>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</si>
  <si>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</si>
  <si>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</si>
  <si>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</si>
  <si>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</si>
  <si>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</si>
  <si>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</si>
  <si>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</si>
  <si>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</si>
  <si>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</si>
  <si>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</si>
  <si>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</si>
  <si>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</si>
  <si>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</si>
  <si>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</si>
  <si>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</si>
  <si>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</si>
  <si>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</si>
  <si>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</si>
  <si>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</si>
  <si>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</si>
  <si>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</si>
  <si>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</si>
  <si>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</si>
  <si>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</si>
  <si>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</si>
  <si>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</si>
  <si>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</si>
  <si>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</si>
  <si>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</si>
  <si>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</si>
  <si>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</si>
  <si>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</si>
  <si>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</si>
  <si>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</si>
  <si>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</si>
  <si>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</si>
  <si>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</si>
  <si>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</si>
  <si>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</si>
  <si>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</si>
  <si>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</si>
  <si>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</si>
  <si>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</si>
  <si>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</si>
  <si>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</si>
  <si>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</si>
  <si>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</si>
  <si>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</si>
  <si>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</si>
  <si>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</si>
  <si>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</si>
  <si>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</si>
  <si>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</si>
  <si>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</si>
  <si>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</si>
  <si>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</si>
  <si>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</si>
  <si>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</si>
  <si>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</si>
  <si>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</si>
  <si>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</si>
  <si>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</si>
  <si>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</si>
  <si>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</si>
  <si>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</si>
  <si>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</si>
  <si>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</si>
  <si>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</si>
  <si>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</si>
  <si>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</si>
  <si>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</si>
  <si>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</si>
  <si>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</si>
  <si>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</si>
  <si>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</si>
  <si>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</si>
  <si>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</si>
  <si>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</si>
  <si>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</si>
  <si>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</si>
  <si>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</si>
  <si>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</si>
  <si>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</si>
  <si>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</si>
  <si>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</si>
  <si>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</si>
  <si>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</si>
  <si>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</si>
  <si>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</si>
  <si>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</si>
  <si>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</si>
  <si>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</si>
  <si>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</si>
  <si>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</si>
  <si>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</si>
  <si>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</si>
  <si>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</si>
  <si>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</si>
  <si>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</si>
  <si>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</si>
  <si>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</si>
  <si>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</si>
  <si>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</si>
  <si>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</si>
  <si>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</si>
  <si>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</si>
  <si>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</si>
  <si>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</si>
  <si>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</si>
  <si>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</si>
  <si>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</si>
  <si>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</si>
  <si>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</si>
  <si>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</si>
  <si>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</si>
  <si>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</si>
  <si>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</si>
  <si>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</si>
  <si>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</si>
  <si>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</si>
  <si>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</si>
  <si>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</si>
  <si>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</si>
  <si>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</si>
  <si>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</si>
  <si>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</si>
  <si>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</si>
  <si>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</si>
  <si>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</si>
  <si>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</si>
  <si>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</si>
  <si>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</si>
  <si>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</si>
  <si>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</si>
  <si>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</si>
  <si>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</si>
  <si>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</si>
  <si>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</si>
  <si>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</si>
  <si>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</si>
  <si>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</si>
  <si>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</si>
  <si>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</si>
  <si>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</si>
  <si>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</si>
  <si>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</si>
  <si>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</si>
  <si>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</si>
  <si>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</si>
  <si>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</si>
  <si>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</si>
  <si>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</si>
  <si>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</si>
  <si>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</si>
  <si>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</si>
  <si>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</si>
  <si>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</si>
  <si>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</si>
  <si>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</si>
  <si>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</si>
  <si>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</si>
  <si>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</si>
  <si>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</si>
  <si>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</si>
  <si>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</si>
  <si>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</si>
  <si>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</si>
  <si>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</si>
  <si>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</si>
  <si>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</si>
  <si>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</si>
  <si>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</si>
  <si>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</si>
  <si>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</si>
  <si>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</si>
  <si>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</si>
  <si>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</si>
  <si>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</si>
  <si>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</si>
  <si>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</si>
  <si>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</si>
  <si>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</si>
  <si>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</si>
  <si>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</si>
  <si>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</si>
  <si>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</si>
  <si>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</si>
  <si>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</si>
  <si>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</si>
  <si>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</si>
  <si>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</si>
  <si>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</si>
  <si>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</si>
  <si>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</si>
  <si>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</si>
  <si>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</si>
  <si>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</si>
  <si>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</si>
  <si>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</si>
  <si>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</si>
  <si>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</si>
  <si>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</si>
  <si>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</si>
  <si>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</si>
  <si>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</si>
  <si>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</si>
  <si>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</si>
  <si>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</si>
  <si>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</si>
  <si>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</si>
  <si>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</si>
  <si>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</si>
  <si>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</si>
  <si>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</si>
  <si>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</si>
  <si>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</si>
  <si>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</si>
  <si>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</si>
  <si>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</si>
  <si>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</si>
  <si>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</si>
  <si>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</si>
  <si>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</si>
  <si>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</si>
  <si>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</si>
  <si>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</si>
  <si>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</si>
  <si>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</si>
  <si>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</si>
  <si>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</si>
  <si>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</si>
  <si>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</si>
  <si>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</si>
  <si>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</si>
  <si>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</si>
  <si>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</si>
  <si>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</si>
  <si>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</si>
  <si>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</si>
  <si>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</si>
  <si>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</si>
  <si>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</si>
  <si>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</si>
  <si>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</si>
  <si>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</si>
  <si>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</si>
  <si>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</si>
  <si>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</si>
  <si>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</si>
  <si>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</si>
  <si>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</si>
  <si>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</si>
  <si>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</si>
  <si>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</si>
  <si>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</si>
  <si>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</si>
  <si>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</si>
  <si>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</si>
  <si>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</si>
  <si>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</si>
  <si>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</si>
  <si>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</si>
  <si>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</si>
  <si>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</si>
  <si>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</si>
  <si>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</si>
  <si>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</si>
  <si>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</si>
  <si>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</si>
  <si>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</si>
  <si>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</si>
  <si>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</si>
  <si>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</si>
  <si>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</si>
  <si>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</si>
  <si>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</si>
  <si>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</si>
  <si>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</si>
  <si>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</si>
  <si>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</si>
  <si>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</si>
  <si>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</si>
  <si>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</si>
  <si>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</si>
  <si>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</si>
  <si>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</si>
  <si>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</si>
  <si>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</si>
  <si>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</si>
  <si>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</si>
  <si>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</si>
  <si>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</si>
  <si>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</si>
  <si>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</si>
  <si>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</si>
  <si>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</si>
  <si>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</si>
  <si>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</si>
  <si>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</si>
  <si>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</si>
  <si>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</si>
  <si>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</si>
  <si>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</si>
  <si>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</si>
  <si>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</si>
  <si>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</si>
  <si>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</si>
  <si>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</si>
  <si>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</si>
  <si>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</si>
  <si>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</si>
  <si>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</si>
  <si>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</si>
  <si>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</si>
  <si>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</si>
  <si>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</si>
  <si>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</si>
  <si>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</si>
  <si>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</si>
  <si>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</si>
  <si>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</si>
  <si>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</si>
  <si>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</si>
  <si>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</si>
  <si>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</si>
  <si>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</si>
  <si>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</si>
  <si>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</si>
  <si>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</si>
  <si>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</si>
  <si>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</si>
  <si>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</si>
  <si>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</si>
  <si>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</si>
  <si>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</si>
  <si>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</si>
  <si>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</si>
  <si>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</si>
  <si>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</si>
  <si>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</si>
  <si>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</si>
  <si>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</si>
  <si>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</si>
  <si>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</si>
  <si>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</si>
  <si>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</si>
  <si>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</si>
  <si>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</si>
  <si>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</si>
  <si>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</si>
  <si>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</si>
  <si>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</si>
  <si>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</si>
  <si>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</si>
  <si>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</si>
  <si>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</si>
  <si>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</si>
  <si>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</si>
  <si>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</si>
  <si>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</si>
  <si>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</si>
  <si>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</si>
  <si>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</si>
  <si>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</si>
  <si>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</si>
  <si>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</si>
  <si>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</si>
  <si>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</si>
  <si>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</si>
  <si>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</si>
  <si>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</si>
  <si>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</si>
  <si>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</si>
  <si>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</si>
  <si>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</si>
  <si>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</si>
  <si>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</si>
  <si>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</si>
  <si>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</si>
  <si>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</si>
  <si>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</si>
  <si>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</si>
  <si>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</si>
  <si>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</si>
  <si>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</si>
  <si>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</si>
  <si>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</si>
  <si>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</si>
  <si>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</si>
  <si>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</si>
  <si>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</si>
  <si>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</si>
  <si>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</si>
  <si>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</si>
  <si>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</si>
  <si>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</si>
  <si>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</si>
  <si>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</si>
  <si>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</si>
  <si>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</si>
  <si>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</si>
  <si>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</si>
  <si>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</si>
  <si>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</si>
  <si>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</si>
  <si>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</si>
  <si>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</si>
  <si>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</si>
  <si>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</si>
  <si>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</si>
  <si>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</si>
  <si>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</si>
  <si>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</si>
  <si>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</si>
  <si>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</si>
  <si>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</si>
  <si>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</si>
  <si>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</si>
  <si>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</si>
  <si>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</si>
  <si>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</si>
  <si>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</si>
  <si>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</si>
  <si>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</si>
  <si>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</si>
  <si>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</si>
  <si>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</si>
  <si>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</si>
  <si>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</si>
  <si>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</si>
  <si>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</si>
  <si>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</si>
  <si>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</si>
  <si>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</si>
  <si>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</si>
  <si>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</si>
  <si>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</si>
  <si>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</si>
  <si>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</si>
  <si>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</si>
  <si>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</si>
  <si>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</si>
  <si>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</si>
  <si>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</si>
  <si>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</si>
  <si>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</si>
  <si>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</si>
  <si>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</si>
  <si>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</si>
  <si>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</si>
  <si>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</si>
  <si>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</si>
  <si>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</si>
  <si>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</si>
  <si>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</si>
  <si>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</si>
  <si>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</si>
  <si>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</si>
  <si>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</si>
  <si>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</si>
  <si>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</si>
  <si>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</si>
  <si>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</si>
  <si>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</si>
  <si>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</si>
  <si>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</si>
  <si>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</si>
  <si>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</si>
  <si>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</si>
  <si>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</si>
  <si>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</si>
  <si>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</si>
  <si>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</si>
  <si>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</si>
  <si>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</si>
  <si>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</si>
  <si>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</si>
  <si>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</si>
  <si>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</si>
  <si>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</si>
  <si>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</si>
  <si>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</si>
  <si>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</si>
  <si>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</si>
  <si>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</si>
  <si>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</si>
  <si>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</si>
  <si>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</si>
  <si>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</si>
  <si>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</si>
  <si>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</si>
  <si>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</si>
  <si>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</si>
  <si>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</si>
  <si>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</si>
  <si>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</si>
  <si>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</si>
  <si>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</si>
  <si>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</si>
  <si>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</si>
  <si>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</si>
  <si>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</si>
  <si>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</si>
  <si>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</si>
  <si>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</si>
  <si>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</si>
  <si>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</si>
  <si>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</si>
  <si>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</si>
  <si>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</si>
  <si>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</si>
  <si>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</si>
  <si>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</si>
  <si>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</si>
  <si>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</si>
  <si>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</si>
  <si>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</si>
  <si>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</si>
  <si>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</si>
  <si>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</si>
  <si>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</si>
  <si>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</si>
  <si>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</si>
  <si>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</si>
  <si>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</si>
  <si>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</si>
  <si>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</si>
  <si>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</si>
  <si>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</si>
  <si>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</si>
  <si>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</si>
  <si>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</si>
  <si>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</si>
  <si>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</si>
  <si>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</si>
  <si>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</si>
  <si>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</si>
  <si>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</si>
  <si>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</si>
  <si>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</si>
  <si>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</si>
  <si>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</si>
  <si>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</si>
  <si>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</si>
  <si>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</si>
  <si>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</si>
  <si>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</si>
  <si>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</si>
  <si>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</si>
  <si>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</si>
  <si>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</si>
  <si>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</si>
  <si>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</si>
  <si>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</si>
  <si>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</si>
  <si>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</si>
  <si>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</si>
  <si>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</si>
  <si>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</si>
  <si>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</si>
  <si>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</si>
  <si>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</si>
  <si>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</si>
  <si>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</si>
  <si>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</si>
  <si>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</si>
  <si>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</si>
  <si>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</si>
  <si>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</si>
  <si>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</si>
  <si>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</si>
  <si>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</si>
  <si>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</si>
  <si>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</si>
  <si>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</si>
  <si>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</si>
  <si>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</si>
  <si>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</si>
  <si>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</si>
  <si>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</si>
  <si>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</si>
  <si>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</si>
  <si>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</si>
  <si>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</si>
  <si>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</si>
  <si>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</si>
  <si>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</si>
  <si>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</si>
  <si>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</si>
  <si>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</si>
  <si>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</si>
  <si>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</si>
  <si>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</si>
  <si>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</si>
  <si>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</si>
  <si>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</si>
  <si>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</si>
  <si>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</si>
  <si>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</si>
  <si>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</si>
  <si>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</si>
  <si>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</si>
  <si>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</si>
  <si>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</si>
  <si>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</si>
  <si>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</si>
  <si>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</si>
  <si>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</si>
  <si>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</si>
  <si>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</si>
  <si>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</si>
  <si>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</si>
  <si>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</si>
  <si>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</si>
  <si>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</si>
  <si>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</si>
  <si>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</si>
  <si>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</si>
  <si>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</si>
  <si>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</si>
  <si>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</si>
  <si>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</si>
  <si>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</si>
  <si>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</si>
  <si>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</si>
  <si>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</si>
  <si>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</si>
  <si>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</si>
  <si>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</si>
  <si>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</si>
  <si>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</si>
  <si>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</si>
  <si>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</si>
  <si>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</si>
  <si>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</si>
  <si>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</si>
  <si>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</si>
  <si>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</si>
  <si>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</si>
  <si>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</si>
  <si>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</si>
  <si>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</si>
  <si>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</si>
  <si>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</si>
  <si>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</si>
  <si>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</si>
  <si>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</si>
  <si>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</si>
  <si>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</si>
  <si>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</si>
  <si>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</si>
  <si>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</si>
  <si>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</si>
  <si>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</si>
  <si>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</si>
  <si>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</si>
  <si>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</si>
  <si>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</si>
  <si>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</si>
  <si>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</si>
  <si>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</si>
  <si>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</si>
  <si>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</si>
  <si>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</si>
  <si>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</si>
  <si>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</si>
  <si>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</si>
  <si>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</si>
  <si>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</si>
  <si>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</si>
  <si>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</si>
  <si>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</si>
  <si>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</si>
  <si>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</si>
  <si>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</si>
  <si>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</si>
  <si>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</si>
  <si>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</si>
  <si>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</si>
  <si>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</si>
  <si>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</si>
  <si>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</si>
  <si>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</si>
  <si>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</si>
  <si>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</si>
  <si>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</si>
  <si>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</si>
  <si>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</si>
  <si>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</si>
  <si>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</si>
  <si>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</si>
  <si>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</si>
  <si>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</si>
  <si>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</si>
  <si>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</si>
  <si>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</si>
  <si>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</si>
  <si>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</si>
  <si>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</si>
  <si>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</si>
  <si>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</si>
  <si>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</si>
  <si>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</si>
  <si>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</si>
  <si>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</si>
  <si>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</si>
  <si>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</si>
  <si>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</si>
  <si>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</si>
  <si>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</si>
  <si>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</si>
  <si>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</si>
  <si>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</si>
  <si>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</si>
  <si>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</si>
  <si>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</si>
  <si>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</si>
  <si>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</si>
  <si>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</si>
  <si>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</si>
  <si>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</si>
  <si>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</si>
  <si>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</si>
  <si>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</si>
  <si>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</si>
  <si>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</si>
  <si>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</si>
  <si>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</si>
  <si>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</si>
  <si>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</si>
  <si>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</si>
  <si>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</si>
  <si>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</si>
  <si>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</si>
  <si>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</si>
  <si>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</si>
  <si>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</si>
  <si>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</si>
  <si>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</si>
  <si>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</si>
  <si>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</si>
  <si>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</si>
  <si>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</si>
  <si>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</si>
  <si>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</si>
  <si>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</si>
  <si>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</si>
  <si>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</si>
  <si>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</si>
  <si>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</si>
  <si>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</si>
  <si>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</si>
  <si>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</si>
  <si>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</si>
  <si>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</si>
  <si>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</si>
  <si>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</si>
  <si>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</si>
  <si>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</si>
  <si>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</si>
  <si>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</si>
  <si>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</si>
  <si>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</si>
  <si>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</si>
  <si>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</si>
  <si>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</si>
  <si>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</si>
  <si>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</si>
  <si>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</si>
  <si>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</si>
  <si>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</si>
  <si>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</si>
  <si>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</si>
  <si>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</si>
  <si>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</si>
  <si>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</si>
  <si>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</si>
  <si>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</si>
  <si>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</si>
  <si>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</si>
  <si>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</si>
  <si>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</si>
  <si>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</si>
  <si>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</si>
  <si>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</si>
  <si>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</si>
  <si>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</si>
  <si>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</si>
  <si>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</si>
  <si>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</si>
  <si>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</si>
  <si>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</si>
  <si>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</si>
  <si>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</si>
  <si>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</si>
  <si>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</si>
  <si>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</si>
  <si>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</si>
  <si>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</si>
  <si>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</si>
  <si>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</si>
  <si>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</si>
  <si>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</si>
  <si>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</si>
  <si>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</si>
  <si>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</si>
  <si>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</si>
  <si>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</si>
  <si>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</si>
  <si>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</si>
  <si>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</si>
  <si>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</si>
  <si>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</si>
  <si>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</si>
  <si>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</si>
  <si>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</si>
  <si>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</si>
  <si>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</si>
  <si>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</si>
  <si>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</si>
  <si>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</si>
  <si>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</si>
  <si>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</si>
  <si>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</si>
  <si>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</si>
  <si>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</si>
  <si>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</si>
  <si>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</si>
  <si>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</si>
  <si>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</si>
  <si>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</si>
  <si>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</si>
  <si>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</si>
  <si>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</si>
  <si>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</si>
  <si>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</si>
  <si>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</si>
  <si>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</si>
  <si>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</si>
  <si>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</si>
  <si>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</si>
  <si>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</si>
  <si>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</si>
  <si>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</si>
  <si>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</si>
  <si>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</si>
  <si>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</si>
  <si>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</si>
  <si>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</si>
  <si>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</si>
  <si>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</si>
  <si>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</si>
  <si>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</si>
  <si>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</si>
  <si>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</si>
  <si>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</si>
  <si>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</si>
  <si>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</si>
  <si>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</si>
  <si>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</si>
  <si>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</si>
  <si>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</si>
  <si>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</si>
  <si>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</si>
  <si>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</si>
  <si>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</si>
  <si>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</si>
  <si>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</si>
  <si>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</si>
  <si>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</si>
  <si>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</si>
  <si>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</si>
  <si>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</si>
  <si>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</si>
  <si>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</si>
  <si>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</si>
  <si>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</si>
  <si>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</si>
  <si>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</si>
  <si>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</si>
  <si>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</si>
  <si>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</si>
  <si>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</si>
  <si>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</si>
  <si>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</si>
  <si>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</si>
  <si>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</si>
  <si>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</si>
  <si>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</si>
  <si>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</si>
  <si>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</si>
  <si>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</si>
  <si>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</si>
  <si>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</si>
  <si>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</si>
  <si>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</si>
  <si>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</si>
  <si>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</si>
  <si>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</si>
  <si>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</si>
  <si>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</si>
  <si>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</si>
  <si>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</si>
  <si>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</si>
  <si>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</si>
  <si>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</si>
  <si>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</si>
  <si>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</si>
  <si>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</si>
  <si>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</si>
  <si>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</si>
  <si>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</si>
  <si>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</si>
  <si>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</si>
  <si>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</si>
  <si>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</si>
  <si>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</si>
  <si>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</si>
  <si>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</si>
  <si>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</si>
  <si>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</si>
  <si>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</si>
  <si>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</si>
  <si>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</si>
  <si>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</si>
  <si>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</si>
  <si>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</si>
  <si>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</si>
  <si>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</si>
  <si>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</si>
  <si>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</si>
  <si>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</si>
  <si>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</si>
  <si>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</si>
  <si>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</si>
  <si>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</si>
  <si>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</si>
  <si>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</si>
  <si>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</si>
  <si>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</si>
  <si>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</si>
  <si>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</si>
  <si>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</si>
  <si>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</si>
  <si>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</si>
  <si>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</si>
  <si>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</si>
  <si>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</si>
  <si>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</si>
  <si>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</si>
  <si>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</si>
  <si>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</si>
  <si>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</si>
  <si>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</si>
  <si>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</si>
  <si>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</si>
  <si>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</si>
  <si>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</si>
  <si>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</si>
  <si>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</si>
  <si>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</si>
  <si>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</si>
  <si>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</si>
  <si>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</si>
  <si>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</si>
  <si>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</si>
  <si>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</si>
  <si>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</si>
  <si>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</si>
  <si>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</si>
  <si>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</si>
  <si>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</si>
  <si>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</si>
  <si>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</si>
  <si>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</si>
  <si>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</si>
  <si>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</si>
  <si>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</si>
  <si>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</si>
  <si>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</si>
  <si>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</si>
  <si>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</si>
  <si>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</si>
  <si>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</si>
  <si>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</si>
  <si>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</si>
  <si>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</si>
  <si>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</si>
  <si>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</si>
  <si>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</si>
  <si>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</si>
  <si>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</si>
  <si>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</si>
  <si>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</si>
  <si>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</si>
  <si>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</si>
  <si>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</si>
  <si>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</si>
  <si>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</si>
  <si>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</si>
  <si>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</si>
  <si>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</si>
  <si>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</si>
  <si>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</si>
  <si>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</si>
  <si>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</si>
  <si>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</si>
  <si>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</si>
  <si>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</si>
  <si>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</si>
  <si>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</si>
  <si>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</si>
  <si>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</si>
  <si>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</si>
  <si>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</si>
  <si>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</si>
  <si>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</si>
  <si>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</si>
  <si>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</si>
  <si>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</si>
  <si>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</si>
  <si>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</si>
  <si>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</si>
  <si>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</si>
  <si>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</si>
  <si>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</si>
  <si>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</si>
  <si>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</si>
  <si>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</si>
  <si>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</si>
  <si>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</si>
  <si>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</si>
  <si>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</si>
  <si>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</si>
  <si>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</si>
  <si>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</si>
  <si>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</si>
  <si>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</si>
  <si>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</si>
  <si>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</si>
  <si>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</si>
  <si>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</si>
  <si>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</si>
  <si>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</si>
  <si>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</si>
  <si>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</si>
  <si>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</si>
  <si>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</si>
  <si>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</si>
  <si>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</si>
  <si>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</si>
  <si>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</si>
  <si>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</si>
  <si>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</si>
  <si>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</si>
  <si>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</si>
  <si>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</si>
  <si>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</si>
  <si>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</si>
  <si>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</si>
  <si>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</si>
  <si>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</si>
  <si>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</si>
  <si>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</si>
  <si>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</si>
  <si>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</si>
  <si>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</si>
  <si>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</si>
  <si>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</si>
  <si>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</si>
  <si>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</si>
  <si>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</si>
  <si>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</si>
  <si>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</si>
  <si>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</si>
  <si>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</si>
  <si>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</si>
  <si>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</si>
  <si>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</si>
  <si>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</si>
  <si>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</si>
  <si>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</si>
  <si>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</si>
  <si>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</si>
  <si>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</si>
  <si>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</si>
  <si>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</si>
  <si>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</si>
  <si>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</si>
  <si>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</si>
  <si>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</si>
  <si>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</si>
  <si>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</si>
  <si>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</si>
  <si>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</si>
  <si>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</si>
  <si>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</si>
  <si>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</si>
  <si>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</si>
  <si>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</si>
  <si>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</si>
  <si>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</si>
  <si>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</si>
  <si>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</si>
  <si>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</si>
  <si>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</si>
  <si>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</si>
  <si>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</si>
  <si>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</si>
  <si>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</si>
  <si>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</si>
  <si>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</si>
  <si>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</si>
  <si>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</si>
  <si>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</si>
  <si>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</si>
  <si>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</si>
  <si>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</si>
  <si>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</si>
  <si>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</si>
  <si>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</si>
  <si>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</si>
  <si>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</si>
  <si>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</si>
  <si>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</si>
  <si>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</si>
  <si>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</si>
  <si>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</si>
  <si>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</si>
  <si>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</si>
  <si>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</si>
  <si>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</si>
  <si>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</si>
  <si>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</si>
  <si>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</si>
  <si>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</si>
  <si>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</si>
  <si>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</si>
  <si>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</si>
  <si>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</si>
  <si>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</si>
  <si>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</si>
  <si>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</si>
  <si>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</si>
  <si>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</si>
  <si>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</si>
  <si>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</si>
  <si>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</si>
  <si>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</si>
  <si>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</si>
  <si>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</si>
  <si>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</si>
  <si>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</si>
  <si>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</si>
  <si>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</si>
  <si>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</si>
  <si>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</si>
  <si>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</si>
  <si>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</si>
  <si>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</si>
  <si>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</si>
  <si>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</si>
  <si>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</si>
  <si>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</si>
  <si>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</si>
  <si>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</si>
  <si>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</si>
  <si>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</si>
  <si>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</si>
  <si>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</si>
  <si>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</si>
  <si>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</si>
  <si>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</si>
  <si>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</si>
  <si>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</si>
  <si>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</si>
  <si>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</si>
  <si>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</si>
  <si>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</si>
  <si>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</si>
  <si>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</si>
  <si>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</si>
  <si>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</si>
  <si>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</si>
  <si>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</si>
  <si>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</si>
  <si>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</si>
  <si>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</si>
  <si>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</si>
  <si>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</si>
  <si>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</si>
  <si>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</si>
  <si>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</si>
  <si>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</si>
  <si>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</si>
  <si>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</si>
  <si>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</si>
  <si>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</si>
  <si>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</si>
  <si>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</si>
  <si>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</si>
  <si>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</si>
  <si>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</si>
  <si>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</si>
  <si>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</si>
  <si>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</si>
  <si>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</si>
  <si>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</si>
  <si>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</si>
  <si>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</si>
  <si>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</si>
  <si>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</si>
  <si>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</si>
  <si>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</si>
  <si>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</si>
  <si>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</si>
  <si>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</si>
  <si>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</si>
  <si>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</si>
  <si>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</si>
  <si>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</si>
  <si>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</si>
  <si>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</si>
  <si>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</si>
  <si>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</si>
  <si>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</si>
  <si>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</si>
  <si>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</si>
  <si>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</si>
  <si>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</si>
  <si>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</si>
  <si>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</si>
  <si>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</si>
  <si>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</si>
  <si>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</si>
  <si>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</si>
  <si>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</si>
  <si>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</si>
  <si>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</si>
  <si>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</si>
  <si>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</si>
  <si>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</si>
  <si>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</si>
  <si>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</si>
  <si>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</si>
  <si>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</si>
  <si>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</si>
  <si>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</si>
  <si>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</si>
  <si>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</si>
  <si>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</si>
  <si>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</si>
  <si>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</si>
  <si>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</si>
  <si>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</si>
  <si>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</si>
  <si>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</si>
  <si>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</si>
  <si>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</si>
  <si>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</si>
  <si>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</si>
  <si>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</si>
  <si>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</si>
  <si>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</si>
  <si>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</si>
  <si>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</si>
  <si>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</si>
  <si>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</si>
  <si>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</si>
  <si>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</si>
  <si>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</si>
  <si>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</si>
  <si>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</si>
  <si>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</si>
  <si>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</si>
  <si>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</si>
  <si>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</si>
  <si>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</si>
  <si>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</si>
  <si>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</si>
  <si>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</si>
  <si>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</si>
  <si>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</si>
  <si>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</si>
  <si>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</si>
  <si>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</si>
  <si>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</si>
  <si>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</si>
  <si>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</si>
  <si>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</si>
  <si>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</si>
  <si>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</si>
  <si>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</si>
  <si>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</si>
  <si>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</si>
  <si>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</si>
  <si>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</si>
  <si>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</si>
  <si>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</si>
  <si>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</si>
  <si>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</si>
  <si>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</si>
  <si>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</si>
  <si>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</si>
  <si>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</si>
  <si>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</si>
  <si>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</si>
  <si>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</si>
  <si>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</si>
  <si>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</si>
  <si>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</si>
  <si>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</si>
  <si>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</si>
  <si>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</si>
  <si>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</si>
  <si>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</si>
  <si>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</si>
  <si>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</si>
  <si>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</si>
  <si>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</si>
  <si>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</si>
  <si>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</si>
  <si>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</si>
  <si>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</si>
  <si>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</si>
  <si>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</si>
  <si>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</si>
  <si>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</si>
  <si>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</si>
  <si>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</si>
  <si>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</si>
  <si>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</si>
  <si>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</si>
  <si>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</si>
  <si>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</si>
  <si>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</si>
  <si>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</si>
  <si>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</si>
  <si>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</si>
  <si>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</si>
  <si>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</si>
  <si>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</si>
  <si>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</si>
  <si>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</si>
  <si>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</si>
  <si>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</si>
  <si>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</si>
  <si>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</si>
  <si>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</si>
  <si>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</si>
  <si>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</si>
  <si>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</si>
  <si>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</si>
  <si>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</si>
  <si>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</si>
  <si>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</si>
  <si>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</si>
  <si>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</si>
  <si>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</si>
  <si>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</si>
  <si>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</si>
  <si>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</si>
  <si>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</si>
  <si>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</si>
  <si>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</si>
  <si>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</si>
  <si>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</si>
  <si>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</si>
  <si>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</si>
  <si>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</si>
  <si>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</si>
  <si>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</si>
  <si>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</si>
  <si>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</si>
  <si>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</si>
  <si>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</si>
  <si>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</si>
  <si>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</si>
  <si>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</si>
  <si>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</si>
  <si>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</si>
  <si>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</si>
  <si>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</si>
  <si>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</si>
  <si>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</si>
  <si>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</si>
  <si>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</si>
  <si>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</si>
  <si>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</si>
  <si>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</si>
  <si>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</si>
  <si>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</si>
  <si>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</si>
  <si>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</si>
  <si>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</si>
  <si>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</si>
  <si>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</si>
  <si>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</si>
  <si>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</si>
  <si>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</si>
  <si>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</si>
  <si>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</si>
  <si>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</si>
  <si>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</si>
  <si>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</si>
  <si>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</si>
  <si>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End-Q4 2019</t>
  </si>
  <si>
    <t>Q4 2019</t>
  </si>
  <si>
    <t>End - Q4 2019</t>
  </si>
  <si>
    <r>
      <t xml:space="preserve">UK-owned monetary financial institutions and their branches and subsidiaries worldwide reported a decrease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$12.7 billion during 2019 Q4, to a level of $3,593.1 billion.</t>
    </r>
  </si>
  <si>
    <t xml:space="preserve">By sector, the largest decrease was on the deposit-taking corporations, down $29.9 billion to a level of $461.1 billion. </t>
  </si>
  <si>
    <t>By region, the largest decrease in claims was on Developed Countries, down $34.0 billion to a level of $2,060.6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</si>
</sst>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160">
    <xf numFmtId="165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17" applyNumberFormat="0" applyFont="0" applyAlignment="0" applyProtection="0"/>
    <xf numFmtId="165" fontId="52" fillId="0" borderId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69" fillId="11" borderId="0" applyNumberFormat="0" applyBorder="0" applyAlignment="0" applyProtection="0"/>
    <xf numFmtId="0" fontId="70" fillId="14" borderId="25" applyNumberFormat="0" applyAlignment="0" applyProtection="0"/>
    <xf numFmtId="0" fontId="43" fillId="15" borderId="28" applyNumberFormat="0" applyAlignment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3" borderId="25" applyNumberFormat="0" applyAlignment="0" applyProtection="0"/>
    <xf numFmtId="0" fontId="77" fillId="0" borderId="27" applyNumberFormat="0" applyFill="0" applyAlignment="0" applyProtection="0"/>
    <xf numFmtId="0" fontId="78" fillId="12" borderId="0" applyNumberFormat="0" applyBorder="0" applyAlignment="0" applyProtection="0"/>
    <xf numFmtId="0" fontId="60" fillId="0" borderId="0"/>
    <xf numFmtId="0" fontId="9" fillId="8" borderId="17" applyNumberFormat="0" applyFont="0" applyAlignment="0" applyProtection="0"/>
    <xf numFmtId="0" fontId="79" fillId="14" borderId="26" applyNumberFormat="0" applyAlignment="0" applyProtection="0"/>
    <xf numFmtId="0" fontId="44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69" fillId="11" borderId="0" applyNumberFormat="0" applyBorder="0" applyAlignment="0" applyProtection="0"/>
    <xf numFmtId="0" fontId="78" fillId="12" borderId="0" applyNumberFormat="0" applyBorder="0" applyAlignment="0" applyProtection="0"/>
    <xf numFmtId="0" fontId="76" fillId="13" borderId="25" applyNumberFormat="0" applyAlignment="0" applyProtection="0"/>
    <xf numFmtId="0" fontId="79" fillId="14" borderId="26" applyNumberFormat="0" applyAlignment="0" applyProtection="0"/>
    <xf numFmtId="0" fontId="70" fillId="14" borderId="25" applyNumberFormat="0" applyAlignment="0" applyProtection="0"/>
    <xf numFmtId="0" fontId="77" fillId="0" borderId="27" applyNumberFormat="0" applyFill="0" applyAlignment="0" applyProtection="0"/>
    <xf numFmtId="0" fontId="43" fillId="15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5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45" fillId="36" borderId="0" applyNumberFormat="0" applyBorder="0" applyAlignment="0" applyProtection="0"/>
    <xf numFmtId="165" fontId="51" fillId="0" borderId="0"/>
    <xf numFmtId="165" fontId="51" fillId="0" borderId="0"/>
    <xf numFmtId="0" fontId="8" fillId="8" borderId="1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1" fillId="0" borderId="0"/>
    <xf numFmtId="0" fontId="13" fillId="0" borderId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455">
    <xf numFmtId="165" fontId="0" fillId="0" borderId="0" xfId="0"/>
    <xf numFmtId="168" fontId="15" fillId="0" borderId="0" xfId="0" applyNumberFormat="1" applyFont="1" applyAlignment="1" applyProtection="1">
      <alignment horizontal="right" vertical="center"/>
    </xf>
    <xf numFmtId="165" fontId="16" fillId="0" borderId="0" xfId="0" applyNumberFormat="1" applyFont="1" applyBorder="1" applyAlignment="1" applyProtection="1">
      <alignment horizontal="left"/>
    </xf>
    <xf numFmtId="168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20" fillId="0" borderId="0" xfId="3" applyFont="1" applyBorder="1"/>
    <xf numFmtId="0" fontId="16" fillId="0" borderId="0" xfId="3" applyFont="1" applyBorder="1" applyAlignment="1">
      <alignment horizontal="left" vertical="center"/>
    </xf>
    <xf numFmtId="0" fontId="12" fillId="0" borderId="0" xfId="3" applyAlignment="1">
      <alignment vertical="center"/>
    </xf>
    <xf numFmtId="167" fontId="21" fillId="0" borderId="0" xfId="3" applyNumberFormat="1" applyFont="1" applyBorder="1" applyAlignment="1">
      <alignment horizontal="right"/>
    </xf>
    <xf numFmtId="1" fontId="21" fillId="0" borderId="0" xfId="3" applyNumberFormat="1" applyFont="1" applyBorder="1" applyAlignment="1">
      <alignment horizontal="right" vertical="center"/>
    </xf>
    <xf numFmtId="0" fontId="12" fillId="0" borderId="0" xfId="3" applyFont="1" applyBorder="1"/>
    <xf numFmtId="169" fontId="12" fillId="0" borderId="0" xfId="3" applyNumberFormat="1" applyBorder="1"/>
    <xf numFmtId="170" fontId="12" fillId="0" borderId="0" xfId="3" applyNumberFormat="1"/>
    <xf numFmtId="171" fontId="12" fillId="0" borderId="0" xfId="3" applyNumberFormat="1" applyAlignment="1">
      <alignment vertical="center"/>
    </xf>
    <xf numFmtId="172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5" fontId="13" fillId="0" borderId="0" xfId="0" applyFont="1" applyFill="1"/>
    <xf numFmtId="165" fontId="22" fillId="0" borderId="0" xfId="0" applyFont="1"/>
    <xf numFmtId="165" fontId="26" fillId="0" borderId="0" xfId="0" applyNumberFormat="1" applyFont="1" applyBorder="1" applyAlignment="1" applyProtection="1">
      <alignment horizontal="left" wrapText="1"/>
    </xf>
    <xf numFmtId="165" fontId="26" fillId="0" borderId="0" xfId="0" applyFont="1"/>
    <xf numFmtId="165" fontId="24" fillId="0" borderId="1" xfId="0" applyFont="1" applyBorder="1" applyAlignment="1">
      <alignment horizontal="left"/>
    </xf>
    <xf numFmtId="165" fontId="26" fillId="0" borderId="1" xfId="0" applyFont="1" applyBorder="1"/>
    <xf numFmtId="165" fontId="27" fillId="0" borderId="1" xfId="0" applyFont="1" applyBorder="1" applyAlignment="1">
      <alignment horizontal="left"/>
    </xf>
    <xf numFmtId="165" fontId="28" fillId="0" borderId="1" xfId="0" applyFont="1" applyBorder="1" applyAlignment="1">
      <alignment wrapText="1"/>
    </xf>
    <xf numFmtId="165" fontId="29" fillId="0" borderId="1" xfId="0" applyFont="1" applyBorder="1" applyAlignment="1">
      <alignment wrapText="1"/>
    </xf>
    <xf numFmtId="165" fontId="30" fillId="0" borderId="0" xfId="0" applyFont="1"/>
    <xf numFmtId="165" fontId="22" fillId="0" borderId="0" xfId="0" applyFont="1" applyBorder="1" applyAlignment="1">
      <alignment wrapText="1"/>
    </xf>
    <xf numFmtId="165" fontId="30" fillId="0" borderId="0" xfId="0" applyFont="1" applyBorder="1"/>
    <xf numFmtId="165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5" fontId="30" fillId="0" borderId="0" xfId="0" applyFont="1" applyAlignment="1">
      <alignment vertical="top"/>
    </xf>
    <xf numFmtId="165" fontId="24" fillId="0" borderId="0" xfId="0" applyFont="1" applyBorder="1" applyAlignment="1">
      <alignment vertical="top" wrapText="1"/>
    </xf>
    <xf numFmtId="165" fontId="22" fillId="0" borderId="0" xfId="0" applyFont="1" applyBorder="1" applyAlignment="1">
      <alignment vertical="top" wrapText="1"/>
    </xf>
    <xf numFmtId="165" fontId="14" fillId="0" borderId="0" xfId="0" applyFont="1" applyBorder="1" applyAlignment="1">
      <alignment horizontal="left"/>
    </xf>
    <xf numFmtId="165" fontId="13" fillId="2" borderId="0" xfId="0" applyFont="1" applyFill="1" applyAlignment="1">
      <alignment horizontal="center"/>
    </xf>
    <xf numFmtId="165" fontId="27" fillId="0" borderId="0" xfId="0" applyFont="1" applyAlignment="1">
      <alignment vertical="top"/>
    </xf>
    <xf numFmtId="165" fontId="27" fillId="0" borderId="0" xfId="0" applyFont="1" applyBorder="1" applyAlignment="1">
      <alignment vertical="top"/>
    </xf>
    <xf numFmtId="165" fontId="27" fillId="0" borderId="0" xfId="0" applyFont="1" applyBorder="1" applyAlignment="1">
      <alignment horizontal="right" vertical="top"/>
    </xf>
    <xf numFmtId="165" fontId="27" fillId="0" borderId="0" xfId="0" applyFont="1" applyBorder="1" applyAlignment="1">
      <alignment horizontal="right" vertical="top" wrapText="1"/>
    </xf>
    <xf numFmtId="165" fontId="27" fillId="0" borderId="0" xfId="0" applyFont="1" applyBorder="1" applyAlignment="1">
      <alignment horizontal="center" vertical="top"/>
    </xf>
    <xf numFmtId="165" fontId="27" fillId="0" borderId="0" xfId="0" applyNumberFormat="1" applyFont="1" applyBorder="1" applyAlignment="1" applyProtection="1">
      <alignment horizontal="right" vertical="top"/>
    </xf>
    <xf numFmtId="165" fontId="31" fillId="0" borderId="0" xfId="0" quotePrefix="1" applyFont="1" applyBorder="1" applyAlignment="1">
      <alignment horizontal="center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Font="1" applyBorder="1" applyAlignment="1">
      <alignment horizontal="right" vertical="top"/>
    </xf>
    <xf numFmtId="165" fontId="27" fillId="0" borderId="0" xfId="0" applyFont="1" applyAlignment="1">
      <alignment horizontal="right" vertical="top"/>
    </xf>
    <xf numFmtId="165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5" fontId="27" fillId="0" borderId="0" xfId="0" applyFont="1" applyAlignment="1">
      <alignment horizontal="left" vertical="top"/>
    </xf>
    <xf numFmtId="165" fontId="32" fillId="0" borderId="0" xfId="0" applyFont="1" applyAlignment="1">
      <alignment horizontal="right" vertical="top"/>
    </xf>
    <xf numFmtId="165" fontId="33" fillId="0" borderId="0" xfId="0" applyFont="1" applyAlignment="1">
      <alignment horizontal="left" vertical="top"/>
    </xf>
    <xf numFmtId="165" fontId="27" fillId="0" borderId="0" xfId="0" applyNumberFormat="1" applyFont="1" applyAlignment="1" applyProtection="1">
      <alignment horizontal="left" vertical="top"/>
    </xf>
    <xf numFmtId="165" fontId="34" fillId="0" borderId="0" xfId="0" applyFont="1" applyAlignment="1">
      <alignment vertical="top"/>
    </xf>
    <xf numFmtId="165" fontId="34" fillId="0" borderId="0" xfId="0" applyFont="1" applyAlignment="1">
      <alignment horizontal="left" vertical="top"/>
    </xf>
    <xf numFmtId="165" fontId="35" fillId="0" borderId="0" xfId="0" applyFont="1" applyAlignment="1">
      <alignment horizontal="right" vertical="top"/>
    </xf>
    <xf numFmtId="165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5" fontId="24" fillId="0" borderId="0" xfId="0" applyFont="1" applyAlignment="1">
      <alignment horizontal="left" vertical="top"/>
    </xf>
    <xf numFmtId="165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6" fontId="27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 applyProtection="1">
      <alignment horizontal="right" vertical="top"/>
    </xf>
    <xf numFmtId="166" fontId="24" fillId="0" borderId="0" xfId="0" applyNumberFormat="1" applyFont="1" applyAlignment="1" applyProtection="1">
      <alignment horizontal="right" vertical="top"/>
    </xf>
    <xf numFmtId="166" fontId="27" fillId="0" borderId="0" xfId="0" applyNumberFormat="1" applyFont="1" applyAlignment="1">
      <alignment horizontal="left" vertical="top"/>
    </xf>
    <xf numFmtId="168" fontId="27" fillId="0" borderId="0" xfId="0" applyNumberFormat="1" applyFont="1" applyBorder="1" applyAlignment="1">
      <alignment vertical="top"/>
    </xf>
    <xf numFmtId="168" fontId="27" fillId="0" borderId="0" xfId="0" applyNumberFormat="1" applyFont="1" applyBorder="1" applyAlignment="1" applyProtection="1">
      <alignment horizontal="right" vertical="top"/>
    </xf>
    <xf numFmtId="166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5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5" fontId="24" fillId="0" borderId="0" xfId="0" applyFont="1" applyAlignment="1">
      <alignment vertical="top"/>
    </xf>
    <xf numFmtId="166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>
      <alignment horizontal="right" vertical="top"/>
    </xf>
    <xf numFmtId="168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>
      <alignment vertical="top"/>
    </xf>
    <xf numFmtId="165" fontId="24" fillId="0" borderId="0" xfId="0" applyFont="1" applyBorder="1" applyAlignment="1">
      <alignment horizontal="left" vertical="top"/>
    </xf>
    <xf numFmtId="168" fontId="24" fillId="0" borderId="0" xfId="0" applyNumberFormat="1" applyFont="1" applyBorder="1" applyAlignment="1">
      <alignment vertical="top"/>
    </xf>
    <xf numFmtId="168" fontId="24" fillId="0" borderId="0" xfId="0" applyNumberFormat="1" applyFont="1" applyBorder="1" applyAlignment="1" applyProtection="1">
      <alignment horizontal="right" vertical="top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5" fontId="24" fillId="0" borderId="0" xfId="0" applyFont="1" applyBorder="1" applyAlignment="1">
      <alignment vertical="top"/>
    </xf>
    <xf numFmtId="165" fontId="24" fillId="0" borderId="0" xfId="0" applyNumberFormat="1" applyFont="1" applyBorder="1" applyAlignment="1" applyProtection="1">
      <alignment horizontal="left" vertical="top"/>
    </xf>
    <xf numFmtId="168" fontId="27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Border="1" applyAlignment="1" applyProtection="1">
      <alignment vertical="top"/>
    </xf>
    <xf numFmtId="168" fontId="24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Border="1" applyAlignment="1">
      <alignment horizontal="left" vertical="top"/>
    </xf>
    <xf numFmtId="165" fontId="27" fillId="0" borderId="1" xfId="0" applyFont="1" applyBorder="1" applyAlignment="1">
      <alignment vertical="top"/>
    </xf>
    <xf numFmtId="165" fontId="27" fillId="0" borderId="1" xfId="0" applyFont="1" applyBorder="1" applyAlignment="1">
      <alignment horizontal="left" vertical="top"/>
    </xf>
    <xf numFmtId="165" fontId="24" fillId="0" borderId="0" xfId="0" applyFont="1" applyAlignment="1">
      <alignment horizontal="left"/>
    </xf>
    <xf numFmtId="0" fontId="27" fillId="0" borderId="0" xfId="4" applyFont="1"/>
    <xf numFmtId="173" fontId="37" fillId="0" borderId="2" xfId="1" applyNumberFormat="1" applyFont="1" applyBorder="1" applyAlignment="1" applyProtection="1"/>
    <xf numFmtId="165" fontId="27" fillId="0" borderId="0" xfId="0" applyFont="1"/>
    <xf numFmtId="165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9" fontId="27" fillId="0" borderId="0" xfId="4" applyNumberFormat="1" applyFont="1" applyBorder="1" applyAlignment="1">
      <alignment horizontal="right"/>
    </xf>
    <xf numFmtId="165" fontId="39" fillId="0" borderId="0" xfId="0" applyFont="1" applyAlignment="1"/>
    <xf numFmtId="165" fontId="40" fillId="0" borderId="0" xfId="0" applyFont="1" applyAlignment="1"/>
    <xf numFmtId="37" fontId="39" fillId="0" borderId="0" xfId="0" applyNumberFormat="1" applyFont="1" applyAlignment="1" applyProtection="1"/>
    <xf numFmtId="165" fontId="40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 vertical="center"/>
    </xf>
    <xf numFmtId="165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5" fontId="36" fillId="0" borderId="0" xfId="0" applyFont="1"/>
    <xf numFmtId="165" fontId="41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5" fontId="22" fillId="0" borderId="0" xfId="0" applyNumberFormat="1" applyFont="1" applyProtection="1"/>
    <xf numFmtId="165" fontId="35" fillId="0" borderId="0" xfId="0" applyFont="1" applyAlignment="1">
      <alignment vertical="top"/>
    </xf>
    <xf numFmtId="165" fontId="12" fillId="0" borderId="0" xfId="0" applyFont="1"/>
    <xf numFmtId="170" fontId="12" fillId="0" borderId="0" xfId="3" applyNumberFormat="1" applyFont="1" applyBorder="1" applyAlignment="1">
      <alignment horizontal="right" vertical="center"/>
    </xf>
    <xf numFmtId="165" fontId="44" fillId="0" borderId="0" xfId="0" applyFont="1"/>
    <xf numFmtId="14" fontId="46" fillId="0" borderId="0" xfId="0" applyNumberFormat="1" applyFont="1"/>
    <xf numFmtId="165" fontId="47" fillId="0" borderId="0" xfId="0" applyFont="1"/>
    <xf numFmtId="1" fontId="47" fillId="0" borderId="0" xfId="0" applyNumberFormat="1" applyFont="1" applyAlignment="1">
      <alignment horizontal="left"/>
    </xf>
    <xf numFmtId="165" fontId="47" fillId="0" borderId="5" xfId="0" applyFont="1" applyBorder="1"/>
    <xf numFmtId="165" fontId="47" fillId="0" borderId="0" xfId="0" applyFont="1" applyBorder="1"/>
    <xf numFmtId="1" fontId="47" fillId="0" borderId="0" xfId="0" applyNumberFormat="1" applyFont="1" applyBorder="1" applyAlignment="1">
      <alignment horizontal="left"/>
    </xf>
    <xf numFmtId="165" fontId="43" fillId="3" borderId="0" xfId="8" applyNumberFormat="1" applyFont="1" applyBorder="1"/>
    <xf numFmtId="165" fontId="43" fillId="4" borderId="0" xfId="9" applyNumberFormat="1" applyFont="1" applyBorder="1"/>
    <xf numFmtId="165" fontId="43" fillId="5" borderId="0" xfId="10" applyNumberFormat="1" applyFont="1" applyBorder="1"/>
    <xf numFmtId="165" fontId="22" fillId="0" borderId="0" xfId="0" applyFont="1" applyFill="1" applyBorder="1"/>
    <xf numFmtId="165" fontId="12" fillId="0" borderId="0" xfId="0" applyFont="1" applyFill="1"/>
    <xf numFmtId="165" fontId="22" fillId="0" borderId="0" xfId="0" applyFont="1" applyFill="1"/>
    <xf numFmtId="165" fontId="20" fillId="0" borderId="0" xfId="0" applyFont="1" applyAlignment="1">
      <alignment horizontal="right"/>
    </xf>
    <xf numFmtId="165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5" fontId="12" fillId="0" borderId="0" xfId="0" applyFont="1" applyBorder="1"/>
    <xf numFmtId="165" fontId="12" fillId="0" borderId="0" xfId="0" applyNumberFormat="1" applyFont="1" applyProtection="1"/>
    <xf numFmtId="14" fontId="43" fillId="3" borderId="0" xfId="8" applyNumberFormat="1" applyFont="1" applyBorder="1"/>
    <xf numFmtId="14" fontId="43" fillId="4" borderId="0" xfId="9" applyNumberFormat="1" applyFont="1" applyBorder="1"/>
    <xf numFmtId="14" fontId="43" fillId="5" borderId="0" xfId="10" applyNumberFormat="1" applyFont="1" applyBorder="1"/>
    <xf numFmtId="165" fontId="12" fillId="0" borderId="0" xfId="0" applyFont="1" applyAlignment="1"/>
    <xf numFmtId="165" fontId="48" fillId="0" borderId="5" xfId="0" applyFont="1" applyBorder="1"/>
    <xf numFmtId="165" fontId="48" fillId="0" borderId="0" xfId="0" applyFont="1" applyBorder="1"/>
    <xf numFmtId="165" fontId="48" fillId="0" borderId="6" xfId="0" applyFont="1" applyBorder="1"/>
    <xf numFmtId="165" fontId="48" fillId="0" borderId="7" xfId="0" applyFont="1" applyBorder="1"/>
    <xf numFmtId="165" fontId="48" fillId="0" borderId="1" xfId="0" applyFont="1" applyBorder="1"/>
    <xf numFmtId="165" fontId="48" fillId="0" borderId="3" xfId="0" applyFont="1" applyBorder="1" applyAlignment="1"/>
    <xf numFmtId="165" fontId="48" fillId="0" borderId="2" xfId="0" applyFont="1" applyBorder="1" applyAlignment="1"/>
    <xf numFmtId="165" fontId="48" fillId="0" borderId="4" xfId="0" applyFont="1" applyBorder="1" applyAlignment="1"/>
    <xf numFmtId="165" fontId="48" fillId="0" borderId="0" xfId="0" applyFont="1" applyBorder="1" applyAlignment="1"/>
    <xf numFmtId="1" fontId="48" fillId="0" borderId="9" xfId="0" applyNumberFormat="1" applyFont="1" applyFill="1" applyBorder="1" applyAlignment="1">
      <alignment horizontal="right"/>
    </xf>
    <xf numFmtId="1" fontId="48" fillId="0" borderId="10" xfId="0" applyNumberFormat="1" applyFont="1" applyFill="1" applyBorder="1" applyAlignment="1">
      <alignment horizontal="right"/>
    </xf>
    <xf numFmtId="165" fontId="49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48" fillId="0" borderId="1" xfId="0" applyFont="1" applyBorder="1" applyAlignment="1">
      <alignment horizontal="right"/>
    </xf>
    <xf numFmtId="165" fontId="48" fillId="0" borderId="7" xfId="0" applyFont="1" applyBorder="1" applyAlignment="1">
      <alignment horizontal="left"/>
    </xf>
    <xf numFmtId="165" fontId="46" fillId="0" borderId="11" xfId="0" applyFont="1" applyBorder="1"/>
    <xf numFmtId="165" fontId="47" fillId="0" borderId="12" xfId="0" applyFont="1" applyBorder="1"/>
    <xf numFmtId="165" fontId="47" fillId="0" borderId="13" xfId="0" applyFont="1" applyBorder="1"/>
    <xf numFmtId="165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5" fontId="32" fillId="0" borderId="0" xfId="0" applyFont="1" applyAlignment="1">
      <alignment horizontal="left" vertical="top"/>
    </xf>
    <xf numFmtId="165" fontId="50" fillId="7" borderId="0" xfId="0" applyFont="1" applyFill="1" applyAlignment="1">
      <alignment horizontal="right" vertical="top"/>
    </xf>
    <xf numFmtId="165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173" fontId="27" fillId="0" borderId="0" xfId="0" applyNumberFormat="1" applyFont="1" applyBorder="1" applyAlignment="1" applyProtection="1">
      <alignment horizontal="right"/>
    </xf>
    <xf numFmtId="165" fontId="24" fillId="0" borderId="18" xfId="0" applyFont="1" applyBorder="1" applyAlignment="1">
      <alignment horizontal="left"/>
    </xf>
    <xf numFmtId="165" fontId="26" fillId="0" borderId="18" xfId="0" applyFont="1" applyBorder="1"/>
    <xf numFmtId="165" fontId="27" fillId="0" borderId="18" xfId="0" applyFont="1" applyBorder="1" applyAlignment="1">
      <alignment horizontal="left"/>
    </xf>
    <xf numFmtId="165" fontId="28" fillId="0" borderId="18" xfId="0" applyFont="1" applyBorder="1" applyAlignment="1">
      <alignment wrapText="1"/>
    </xf>
    <xf numFmtId="165" fontId="29" fillId="0" borderId="18" xfId="0" applyFont="1" applyBorder="1" applyAlignment="1">
      <alignment wrapText="1"/>
    </xf>
    <xf numFmtId="165" fontId="24" fillId="0" borderId="0" xfId="0" applyFont="1"/>
    <xf numFmtId="14" fontId="22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1" fillId="0" borderId="0" xfId="0" applyFont="1" applyBorder="1" applyAlignment="1">
      <alignment horizontal="right" vertical="top"/>
    </xf>
    <xf numFmtId="165" fontId="27" fillId="0" borderId="0" xfId="0" applyFont="1" applyAlignment="1">
      <alignment horizontal="center" vertical="top"/>
    </xf>
    <xf numFmtId="0" fontId="27" fillId="6" borderId="0" xfId="12" applyNumberFormat="1" applyFont="1" applyFill="1" applyBorder="1" applyAlignment="1">
      <alignment horizontal="right" vertical="top" wrapText="1"/>
    </xf>
    <xf numFmtId="165" fontId="27" fillId="6" borderId="0" xfId="12" applyFont="1" applyFill="1" applyAlignment="1">
      <alignment horizontal="right" vertical="top"/>
    </xf>
    <xf numFmtId="165" fontId="38" fillId="0" borderId="0" xfId="0" applyFont="1" applyAlignment="1">
      <alignment horizontal="right" vertical="top"/>
    </xf>
    <xf numFmtId="0" fontId="27" fillId="0" borderId="0" xfId="0" applyNumberFormat="1" applyFont="1" applyAlignment="1" applyProtection="1">
      <alignment horizontal="left" vertical="top"/>
    </xf>
    <xf numFmtId="166" fontId="24" fillId="9" borderId="0" xfId="0" applyNumberFormat="1" applyFont="1" applyFill="1" applyAlignment="1" applyProtection="1">
      <alignment horizontal="right" vertical="top"/>
    </xf>
    <xf numFmtId="0" fontId="24" fillId="0" borderId="0" xfId="0" applyNumberFormat="1" applyFont="1" applyAlignment="1" applyProtection="1">
      <alignment horizontal="left" vertical="top"/>
    </xf>
    <xf numFmtId="165" fontId="31" fillId="0" borderId="0" xfId="0" applyFont="1" applyAlignment="1">
      <alignment vertical="top"/>
    </xf>
    <xf numFmtId="166" fontId="24" fillId="0" borderId="0" xfId="0" applyNumberFormat="1" applyFont="1" applyFill="1" applyAlignment="1" applyProtection="1">
      <alignment horizontal="right" vertical="top"/>
    </xf>
    <xf numFmtId="165" fontId="27" fillId="0" borderId="0" xfId="0" applyFont="1" applyBorder="1" applyAlignment="1">
      <alignment horizontal="left" vertical="top"/>
    </xf>
    <xf numFmtId="0" fontId="27" fillId="0" borderId="0" xfId="4" applyFont="1" applyFill="1"/>
    <xf numFmtId="173" fontId="37" fillId="0" borderId="0" xfId="13" applyNumberFormat="1" applyFont="1" applyBorder="1" applyAlignment="1"/>
    <xf numFmtId="0" fontId="27" fillId="0" borderId="0" xfId="4" applyFont="1" applyFill="1" applyAlignment="1">
      <alignment horizontal="left"/>
    </xf>
    <xf numFmtId="169" fontId="27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7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4" fillId="0" borderId="0" xfId="16" applyFont="1"/>
    <xf numFmtId="173" fontId="27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6" fillId="0" borderId="0" xfId="16" applyFont="1" applyBorder="1" applyAlignment="1">
      <alignment horizontal="left"/>
    </xf>
    <xf numFmtId="0" fontId="24" fillId="0" borderId="18" xfId="16" applyFont="1" applyBorder="1" applyAlignment="1">
      <alignment horizontal="left"/>
    </xf>
    <xf numFmtId="0" fontId="58" fillId="0" borderId="18" xfId="16" applyBorder="1"/>
    <xf numFmtId="0" fontId="27" fillId="0" borderId="18" xfId="16" applyFont="1" applyBorder="1" applyAlignment="1">
      <alignment horizontal="left"/>
    </xf>
    <xf numFmtId="0" fontId="14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7" fillId="0" borderId="0" xfId="16" applyFont="1"/>
    <xf numFmtId="0" fontId="24" fillId="0" borderId="0" xfId="16" applyFont="1" applyAlignme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centerContinuous"/>
    </xf>
    <xf numFmtId="0" fontId="27" fillId="0" borderId="0" xfId="16" applyFont="1" applyAlignment="1">
      <alignment horizontal="centerContinuous"/>
    </xf>
    <xf numFmtId="175" fontId="27" fillId="0" borderId="0" xfId="51" applyNumberFormat="1" applyFont="1" applyFill="1" applyBorder="1" applyAlignment="1">
      <alignment horizontal="right" vertical="top"/>
    </xf>
    <xf numFmtId="0" fontId="24" fillId="0" borderId="0" xfId="16" applyFont="1" applyAlignment="1">
      <alignment horizontal="right"/>
    </xf>
    <xf numFmtId="3" fontId="27" fillId="0" borderId="0" xfId="16" applyNumberFormat="1" applyFont="1"/>
    <xf numFmtId="0" fontId="15" fillId="0" borderId="0" xfId="16" applyFont="1"/>
    <xf numFmtId="0" fontId="38" fillId="0" borderId="0" xfId="16" applyFont="1" applyFill="1" applyAlignment="1">
      <alignment horizontal="right"/>
    </xf>
    <xf numFmtId="0" fontId="24" fillId="0" borderId="0" xfId="16" applyFont="1" applyFill="1" applyAlignment="1">
      <alignment horizontal="left"/>
    </xf>
    <xf numFmtId="166" fontId="27" fillId="0" borderId="0" xfId="16" applyNumberFormat="1" applyFont="1" applyAlignment="1">
      <alignment horizontal="right"/>
    </xf>
    <xf numFmtId="0" fontId="27" fillId="0" borderId="0" xfId="16" applyNumberFormat="1" applyFont="1" applyAlignment="1">
      <alignment horizontal="left"/>
    </xf>
    <xf numFmtId="0" fontId="27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4" fillId="0" borderId="0" xfId="16" applyFont="1"/>
    <xf numFmtId="166" fontId="24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left"/>
    </xf>
    <xf numFmtId="0" fontId="38" fillId="0" borderId="0" xfId="16" applyFont="1" applyAlignment="1">
      <alignment horizontal="right"/>
    </xf>
    <xf numFmtId="3" fontId="27" fillId="0" borderId="0" xfId="16" applyNumberFormat="1" applyFont="1" applyAlignment="1">
      <alignment horizontal="right"/>
    </xf>
    <xf numFmtId="3" fontId="27" fillId="0" borderId="0" xfId="16" applyNumberFormat="1" applyFont="1" applyAlignment="1">
      <alignment horizontal="left"/>
    </xf>
    <xf numFmtId="0" fontId="61" fillId="0" borderId="0" xfId="16" applyFont="1" applyFill="1"/>
    <xf numFmtId="0" fontId="27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7" fillId="0" borderId="0" xfId="16" applyNumberFormat="1" applyFont="1" applyBorder="1" applyAlignment="1">
      <alignment horizontal="left"/>
    </xf>
    <xf numFmtId="0" fontId="24" fillId="0" borderId="0" xfId="16" applyFont="1" applyBorder="1"/>
    <xf numFmtId="0" fontId="24" fillId="0" borderId="0" xfId="16" applyNumberFormat="1" applyFont="1" applyBorder="1" applyAlignment="1">
      <alignment horizontal="left"/>
    </xf>
    <xf numFmtId="3" fontId="27" fillId="0" borderId="0" xfId="16" applyNumberFormat="1" applyFont="1" applyBorder="1" applyAlignment="1">
      <alignment horizontal="right"/>
    </xf>
    <xf numFmtId="3" fontId="27" fillId="0" borderId="0" xfId="16" applyNumberFormat="1" applyFont="1" applyBorder="1" applyAlignment="1">
      <alignment horizontal="left"/>
    </xf>
    <xf numFmtId="3" fontId="27" fillId="0" borderId="0" xfId="16" applyNumberFormat="1" applyFont="1" applyBorder="1"/>
    <xf numFmtId="0" fontId="27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4" fillId="0" borderId="0" xfId="16" applyNumberFormat="1" applyFont="1" applyAlignment="1">
      <alignment horizontal="right"/>
    </xf>
    <xf numFmtId="168" fontId="66" fillId="0" borderId="0" xfId="16" applyNumberFormat="1" applyFont="1" applyAlignment="1">
      <alignment horizontal="right"/>
    </xf>
    <xf numFmtId="168" fontId="67" fillId="0" borderId="0" xfId="16" applyNumberFormat="1" applyFont="1" applyAlignment="1">
      <alignment horizontal="right"/>
    </xf>
    <xf numFmtId="0" fontId="38" fillId="0" borderId="0" xfId="16" applyFont="1" applyFill="1" applyBorder="1" applyAlignment="1">
      <alignment horizontal="right"/>
    </xf>
    <xf numFmtId="0" fontId="24" fillId="0" borderId="0" xfId="16" applyFont="1" applyFill="1" applyBorder="1" applyAlignment="1">
      <alignment horizontal="left"/>
    </xf>
    <xf numFmtId="0" fontId="24" fillId="0" borderId="18" xfId="16" applyFont="1" applyBorder="1"/>
    <xf numFmtId="3" fontId="24" fillId="0" borderId="18" xfId="16" applyNumberFormat="1" applyFont="1" applyBorder="1" applyAlignment="1">
      <alignment horizontal="right"/>
    </xf>
    <xf numFmtId="3" fontId="24" fillId="0" borderId="18" xfId="16" applyNumberFormat="1" applyFont="1" applyBorder="1" applyAlignment="1">
      <alignment horizontal="left"/>
    </xf>
    <xf numFmtId="3" fontId="24" fillId="0" borderId="18" xfId="16" applyNumberFormat="1" applyFont="1" applyBorder="1"/>
    <xf numFmtId="0" fontId="12" fillId="0" borderId="0" xfId="16" applyFont="1"/>
    <xf numFmtId="0" fontId="12" fillId="0" borderId="0" xfId="16" applyFont="1" applyAlignment="1">
      <alignment horizontal="left"/>
    </xf>
    <xf numFmtId="0" fontId="36" fillId="0" borderId="0" xfId="16" applyFont="1" applyAlignment="1"/>
    <xf numFmtId="0" fontId="27" fillId="0" borderId="0" xfId="16" applyFont="1" applyAlignment="1"/>
    <xf numFmtId="0" fontId="38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5" fontId="57" fillId="0" borderId="0" xfId="0" applyFont="1" applyBorder="1"/>
    <xf numFmtId="15" fontId="0" fillId="0" borderId="0" xfId="0" applyNumberFormat="1"/>
    <xf numFmtId="165" fontId="54" fillId="0" borderId="20" xfId="11" applyNumberFormat="1" applyFont="1" applyFill="1" applyBorder="1" applyAlignment="1"/>
    <xf numFmtId="0" fontId="0" fillId="0" borderId="0" xfId="0" applyNumberFormat="1"/>
    <xf numFmtId="165" fontId="48" fillId="0" borderId="0" xfId="0" applyFont="1" applyBorder="1" applyAlignment="1">
      <alignment horizontal="right"/>
    </xf>
    <xf numFmtId="165" fontId="26" fillId="0" borderId="18" xfId="0" applyFont="1" applyFill="1" applyBorder="1"/>
    <xf numFmtId="165" fontId="30" fillId="0" borderId="0" xfId="0" applyFont="1" applyFill="1"/>
    <xf numFmtId="165" fontId="30" fillId="0" borderId="0" xfId="0" applyFont="1" applyFill="1" applyAlignment="1">
      <alignment vertical="top"/>
    </xf>
    <xf numFmtId="165" fontId="24" fillId="0" borderId="0" xfId="0" applyFont="1" applyFill="1" applyBorder="1" applyAlignment="1">
      <alignment vertical="top" wrapText="1"/>
    </xf>
    <xf numFmtId="165" fontId="27" fillId="0" borderId="0" xfId="0" applyFont="1" applyFill="1" applyAlignment="1">
      <alignment vertical="top"/>
    </xf>
    <xf numFmtId="0" fontId="24" fillId="0" borderId="0" xfId="0" applyNumberFormat="1" applyFont="1" applyFill="1" applyAlignment="1">
      <alignment horizontal="left" vertical="top"/>
    </xf>
    <xf numFmtId="0" fontId="27" fillId="0" borderId="0" xfId="0" applyNumberFormat="1" applyFont="1" applyFill="1" applyAlignment="1">
      <alignment vertical="top"/>
    </xf>
    <xf numFmtId="165" fontId="24" fillId="0" borderId="0" xfId="0" applyFont="1" applyFill="1" applyAlignment="1">
      <alignment horizontal="left" vertical="top"/>
    </xf>
    <xf numFmtId="165" fontId="27" fillId="0" borderId="0" xfId="0" applyFont="1" applyFill="1" applyAlignment="1">
      <alignment horizontal="left" vertical="top"/>
    </xf>
    <xf numFmtId="165" fontId="27" fillId="0" borderId="0" xfId="0" applyFont="1" applyFill="1" applyBorder="1" applyAlignment="1">
      <alignment vertical="top"/>
    </xf>
    <xf numFmtId="165" fontId="24" fillId="0" borderId="0" xfId="0" applyFont="1" applyFill="1" applyBorder="1" applyAlignment="1">
      <alignment vertical="top"/>
    </xf>
    <xf numFmtId="165" fontId="24" fillId="0" borderId="0" xfId="0" applyFont="1" applyFill="1" applyAlignment="1">
      <alignment vertical="top"/>
    </xf>
    <xf numFmtId="165" fontId="24" fillId="0" borderId="0" xfId="0" applyNumberFormat="1" applyFont="1" applyFill="1" applyBorder="1" applyAlignment="1" applyProtection="1">
      <alignment horizontal="left" vertical="top"/>
    </xf>
    <xf numFmtId="165" fontId="53" fillId="0" borderId="0" xfId="0" applyNumberFormat="1" applyFont="1" applyFill="1" applyBorder="1" applyAlignment="1" applyProtection="1">
      <alignment horizontal="left" vertical="top"/>
    </xf>
    <xf numFmtId="165" fontId="31" fillId="0" borderId="0" xfId="0" applyFont="1" applyFill="1" applyAlignment="1">
      <alignment vertical="top"/>
    </xf>
    <xf numFmtId="165" fontId="31" fillId="0" borderId="0" xfId="0" applyNumberFormat="1" applyFont="1" applyFill="1" applyBorder="1" applyAlignment="1" applyProtection="1">
      <alignment horizontal="left" vertical="top"/>
    </xf>
    <xf numFmtId="165" fontId="53" fillId="0" borderId="0" xfId="0" applyFont="1" applyAlignment="1">
      <alignment horizontal="left" vertical="top"/>
    </xf>
    <xf numFmtId="165" fontId="53" fillId="0" borderId="0" xfId="0" applyFont="1" applyFill="1" applyAlignment="1">
      <alignment vertical="top"/>
    </xf>
    <xf numFmtId="166" fontId="24" fillId="0" borderId="0" xfId="0" applyNumberFormat="1" applyFont="1" applyFill="1" applyBorder="1" applyAlignment="1" applyProtection="1">
      <alignment horizontal="right" vertical="top"/>
    </xf>
    <xf numFmtId="165" fontId="39" fillId="0" borderId="0" xfId="0" applyFont="1" applyFill="1" applyAlignment="1"/>
    <xf numFmtId="165" fontId="39" fillId="0" borderId="0" xfId="0" applyNumberFormat="1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 vertical="center"/>
    </xf>
    <xf numFmtId="165" fontId="39" fillId="0" borderId="0" xfId="0" applyFont="1" applyFill="1" applyAlignment="1">
      <alignment vertical="center"/>
    </xf>
    <xf numFmtId="165" fontId="40" fillId="0" borderId="0" xfId="0" applyNumberFormat="1" applyFont="1" applyFill="1" applyAlignment="1" applyProtection="1">
      <alignment horizontal="left" vertical="center"/>
    </xf>
    <xf numFmtId="165" fontId="26" fillId="37" borderId="0" xfId="0" applyFont="1" applyFill="1"/>
    <xf numFmtId="165" fontId="30" fillId="37" borderId="0" xfId="0" applyFont="1" applyFill="1"/>
    <xf numFmtId="165" fontId="30" fillId="37" borderId="0" xfId="0" applyFont="1" applyFill="1" applyAlignment="1">
      <alignment vertical="top"/>
    </xf>
    <xf numFmtId="165" fontId="27" fillId="37" borderId="0" xfId="0" applyFont="1" applyFill="1" applyAlignment="1">
      <alignment vertical="top"/>
    </xf>
    <xf numFmtId="165" fontId="24" fillId="37" borderId="0" xfId="0" applyFont="1" applyFill="1" applyAlignment="1">
      <alignment vertical="top"/>
    </xf>
    <xf numFmtId="165" fontId="27" fillId="37" borderId="0" xfId="0" applyFont="1" applyFill="1"/>
    <xf numFmtId="165" fontId="12" fillId="37" borderId="0" xfId="0" applyFont="1" applyFill="1"/>
    <xf numFmtId="165" fontId="12" fillId="37" borderId="0" xfId="0" applyFont="1" applyFill="1" applyBorder="1"/>
    <xf numFmtId="165" fontId="36" fillId="37" borderId="0" xfId="0" applyFont="1" applyFill="1"/>
    <xf numFmtId="165" fontId="41" fillId="37" borderId="0" xfId="0" applyFont="1" applyFill="1" applyAlignment="1">
      <alignment vertical="center"/>
    </xf>
    <xf numFmtId="165" fontId="24" fillId="7" borderId="0" xfId="0" applyFont="1" applyFill="1"/>
    <xf numFmtId="14" fontId="22" fillId="7" borderId="0" xfId="0" applyNumberFormat="1" applyFont="1" applyFill="1" applyBorder="1" applyAlignment="1">
      <alignment vertical="top" wrapText="1"/>
    </xf>
    <xf numFmtId="165" fontId="27" fillId="7" borderId="0" xfId="0" applyFont="1" applyFill="1" applyBorder="1" applyAlignment="1">
      <alignment vertical="top"/>
    </xf>
    <xf numFmtId="165" fontId="27" fillId="7" borderId="0" xfId="0" applyNumberFormat="1" applyFont="1" applyFill="1" applyBorder="1" applyAlignment="1" applyProtection="1">
      <alignment horizontal="right" vertical="top"/>
    </xf>
    <xf numFmtId="0" fontId="27" fillId="7" borderId="0" xfId="12" applyNumberFormat="1" applyFont="1" applyFill="1" applyBorder="1" applyAlignment="1">
      <alignment horizontal="right" vertical="top" wrapText="1"/>
    </xf>
    <xf numFmtId="166" fontId="27" fillId="7" borderId="0" xfId="0" applyNumberFormat="1" applyFont="1" applyFill="1" applyAlignment="1" applyProtection="1">
      <alignment horizontal="right" vertical="top"/>
    </xf>
    <xf numFmtId="165" fontId="12" fillId="7" borderId="0" xfId="0" applyFont="1" applyFill="1"/>
    <xf numFmtId="165" fontId="27" fillId="7" borderId="0" xfId="0" applyFont="1" applyFill="1"/>
    <xf numFmtId="165" fontId="12" fillId="7" borderId="0" xfId="0" applyFont="1" applyFill="1" applyAlignment="1"/>
    <xf numFmtId="165" fontId="12" fillId="7" borderId="0" xfId="0" applyFont="1" applyFill="1" applyBorder="1"/>
    <xf numFmtId="165" fontId="26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7" fillId="7" borderId="0" xfId="0" applyFont="1" applyFill="1" applyBorder="1" applyAlignment="1">
      <alignment horizontal="center" vertical="top"/>
    </xf>
    <xf numFmtId="165" fontId="27" fillId="7" borderId="1" xfId="0" applyNumberFormat="1" applyFont="1" applyFill="1" applyBorder="1" applyAlignment="1" applyProtection="1">
      <alignment horizontal="right" vertical="top"/>
    </xf>
    <xf numFmtId="165" fontId="27" fillId="7" borderId="1" xfId="0" applyNumberFormat="1" applyFont="1" applyFill="1" applyBorder="1" applyAlignment="1" applyProtection="1">
      <alignment horizontal="left" vertical="top"/>
    </xf>
    <xf numFmtId="165" fontId="27" fillId="7" borderId="1" xfId="0" applyFont="1" applyFill="1" applyBorder="1" applyAlignment="1">
      <alignment vertical="top"/>
    </xf>
    <xf numFmtId="165" fontId="27" fillId="7" borderId="1" xfId="0" applyNumberFormat="1" applyFont="1" applyFill="1" applyBorder="1" applyAlignment="1" applyProtection="1">
      <alignment horizontal="right" vertical="top" wrapText="1"/>
    </xf>
    <xf numFmtId="0" fontId="27" fillId="7" borderId="1" xfId="12" applyNumberFormat="1" applyFont="1" applyFill="1" applyBorder="1" applyAlignment="1">
      <alignment horizontal="right" vertical="top" wrapText="1"/>
    </xf>
    <xf numFmtId="165" fontId="27" fillId="7" borderId="1" xfId="12" applyFont="1" applyFill="1" applyBorder="1" applyAlignment="1">
      <alignment horizontal="right" vertical="top"/>
    </xf>
    <xf numFmtId="165" fontId="27" fillId="7" borderId="0" xfId="0" applyNumberFormat="1" applyFont="1" applyFill="1" applyBorder="1" applyAlignment="1" applyProtection="1">
      <alignment horizontal="right" vertical="top" wrapText="1"/>
    </xf>
    <xf numFmtId="165" fontId="51" fillId="7" borderId="0" xfId="0" applyFont="1" applyFill="1"/>
    <xf numFmtId="165" fontId="27" fillId="7" borderId="1" xfId="0" applyFont="1" applyFill="1" applyBorder="1"/>
    <xf numFmtId="165" fontId="27" fillId="7" borderId="30" xfId="0" applyFont="1" applyFill="1" applyBorder="1"/>
    <xf numFmtId="0" fontId="83" fillId="7" borderId="0" xfId="99" applyFont="1" applyFill="1" applyAlignment="1">
      <alignment horizontal="center"/>
    </xf>
    <xf numFmtId="0" fontId="13" fillId="7" borderId="0" xfId="99" applyFill="1" applyBorder="1" applyAlignment="1">
      <alignment horizontal="center"/>
    </xf>
    <xf numFmtId="0" fontId="13" fillId="7" borderId="0" xfId="99" applyFill="1" applyAlignment="1">
      <alignment horizontal="center"/>
    </xf>
    <xf numFmtId="0" fontId="13" fillId="7" borderId="3" xfId="99" applyFill="1" applyBorder="1"/>
    <xf numFmtId="0" fontId="13" fillId="7" borderId="2" xfId="99" applyFill="1" applyBorder="1"/>
    <xf numFmtId="0" fontId="13" fillId="7" borderId="5" xfId="99" applyFill="1" applyBorder="1"/>
    <xf numFmtId="0" fontId="13" fillId="7" borderId="5" xfId="99" applyFont="1" applyFill="1" applyBorder="1"/>
    <xf numFmtId="0" fontId="13" fillId="7" borderId="0" xfId="99" applyFont="1" applyFill="1" applyBorder="1"/>
    <xf numFmtId="0" fontId="13" fillId="7" borderId="7" xfId="99" applyFill="1" applyBorder="1"/>
    <xf numFmtId="165" fontId="51" fillId="7" borderId="0" xfId="0" applyFont="1" applyFill="1" applyBorder="1"/>
    <xf numFmtId="0" fontId="13" fillId="7" borderId="30" xfId="99" applyFill="1" applyBorder="1"/>
    <xf numFmtId="169" fontId="27" fillId="7" borderId="0" xfId="0" applyNumberFormat="1" applyFont="1" applyFill="1" applyBorder="1" applyAlignment="1">
      <alignment horizontal="right" vertical="top"/>
    </xf>
    <xf numFmtId="169" fontId="27" fillId="7" borderId="30" xfId="0" applyNumberFormat="1" applyFont="1" applyFill="1" applyBorder="1" applyAlignment="1">
      <alignment horizontal="right" vertical="top"/>
    </xf>
    <xf numFmtId="0" fontId="55" fillId="7" borderId="0" xfId="99" applyFont="1" applyFill="1" applyBorder="1"/>
    <xf numFmtId="0" fontId="55" fillId="7" borderId="5" xfId="99" applyFont="1" applyFill="1" applyBorder="1"/>
    <xf numFmtId="165" fontId="35" fillId="7" borderId="0" xfId="0" applyFont="1" applyFill="1" applyAlignment="1">
      <alignment horizontal="right" vertical="top"/>
    </xf>
    <xf numFmtId="0" fontId="13" fillId="7" borderId="0" xfId="99" applyFill="1" applyBorder="1"/>
    <xf numFmtId="0" fontId="13" fillId="7" borderId="1" xfId="99" applyFill="1" applyBorder="1"/>
    <xf numFmtId="165" fontId="84" fillId="7" borderId="0" xfId="0" applyFont="1" applyFill="1"/>
    <xf numFmtId="169" fontId="27" fillId="7" borderId="0" xfId="107" applyNumberFormat="1" applyFont="1" applyFill="1" applyAlignment="1"/>
    <xf numFmtId="169" fontId="27" fillId="7" borderId="30" xfId="107" applyNumberFormat="1" applyFont="1" applyFill="1" applyBorder="1" applyAlignment="1"/>
    <xf numFmtId="169" fontId="27" fillId="7" borderId="0" xfId="107" applyNumberFormat="1" applyFont="1" applyFill="1" applyBorder="1" applyAlignment="1"/>
    <xf numFmtId="169" fontId="27" fillId="7" borderId="31" xfId="107" applyNumberFormat="1" applyFont="1" applyFill="1" applyBorder="1" applyAlignment="1"/>
    <xf numFmtId="165" fontId="85" fillId="7" borderId="0" xfId="0" applyFont="1" applyFill="1"/>
    <xf numFmtId="165" fontId="86" fillId="7" borderId="0" xfId="0" applyFont="1" applyFill="1"/>
    <xf numFmtId="166" fontId="27" fillId="38" borderId="0" xfId="0" applyNumberFormat="1" applyFont="1" applyFill="1" applyAlignment="1" applyProtection="1">
      <alignment horizontal="right" vertical="top"/>
    </xf>
    <xf numFmtId="2" fontId="86" fillId="7" borderId="0" xfId="0" applyNumberFormat="1" applyFont="1" applyFill="1" applyAlignment="1">
      <alignment horizontal="center"/>
    </xf>
    <xf numFmtId="165" fontId="22" fillId="7" borderId="0" xfId="0" applyFont="1" applyFill="1" applyAlignment="1">
      <alignment vertical="center"/>
    </xf>
    <xf numFmtId="165" fontId="0" fillId="7" borderId="0" xfId="0" applyFill="1" applyBorder="1"/>
    <xf numFmtId="165" fontId="27" fillId="7" borderId="0" xfId="0" applyFont="1" applyFill="1" applyBorder="1"/>
    <xf numFmtId="165" fontId="27" fillId="7" borderId="0" xfId="0" applyNumberFormat="1" applyFont="1" applyFill="1" applyBorder="1" applyAlignment="1" applyProtection="1">
      <alignment horizontal="left" vertical="top"/>
    </xf>
    <xf numFmtId="165" fontId="27" fillId="7" borderId="0" xfId="12" applyFont="1" applyFill="1" applyBorder="1" applyAlignment="1">
      <alignment horizontal="right" vertical="top"/>
    </xf>
    <xf numFmtId="165" fontId="24" fillId="7" borderId="0" xfId="0" applyFont="1" applyFill="1" applyBorder="1"/>
    <xf numFmtId="2" fontId="86" fillId="7" borderId="0" xfId="0" applyNumberFormat="1" applyFont="1" applyFill="1" applyBorder="1" applyAlignment="1">
      <alignment horizontal="center"/>
    </xf>
    <xf numFmtId="165" fontId="22" fillId="7" borderId="0" xfId="0" applyFont="1" applyFill="1" applyBorder="1" applyAlignment="1">
      <alignment vertical="center"/>
    </xf>
    <xf numFmtId="165" fontId="86" fillId="7" borderId="0" xfId="0" applyFont="1" applyFill="1" applyBorder="1"/>
    <xf numFmtId="0" fontId="88" fillId="0" borderId="0" xfId="109" applyFont="1"/>
    <xf numFmtId="0" fontId="88" fillId="0" borderId="0" xfId="109" applyFont="1"/>
    <xf numFmtId="0" fontId="88" fillId="0" borderId="0" xfId="99" applyFont="1"/>
    <xf numFmtId="165" fontId="89" fillId="7" borderId="0" xfId="0" applyFont="1" applyFill="1"/>
    <xf numFmtId="0" fontId="20" fillId="0" borderId="0" xfId="3" applyFont="1" applyBorder="1"/>
    <xf numFmtId="169" fontId="20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81" fillId="0" borderId="0" xfId="3" applyFont="1"/>
    <xf numFmtId="0" fontId="81" fillId="0" borderId="0" xfId="3" applyFont="1" applyBorder="1"/>
    <xf numFmtId="0" fontId="81" fillId="0" borderId="0" xfId="3" applyFont="1" applyBorder="1" applyAlignment="1">
      <alignment vertical="center"/>
    </xf>
    <xf numFmtId="0" fontId="22" fillId="7" borderId="0" xfId="96" applyFont="1" applyFill="1"/>
    <xf numFmtId="0" fontId="2" fillId="0" borderId="0" xfId="146"/>
    <xf numFmtId="0" fontId="2" fillId="0" borderId="0" xfId="146"/>
    <xf numFmtId="0" fontId="1" fillId="0" borderId="0" xfId="146" applyFont="1"/>
    <xf numFmtId="169" fontId="31" fillId="7" borderId="0" xfId="107" applyNumberFormat="1" applyFont="1" applyFill="1" applyBorder="1" applyAlignment="1"/>
    <xf numFmtId="0" fontId="81" fillId="0" borderId="0" xfId="3" applyFont="1" applyFill="1" applyAlignment="1">
      <alignment horizontal="left"/>
    </xf>
    <xf numFmtId="0" fontId="81" fillId="0" borderId="0" xfId="3" applyFont="1" applyBorder="1" applyAlignment="1">
      <alignment horizontal="left"/>
    </xf>
    <xf numFmtId="1" fontId="19" fillId="0" borderId="0" xfId="3" applyNumberFormat="1" applyFont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81" fillId="0" borderId="0" xfId="3" applyFont="1" applyAlignment="1">
      <alignment horizontal="left" vertical="center"/>
    </xf>
    <xf numFmtId="1" fontId="19" fillId="0" borderId="0" xfId="3" applyNumberFormat="1" applyFont="1" applyBorder="1" applyAlignment="1">
      <alignment horizontal="right"/>
    </xf>
    <xf numFmtId="167" fontId="81" fillId="0" borderId="0" xfId="3" applyNumberFormat="1" applyFont="1" applyBorder="1" applyAlignment="1">
      <alignment horizontal="right" vertical="center"/>
    </xf>
    <xf numFmtId="167" fontId="81" fillId="0" borderId="0" xfId="3" applyNumberFormat="1" applyFont="1" applyBorder="1" applyAlignment="1">
      <alignment horizontal="right" vertical="top"/>
    </xf>
    <xf numFmtId="167" fontId="81" fillId="0" borderId="0" xfId="3" applyNumberFormat="1" applyFont="1" applyBorder="1" applyAlignment="1">
      <alignment horizontal="right"/>
    </xf>
    <xf numFmtId="0" fontId="90" fillId="0" borderId="0" xfId="3" applyFont="1" applyBorder="1" applyAlignment="1">
      <alignment vertical="center"/>
    </xf>
    <xf numFmtId="1" fontId="20" fillId="0" borderId="32" xfId="3" applyNumberFormat="1" applyFont="1" applyBorder="1" applyAlignment="1">
      <alignment horizontal="center" vertical="center"/>
    </xf>
    <xf numFmtId="0" fontId="19" fillId="0" borderId="0" xfId="3" applyFont="1" applyBorder="1"/>
    <xf numFmtId="0" fontId="91" fillId="0" borderId="0" xfId="3" applyFont="1" applyBorder="1"/>
    <xf numFmtId="170" fontId="81" fillId="0" borderId="0" xfId="3" applyNumberFormat="1" applyFont="1" applyBorder="1" applyAlignment="1">
      <alignment horizontal="right" vertical="center"/>
    </xf>
    <xf numFmtId="170" fontId="82" fillId="0" borderId="0" xfId="3" applyNumberFormat="1" applyFont="1" applyBorder="1" applyAlignment="1">
      <alignment horizontal="right" vertical="center"/>
    </xf>
    <xf numFmtId="170" fontId="81" fillId="0" borderId="0" xfId="3" applyNumberFormat="1" applyFont="1" applyBorder="1" applyAlignment="1">
      <alignment horizontal="left" vertical="top"/>
    </xf>
    <xf numFmtId="170" fontId="81" fillId="0" borderId="0" xfId="3" quotePrefix="1" applyNumberFormat="1" applyFont="1" applyBorder="1" applyAlignment="1">
      <alignment horizontal="right" vertical="top"/>
    </xf>
    <xf numFmtId="169" fontId="27" fillId="7" borderId="0" xfId="0" applyNumberFormat="1" applyFont="1" applyFill="1" applyBorder="1" applyAlignment="1">
      <alignment horizontal="right"/>
    </xf>
    <xf numFmtId="169" fontId="27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7" fillId="7" borderId="0" xfId="0" applyFont="1" applyFill="1" applyBorder="1" applyAlignment="1">
      <alignment horizontal="center" vertical="top"/>
    </xf>
    <xf numFmtId="169" fontId="27" fillId="7" borderId="0" xfId="0" applyNumberFormat="1" applyFont="1" applyFill="1" applyBorder="1" applyAlignment="1">
      <alignment horizontal="left"/>
    </xf>
    <xf numFmtId="169" fontId="27" fillId="7" borderId="30" xfId="0" applyNumberFormat="1" applyFont="1" applyFill="1" applyBorder="1" applyAlignment="1">
      <alignment horizontal="left"/>
    </xf>
    <xf numFmtId="165" fontId="27" fillId="7" borderId="0" xfId="0" applyFont="1" applyFill="1" applyAlignment="1"/>
    <xf numFmtId="0" fontId="22" fillId="0" borderId="0" xfId="3" applyFont="1" applyFill="1" applyAlignment="1">
      <alignment horizontal="left"/>
    </xf>
    <xf numFmtId="0" fontId="12" fillId="0" borderId="0" xfId="3" applyAlignment="1"/>
    <xf numFmtId="0" fontId="12" fillId="0" borderId="0" xfId="3" applyAlignment="1">
      <alignment horizontal="left" vertical="top"/>
    </xf>
    <xf numFmtId="0" fontId="12" fillId="0" borderId="0" xfId="3" applyAlignment="1">
      <alignment horizontal="left" vertical="top" wrapText="1"/>
    </xf>
    <xf numFmtId="0" fontId="12" fillId="0" borderId="0" xfId="3" applyAlignment="1">
      <alignment horizontal="left" vertical="top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65" fontId="27" fillId="7" borderId="0" xfId="0" applyFont="1" applyFill="1" applyBorder="1" applyAlignment="1">
      <alignment horizontal="center" vertical="top"/>
    </xf>
    <xf numFmtId="165" fontId="81" fillId="0" borderId="0" xfId="0" applyFont="1" applyAlignment="1">
      <alignment vertical="center"/>
    </xf>
    <xf numFmtId="165" fontId="93" fillId="0" borderId="0" xfId="0" applyFont="1" applyAlignment="1">
      <alignment horizontal="left" vertical="center"/>
    </xf>
    <xf numFmtId="165" fontId="12" fillId="0" borderId="0" xfId="0" applyFont="1" applyAlignment="1">
      <alignment vertical="center"/>
    </xf>
    <xf numFmtId="165" fontId="92" fillId="0" borderId="0" xfId="0" applyFont="1" applyAlignment="1">
      <alignment vertical="center" wrapText="1"/>
    </xf>
    <xf numFmtId="165" fontId="92" fillId="0" borderId="0" xfId="0" applyFont="1" applyAlignment="1">
      <alignment horizontal="left" vertical="center" indent="2"/>
    </xf>
    <xf numFmtId="165" fontId="93" fillId="0" borderId="0" xfId="0" applyFont="1" applyAlignment="1">
      <alignment horizontal="left" vertical="center" indent="2"/>
    </xf>
    <xf numFmtId="165" fontId="81" fillId="0" borderId="0" xfId="0" applyFont="1" applyAlignment="1">
      <alignment horizontal="left" vertical="center" indent="2"/>
    </xf>
    <xf numFmtId="169" fontId="27" fillId="7" borderId="33" xfId="107" applyNumberFormat="1" applyFont="1" applyFill="1" applyBorder="1" applyAlignment="1"/>
    <xf numFmtId="165" fontId="12" fillId="0" borderId="0" xfId="0" applyFont="1" applyAlignment="1">
      <alignment horizontal="left" vertical="center" wrapText="1"/>
    </xf>
    <xf numFmtId="0" fontId="12" fillId="0" borderId="0" xfId="3" applyAlignment="1">
      <alignment horizontal="left" vertical="top" wrapText="1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" fontId="82" fillId="0" borderId="0" xfId="3" applyNumberFormat="1" applyFont="1" applyBorder="1" applyAlignment="1">
      <alignment horizontal="right" vertical="top" wrapText="1"/>
    </xf>
    <xf numFmtId="167" fontId="81" fillId="0" borderId="32" xfId="3" applyNumberFormat="1" applyFont="1" applyBorder="1" applyAlignment="1">
      <alignment horizontal="center" vertical="center"/>
    </xf>
    <xf numFmtId="165" fontId="27" fillId="7" borderId="2" xfId="0" applyFont="1" applyFill="1" applyBorder="1" applyAlignment="1">
      <alignment horizontal="center" vertical="center"/>
    </xf>
    <xf numFmtId="165" fontId="27" fillId="7" borderId="0" xfId="0" applyFont="1" applyFill="1" applyBorder="1" applyAlignment="1">
      <alignment horizontal="center" vertical="center"/>
    </xf>
    <xf numFmtId="165" fontId="27" fillId="7" borderId="30" xfId="0" applyFont="1" applyFill="1" applyBorder="1" applyAlignment="1">
      <alignment horizontal="center" vertical="center"/>
    </xf>
    <xf numFmtId="165" fontId="27" fillId="7" borderId="19" xfId="0" applyFont="1" applyFill="1" applyBorder="1" applyAlignment="1">
      <alignment horizontal="center" vertical="top"/>
    </xf>
    <xf numFmtId="165" fontId="27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3" fillId="7" borderId="0" xfId="99" applyFont="1" applyFill="1" applyBorder="1" applyAlignment="1">
      <alignment horizontal="left"/>
    </xf>
    <xf numFmtId="165" fontId="27" fillId="7" borderId="0" xfId="0" applyFont="1" applyFill="1" applyAlignment="1">
      <alignment horizontal="center" vertical="center"/>
    </xf>
    <xf numFmtId="165" fontId="27" fillId="7" borderId="0" xfId="0" applyFont="1" applyFill="1" applyBorder="1" applyAlignment="1">
      <alignment horizontal="center" vertical="top"/>
    </xf>
    <xf numFmtId="165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5" fontId="26" fillId="0" borderId="0" xfId="0" applyNumberFormat="1" applyFont="1" applyBorder="1" applyAlignment="1" applyProtection="1">
      <alignment horizontal="left"/>
    </xf>
    <xf numFmtId="165" fontId="38" fillId="0" borderId="0" xfId="0" applyFont="1" applyAlignment="1">
      <alignment horizontal="left"/>
    </xf>
    <xf numFmtId="174" fontId="17" fillId="0" borderId="0" xfId="0" applyNumberFormat="1" applyFont="1" applyAlignment="1">
      <alignment horizontal="left"/>
    </xf>
    <xf numFmtId="165" fontId="27" fillId="0" borderId="8" xfId="0" applyFont="1" applyBorder="1" applyAlignment="1">
      <alignment horizontal="center" vertical="top"/>
    </xf>
    <xf numFmtId="165" fontId="27" fillId="0" borderId="8" xfId="0" applyNumberFormat="1" applyFont="1" applyBorder="1" applyAlignment="1" applyProtection="1">
      <alignment horizontal="center" vertical="top"/>
    </xf>
    <xf numFmtId="165" fontId="27" fillId="0" borderId="0" xfId="0" applyNumberFormat="1" applyFont="1" applyBorder="1" applyAlignment="1" applyProtection="1">
      <alignment horizontal="center"/>
    </xf>
    <xf numFmtId="165" fontId="27" fillId="0" borderId="15" xfId="0" applyNumberFormat="1" applyFont="1" applyBorder="1" applyAlignment="1" applyProtection="1">
      <alignment horizontal="center"/>
    </xf>
    <xf numFmtId="165" fontId="27" fillId="0" borderId="14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Alignment="1" applyProtection="1">
      <alignment horizontal="center" vertical="top" wrapText="1"/>
    </xf>
    <xf numFmtId="165" fontId="27" fillId="0" borderId="16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16" xfId="5" applyNumberFormat="1" applyFont="1" applyFill="1" applyBorder="1" applyAlignment="1">
      <alignment horizontal="center" vertical="top" wrapText="1"/>
    </xf>
    <xf numFmtId="165" fontId="48" fillId="0" borderId="3" xfId="0" applyFont="1" applyBorder="1" applyAlignment="1">
      <alignment horizontal="center"/>
    </xf>
    <xf numFmtId="165" fontId="48" fillId="0" borderId="2" xfId="0" applyFont="1" applyBorder="1" applyAlignment="1">
      <alignment horizontal="center"/>
    </xf>
    <xf numFmtId="165" fontId="48" fillId="0" borderId="4" xfId="0" applyFont="1" applyBorder="1" applyAlignment="1">
      <alignment horizontal="center"/>
    </xf>
    <xf numFmtId="0" fontId="26" fillId="0" borderId="0" xfId="16" applyFont="1"/>
    <xf numFmtId="0" fontId="26" fillId="0" borderId="0" xfId="16" applyFont="1" applyBorder="1" applyAlignment="1">
      <alignment horizontal="left"/>
    </xf>
    <xf numFmtId="0" fontId="38" fillId="0" borderId="0" xfId="47" applyFont="1" applyAlignment="1">
      <alignment horizontal="left"/>
    </xf>
    <xf numFmtId="165" fontId="27" fillId="0" borderId="19" xfId="0" applyFont="1" applyBorder="1" applyAlignment="1">
      <alignment horizontal="center" vertical="top"/>
    </xf>
    <xf numFmtId="165" fontId="38" fillId="0" borderId="0" xfId="13" applyFont="1" applyAlignment="1">
      <alignment horizontal="left"/>
    </xf>
    <xf numFmtId="165" fontId="26" fillId="0" borderId="0" xfId="0" applyNumberFormat="1" applyFont="1" applyBorder="1" applyAlignment="1" applyProtection="1">
      <alignment horizontal="left" vertical="center" wrapText="1"/>
    </xf>
    <xf numFmtId="17" fontId="24" fillId="0" borderId="0" xfId="0" applyNumberFormat="1" applyFont="1" applyBorder="1" applyAlignment="1">
      <alignment vertical="center" wrapText="1"/>
    </xf>
    <xf numFmtId="165" fontId="27" fillId="0" borderId="0" xfId="0" applyNumberFormat="1" applyFont="1" applyBorder="1" applyAlignment="1" applyProtection="1">
      <alignment horizontal="center" vertical="top"/>
    </xf>
  </cellXfs>
  <cellStyles count="160">
    <cellStyle name="20% - Accent1" xfId="72" builtinId="30" customBuiltin="1"/>
    <cellStyle name="20% - Accent1 2" xfId="17"/>
    <cellStyle name="20% - Accent1 2 2" xfId="116"/>
    <cellStyle name="20% - Accent1 3" xfId="129"/>
    <cellStyle name="20% - Accent1 4" xfId="148"/>
    <cellStyle name="20% - Accent2" xfId="75" builtinId="34" customBuiltin="1"/>
    <cellStyle name="20% - Accent2 2" xfId="18"/>
    <cellStyle name="20% - Accent2 2 2" xfId="117"/>
    <cellStyle name="20% - Accent2 3" xfId="131"/>
    <cellStyle name="20% - Accent2 4" xfId="150"/>
    <cellStyle name="20% - Accent3" xfId="78" builtinId="38" customBuiltin="1"/>
    <cellStyle name="20% - Accent3 2" xfId="19"/>
    <cellStyle name="20% - Accent3 2 2" xfId="118"/>
    <cellStyle name="20% - Accent3 3" xfId="133"/>
    <cellStyle name="20% - Accent3 4" xfId="152"/>
    <cellStyle name="20% - Accent4" xfId="81" builtinId="42" customBuiltin="1"/>
    <cellStyle name="20% - Accent4 2" xfId="20"/>
    <cellStyle name="20% - Accent4 2 2" xfId="119"/>
    <cellStyle name="20% - Accent4 3" xfId="135"/>
    <cellStyle name="20% - Accent4 4" xfId="154"/>
    <cellStyle name="20% - Accent5" xfId="85" builtinId="46" customBuiltin="1"/>
    <cellStyle name="20% - Accent5 2" xfId="21"/>
    <cellStyle name="20% - Accent5 2 2" xfId="120"/>
    <cellStyle name="20% - Accent5 3" xfId="137"/>
    <cellStyle name="20% - Accent5 4" xfId="156"/>
    <cellStyle name="20% - Accent6" xfId="89" builtinId="50" customBuiltin="1"/>
    <cellStyle name="20% - Accent6 2" xfId="22"/>
    <cellStyle name="20% - Accent6 2 2" xfId="121"/>
    <cellStyle name="20% - Accent6 3" xfId="139"/>
    <cellStyle name="20% - Accent6 4" xfId="158"/>
    <cellStyle name="40% - Accent1" xfId="73" builtinId="31" customBuiltin="1"/>
    <cellStyle name="40% - Accent1 2" xfId="23"/>
    <cellStyle name="40% - Accent1 2 2" xfId="122"/>
    <cellStyle name="40% - Accent1 3" xfId="130"/>
    <cellStyle name="40% - Accent1 4" xfId="149"/>
    <cellStyle name="40% - Accent2" xfId="76" builtinId="35" customBuiltin="1"/>
    <cellStyle name="40% - Accent2 2" xfId="24"/>
    <cellStyle name="40% - Accent2 2 2" xfId="123"/>
    <cellStyle name="40% - Accent2 3" xfId="132"/>
    <cellStyle name="40% - Accent2 4" xfId="151"/>
    <cellStyle name="40% - Accent3" xfId="79" builtinId="39" customBuiltin="1"/>
    <cellStyle name="40% - Accent3 2" xfId="25"/>
    <cellStyle name="40% - Accent3 2 2" xfId="124"/>
    <cellStyle name="40% - Accent3 3" xfId="134"/>
    <cellStyle name="40% - Accent3 4" xfId="153"/>
    <cellStyle name="40% - Accent4" xfId="82" builtinId="43" customBuiltin="1"/>
    <cellStyle name="40% - Accent4 2" xfId="26"/>
    <cellStyle name="40% - Accent4 2 2" xfId="125"/>
    <cellStyle name="40% - Accent4 3" xfId="136"/>
    <cellStyle name="40% - Accent4 4" xfId="155"/>
    <cellStyle name="40% - Accent5" xfId="86" builtinId="47" customBuiltin="1"/>
    <cellStyle name="40% - Accent5 2" xfId="27"/>
    <cellStyle name="40% - Accent5 2 2" xfId="126"/>
    <cellStyle name="40% - Accent5 3" xfId="138"/>
    <cellStyle name="40% - Accent5 4" xfId="157"/>
    <cellStyle name="40% - Accent6" xfId="90" builtinId="51" customBuiltin="1"/>
    <cellStyle name="40% - Accent6 2" xfId="28"/>
    <cellStyle name="40% - Accent6 2 2" xfId="127"/>
    <cellStyle name="40% - Accent6 3" xfId="140"/>
    <cellStyle name="40% - Accent6 4" xfId="159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2" xfId="109"/>
    <cellStyle name="Normal 13" xfId="146"/>
    <cellStyle name="Normal 2" xfId="2"/>
    <cellStyle name="Normal 2 2" xfId="104"/>
    <cellStyle name="Normal 2 2 2" xfId="144"/>
    <cellStyle name="Normal 2 3" xfId="96"/>
    <cellStyle name="Normal 2 4" xfId="11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4" xfId="6"/>
    <cellStyle name="Normal 4 2" xfId="113"/>
    <cellStyle name="Normal 5" xfId="7"/>
    <cellStyle name="Normal 5 2" xfId="106"/>
    <cellStyle name="Normal 5 3" xfId="112"/>
    <cellStyle name="Normal 6" xfId="16"/>
    <cellStyle name="Normal 6 2" xfId="115"/>
    <cellStyle name="Normal 7" xfId="92"/>
    <cellStyle name="Normal 8" xfId="95"/>
    <cellStyle name="Normal 8 2" xfId="142"/>
    <cellStyle name="Normal 83" xfId="97"/>
    <cellStyle name="Normal 9" xfId="98"/>
    <cellStyle name="Normal 9 2" xfId="14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3" xfId="94"/>
    <cellStyle name="Note 3 2" xfId="141"/>
    <cellStyle name="Note 4" xfId="147"/>
    <cellStyle name="Output" xfId="64" builtinId="21" customBuiltin="1"/>
    <cellStyle name="Output 2" xfId="53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15</xdr:col>
      <xdr:colOff>378390</xdr:colOff>
      <xdr:row>16</xdr:row>
      <xdr:rowOff>84812</xdr:rowOff>
    </xdr:to>
    <xdr:sp macro="" textlink="">
      <xdr:nvSpPr>
        <xdr:cNvPr id="3" name="TextBox 2"/>
        <xdr:cNvSpPr txBox="1"/>
      </xdr:nvSpPr>
      <xdr:spPr>
        <a:xfrm>
          <a:off x="978596" y="2368203"/>
          <a:ext cx="6393493" cy="234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900" i="1"/>
            <a:t>No other decreases greater than $0.1bn</a:t>
          </a:r>
        </a:p>
        <a:p>
          <a:endParaRPr lang="en-GB" sz="1100"/>
        </a:p>
      </xdr:txBody>
    </xdr:sp>
    <xdr:clientData/>
  </xdr:twoCellAnchor>
  <xdr:twoCellAnchor>
    <xdr:from>
      <xdr:col>1</xdr:col>
      <xdr:colOff>11809</xdr:colOff>
      <xdr:row>31</xdr:row>
      <xdr:rowOff>6003</xdr:rowOff>
    </xdr:from>
    <xdr:to>
      <xdr:col>15</xdr:col>
      <xdr:colOff>390199</xdr:colOff>
      <xdr:row>32</xdr:row>
      <xdr:rowOff>90815</xdr:rowOff>
    </xdr:to>
    <xdr:sp macro="" textlink="">
      <xdr:nvSpPr>
        <xdr:cNvPr id="4" name="TextBox 3"/>
        <xdr:cNvSpPr txBox="1"/>
      </xdr:nvSpPr>
      <xdr:spPr>
        <a:xfrm>
          <a:off x="992884" y="4892328"/>
          <a:ext cx="6407715" cy="237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900" i="1"/>
            <a:t>No other decreases greater than $0.1bn</a:t>
          </a:r>
        </a:p>
        <a:p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71" t="s">
        <v>1846</v>
      </c>
      <c r="E2" s="371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71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9" t="s">
        <v>126</v>
      </c>
      <c r="D4" s="372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71" t="s">
        <v>1578</v>
      </c>
      <c r="E5" s="114" t="s">
        <v>1850</v>
      </c>
      <c r="F5" s="114" t="s">
        <v>1570</v>
      </c>
    </row>
    <row r="6" spans="1:8" ht="14.25" x14ac:dyDescent="0.45">
      <c r="D6" s="371" t="s">
        <v>1572</v>
      </c>
      <c r="E6" s="114" t="s">
        <v>1839</v>
      </c>
      <c r="F6" s="114" t="s">
        <v>1580</v>
      </c>
    </row>
    <row r="7" spans="1:8" ht="14.25" x14ac:dyDescent="0.45">
      <c r="A7" s="370"/>
      <c r="B7" s="370"/>
      <c r="D7" s="371" t="s">
        <v>1574</v>
      </c>
      <c r="E7" s="114" t="s">
        <v>1568</v>
      </c>
      <c r="F7" s="114" t="s">
        <v>1580</v>
      </c>
    </row>
    <row r="8" spans="1:8" ht="14.25" x14ac:dyDescent="0.45">
      <c r="A8" s="370"/>
      <c r="B8" s="370"/>
      <c r="D8" s="371" t="s">
        <v>1573</v>
      </c>
      <c r="E8" s="114" t="s">
        <v>1850</v>
      </c>
      <c r="F8" s="114" t="s">
        <v>1580</v>
      </c>
    </row>
    <row r="9" spans="1:8" ht="14.25" x14ac:dyDescent="0.45">
      <c r="A9" s="370"/>
      <c r="B9" s="370"/>
      <c r="D9" s="371" t="s">
        <v>1575</v>
      </c>
      <c r="E9" s="114" t="s">
        <v>1839</v>
      </c>
      <c r="F9" s="114" t="s">
        <v>1569</v>
      </c>
    </row>
    <row r="10" spans="1:8" ht="14.25" x14ac:dyDescent="0.45">
      <c r="A10" s="370"/>
      <c r="B10" s="370"/>
      <c r="D10" s="371" t="s">
        <v>1577</v>
      </c>
      <c r="E10" s="114" t="s">
        <v>1568</v>
      </c>
      <c r="F10" s="114" t="s">
        <v>1569</v>
      </c>
    </row>
    <row r="11" spans="1:8" ht="14.25" x14ac:dyDescent="0.45">
      <c r="A11" s="370"/>
      <c r="B11" s="370"/>
      <c r="D11" s="371" t="s">
        <v>1576</v>
      </c>
      <c r="E11" s="114" t="s">
        <v>1850</v>
      </c>
      <c r="F11" s="114" t="s">
        <v>1569</v>
      </c>
    </row>
    <row r="12" spans="1:8" ht="14.25" x14ac:dyDescent="0.45">
      <c r="A12" s="370"/>
      <c r="B12" s="370"/>
    </row>
    <row r="13" spans="1:8" ht="14.25" x14ac:dyDescent="0.45">
      <c r="A13" s="370"/>
      <c r="B13" s="370"/>
      <c r="D13" s="371"/>
      <c r="E13" s="371"/>
    </row>
    <row r="14" spans="1:8" ht="14.25" x14ac:dyDescent="0.45">
      <c r="A14" s="370"/>
      <c r="B14" s="370"/>
      <c r="D14" s="371"/>
      <c r="E14" s="371"/>
    </row>
    <row r="15" spans="1:8" ht="14.25" x14ac:dyDescent="0.45">
      <c r="A15" s="370"/>
      <c r="B15" s="370"/>
      <c r="D15" s="371"/>
      <c r="E15" s="371"/>
    </row>
    <row r="16" spans="1:8" ht="14.25" x14ac:dyDescent="0.45">
      <c r="A16" s="370"/>
      <c r="B16" s="370"/>
      <c r="D16" s="371"/>
      <c r="E16" s="371"/>
    </row>
    <row r="17" spans="1:5" ht="14.25" x14ac:dyDescent="0.45">
      <c r="A17" s="370"/>
      <c r="B17" s="370"/>
      <c r="D17" s="371"/>
      <c r="E17" s="371"/>
    </row>
    <row r="18" spans="1:5" ht="14.25" x14ac:dyDescent="0.45">
      <c r="A18" s="370"/>
      <c r="B18" s="370"/>
      <c r="D18" s="371"/>
      <c r="E18" s="371"/>
    </row>
    <row r="19" spans="1:5" ht="14.25" x14ac:dyDescent="0.45">
      <c r="A19" s="370"/>
      <c r="B19" s="370"/>
      <c r="D19" s="371"/>
      <c r="E19" s="371"/>
    </row>
    <row r="20" spans="1:5" ht="14.25" x14ac:dyDescent="0.45">
      <c r="A20" s="370"/>
      <c r="B20" s="370"/>
      <c r="D20" s="371"/>
      <c r="E20" s="371"/>
    </row>
    <row r="21" spans="1:5" ht="14.25" x14ac:dyDescent="0.45">
      <c r="A21" s="370"/>
      <c r="B21" s="370"/>
      <c r="D21" s="371"/>
      <c r="E21" s="371"/>
    </row>
    <row r="22" spans="1:5" ht="14.25" x14ac:dyDescent="0.45">
      <c r="A22" s="370"/>
      <c r="B22" s="370"/>
      <c r="D22" s="371"/>
      <c r="E22" s="371"/>
    </row>
    <row r="23" spans="1:5" ht="14.25" x14ac:dyDescent="0.45">
      <c r="A23" s="370"/>
      <c r="B23" s="370"/>
      <c r="D23" s="371"/>
      <c r="E23" s="371"/>
    </row>
    <row r="24" spans="1:5" ht="14.25" x14ac:dyDescent="0.45">
      <c r="A24" s="370"/>
      <c r="B24" s="370"/>
      <c r="D24" s="371"/>
      <c r="E24" s="371"/>
    </row>
    <row r="25" spans="1:5" ht="14.25" x14ac:dyDescent="0.45">
      <c r="A25" s="370"/>
      <c r="B25" s="370"/>
      <c r="D25" s="371"/>
      <c r="E25" s="371"/>
    </row>
    <row r="26" spans="1:5" ht="14.25" x14ac:dyDescent="0.45">
      <c r="A26" s="370"/>
      <c r="B26" s="370"/>
      <c r="D26" s="371"/>
      <c r="E26" s="371"/>
    </row>
    <row r="27" spans="1:5" ht="14.25" x14ac:dyDescent="0.45">
      <c r="A27" s="370"/>
      <c r="B27" s="370"/>
      <c r="D27" s="371"/>
      <c r="E27" s="371"/>
    </row>
    <row r="28" spans="1:5" ht="14.25" x14ac:dyDescent="0.45">
      <c r="A28" s="370"/>
      <c r="B28" s="370"/>
      <c r="D28" s="371"/>
      <c r="E28" s="371"/>
    </row>
    <row r="29" spans="1:5" ht="14.25" x14ac:dyDescent="0.45">
      <c r="A29" s="370"/>
      <c r="B29" s="370"/>
      <c r="D29" s="371"/>
      <c r="E29" s="371"/>
    </row>
    <row r="30" spans="1:5" ht="14.25" x14ac:dyDescent="0.45">
      <c r="A30" s="370"/>
      <c r="B30" s="370"/>
      <c r="D30" s="371"/>
      <c r="E30" s="371"/>
    </row>
    <row r="31" spans="1:5" ht="14.25" x14ac:dyDescent="0.45">
      <c r="A31" s="370"/>
      <c r="B31" s="370"/>
      <c r="D31" s="371"/>
      <c r="E31" s="371"/>
    </row>
    <row r="32" spans="1:5" ht="14.25" x14ac:dyDescent="0.45">
      <c r="A32" s="370"/>
      <c r="B32" s="370"/>
      <c r="D32" s="371"/>
      <c r="E32" s="371"/>
    </row>
    <row r="33" spans="1:5" ht="14.25" x14ac:dyDescent="0.45">
      <c r="A33" s="370"/>
      <c r="B33" s="370"/>
      <c r="D33" s="371"/>
      <c r="E33" s="371"/>
    </row>
    <row r="34" spans="1:5" ht="14.25" x14ac:dyDescent="0.45">
      <c r="A34" s="370"/>
      <c r="B34" s="370"/>
      <c r="D34" s="371"/>
      <c r="E34" s="371"/>
    </row>
    <row r="35" spans="1:5" ht="14.25" x14ac:dyDescent="0.45">
      <c r="A35" s="370"/>
      <c r="B35" s="370"/>
      <c r="D35" s="371"/>
      <c r="E35" s="371"/>
    </row>
    <row r="36" spans="1:5" ht="14.25" x14ac:dyDescent="0.45">
      <c r="A36" s="370"/>
      <c r="B36" s="370"/>
      <c r="D36" s="371"/>
      <c r="E36" s="371"/>
    </row>
    <row r="37" spans="1:5" ht="14.25" x14ac:dyDescent="0.45">
      <c r="A37" s="370"/>
      <c r="B37" s="370"/>
      <c r="D37" s="371"/>
      <c r="E37" s="371"/>
    </row>
    <row r="38" spans="1:5" ht="14.25" x14ac:dyDescent="0.45">
      <c r="A38" s="370"/>
      <c r="B38" s="370"/>
      <c r="D38" s="371"/>
      <c r="E38" s="371"/>
    </row>
    <row r="39" spans="1:5" ht="14.25" x14ac:dyDescent="0.45">
      <c r="A39" s="370"/>
      <c r="B39" s="370"/>
      <c r="D39" s="371"/>
      <c r="E39" s="371"/>
    </row>
    <row r="40" spans="1:5" ht="14.25" x14ac:dyDescent="0.45">
      <c r="D40" s="371"/>
      <c r="E40" s="3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44" t="s">
        <v>481</v>
      </c>
      <c r="H41" s="445"/>
      <c r="I41" s="445"/>
      <c r="J41" s="446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44" t="s">
        <v>481</v>
      </c>
      <c r="N143" s="445"/>
      <c r="O143" s="445"/>
      <c r="P143" s="446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47" t="s">
        <v>533</v>
      </c>
      <c r="B2" s="447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48" t="s">
        <v>535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49" t="s">
        <v>379</v>
      </c>
      <c r="B236" s="449"/>
      <c r="C236" s="449"/>
      <c r="D236" s="449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31" t="s">
        <v>504</v>
      </c>
      <c r="B1" s="431"/>
      <c r="C1" s="43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52" t="s">
        <v>505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53"/>
      <c r="B6" s="453"/>
      <c r="C6" s="453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50" t="s">
        <v>507</v>
      </c>
      <c r="F7" s="450"/>
      <c r="G7" s="450"/>
      <c r="H7" s="450"/>
      <c r="I7" s="450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50" t="s">
        <v>508</v>
      </c>
      <c r="L8" s="450"/>
      <c r="M8" s="450"/>
      <c r="N8" s="37"/>
      <c r="O8" s="450" t="s">
        <v>357</v>
      </c>
      <c r="P8" s="450"/>
      <c r="Q8" s="450"/>
      <c r="R8" s="450"/>
      <c r="S8" s="450"/>
      <c r="T8" s="37"/>
      <c r="U8" s="454"/>
      <c r="V8" s="454"/>
      <c r="W8" s="454"/>
      <c r="X8" s="454"/>
      <c r="Y8" s="454"/>
      <c r="Z8" s="454"/>
      <c r="AA8" s="454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50" t="s">
        <v>511</v>
      </c>
      <c r="V9" s="450"/>
      <c r="W9" s="450"/>
      <c r="X9" s="450"/>
      <c r="Y9" s="450"/>
      <c r="Z9" s="450"/>
      <c r="AA9" s="450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51" t="s">
        <v>379</v>
      </c>
      <c r="B247" s="451"/>
      <c r="C247" s="451"/>
      <c r="D247" s="451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51"/>
      <c r="C248" s="451"/>
      <c r="D248" s="451"/>
      <c r="E248" s="451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0"/>
  <sheetViews>
    <sheetView showGridLines="0" tabSelected="1" zoomScaleNormal="100" workbookViewId="0">
      <selection activeCell="C21" sqref="C21"/>
    </sheetView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98" t="s">
        <v>1863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6"/>
    </row>
    <row r="2" spans="1:17" x14ac:dyDescent="0.35">
      <c r="A2" s="375" t="s">
        <v>124</v>
      </c>
      <c r="B2" s="366"/>
      <c r="C2" s="366"/>
      <c r="D2" s="367"/>
      <c r="E2" s="366"/>
      <c r="F2" s="367"/>
      <c r="G2" s="366"/>
      <c r="H2" s="367"/>
      <c r="I2" s="366"/>
      <c r="J2" s="367"/>
      <c r="K2" s="366"/>
      <c r="L2" s="367"/>
      <c r="M2" s="366"/>
      <c r="N2" s="366"/>
    </row>
    <row r="3" spans="1:17" x14ac:dyDescent="0.35">
      <c r="A3" s="375" t="s">
        <v>125</v>
      </c>
      <c r="B3" s="366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6"/>
    </row>
    <row r="4" spans="1:17" s="8" customFormat="1" ht="14.25" customHeight="1" x14ac:dyDescent="0.25">
      <c r="A4" s="365"/>
      <c r="B4" s="376"/>
      <c r="C4" s="416" t="s">
        <v>503</v>
      </c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377"/>
      <c r="O4" s="7"/>
    </row>
    <row r="5" spans="1:17" s="8" customFormat="1" ht="14.25" hidden="1" customHeight="1" x14ac:dyDescent="0.25">
      <c r="A5" s="365"/>
      <c r="B5" s="376"/>
      <c r="C5" s="378" t="s">
        <v>164</v>
      </c>
      <c r="D5" s="403"/>
      <c r="E5" s="403" t="s">
        <v>181</v>
      </c>
      <c r="F5" s="403"/>
      <c r="G5" s="403" t="s">
        <v>200</v>
      </c>
      <c r="H5" s="403"/>
      <c r="I5" s="403" t="s">
        <v>96</v>
      </c>
      <c r="J5" s="403"/>
      <c r="K5" s="403" t="s">
        <v>313</v>
      </c>
      <c r="L5" s="403"/>
      <c r="M5" s="403" t="s">
        <v>74</v>
      </c>
      <c r="N5" s="403" t="s">
        <v>101</v>
      </c>
      <c r="O5" s="7"/>
    </row>
    <row r="6" spans="1:17" ht="13.5" customHeight="1" x14ac:dyDescent="0.4">
      <c r="A6" s="363"/>
      <c r="B6" s="379" t="s">
        <v>117</v>
      </c>
      <c r="C6" s="417" t="s">
        <v>119</v>
      </c>
      <c r="D6" s="380"/>
      <c r="E6" s="417" t="s">
        <v>126</v>
      </c>
      <c r="F6" s="380"/>
      <c r="G6" s="419" t="s">
        <v>120</v>
      </c>
      <c r="H6" s="419"/>
      <c r="I6" s="419"/>
      <c r="J6" s="419"/>
      <c r="K6" s="419"/>
      <c r="L6" s="419"/>
      <c r="M6" s="419"/>
      <c r="N6" s="418" t="s">
        <v>115</v>
      </c>
      <c r="O6" s="9"/>
    </row>
    <row r="7" spans="1:17" ht="34.15" customHeight="1" x14ac:dyDescent="0.4">
      <c r="A7" s="363"/>
      <c r="B7" s="379"/>
      <c r="C7" s="417"/>
      <c r="D7" s="381"/>
      <c r="E7" s="417"/>
      <c r="F7" s="381"/>
      <c r="G7" s="404" t="s">
        <v>121</v>
      </c>
      <c r="H7" s="382"/>
      <c r="I7" s="404" t="s">
        <v>327</v>
      </c>
      <c r="J7" s="382"/>
      <c r="K7" s="404" t="s">
        <v>328</v>
      </c>
      <c r="L7" s="382"/>
      <c r="M7" s="404" t="s">
        <v>329</v>
      </c>
      <c r="N7" s="418"/>
      <c r="O7" s="9"/>
    </row>
    <row r="8" spans="1:17" s="8" customFormat="1" ht="4.5" customHeight="1" x14ac:dyDescent="0.25">
      <c r="A8" s="383"/>
      <c r="B8" s="368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10"/>
    </row>
    <row r="9" spans="1:17" ht="8.25" customHeight="1" x14ac:dyDescent="0.35">
      <c r="A9" s="385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86"/>
      <c r="O9" s="11"/>
    </row>
    <row r="10" spans="1:17" s="8" customFormat="1" ht="15" customHeight="1" x14ac:dyDescent="0.25">
      <c r="A10" s="368" t="s">
        <v>122</v>
      </c>
      <c r="B10" s="364"/>
      <c r="C10" s="387">
        <v>2045.6089999999999</v>
      </c>
      <c r="D10" s="387"/>
      <c r="E10" s="387">
        <v>746.83</v>
      </c>
      <c r="F10" s="387"/>
      <c r="G10" s="387">
        <v>25.873000000000001</v>
      </c>
      <c r="H10" s="387"/>
      <c r="I10" s="387">
        <v>66.930999999999997</v>
      </c>
      <c r="J10" s="387"/>
      <c r="K10" s="387">
        <v>162.53100000000001</v>
      </c>
      <c r="L10" s="387"/>
      <c r="M10" s="387">
        <v>501.21899999999999</v>
      </c>
      <c r="N10" s="388">
        <v>3599.3379999999997</v>
      </c>
      <c r="O10" s="115"/>
      <c r="P10" s="14"/>
      <c r="Q10" s="15"/>
    </row>
    <row r="11" spans="1:17" s="8" customFormat="1" ht="15" customHeight="1" x14ac:dyDescent="0.25">
      <c r="A11" s="368" t="s">
        <v>113</v>
      </c>
      <c r="B11" s="364"/>
      <c r="C11" s="387">
        <v>14.962999999999999</v>
      </c>
      <c r="D11" s="387"/>
      <c r="E11" s="387">
        <v>-22.872</v>
      </c>
      <c r="F11" s="387"/>
      <c r="G11" s="387">
        <v>-1.48</v>
      </c>
      <c r="H11" s="387"/>
      <c r="I11" s="387">
        <v>-0.34300000000000003</v>
      </c>
      <c r="J11" s="387"/>
      <c r="K11" s="387">
        <v>-13.118</v>
      </c>
      <c r="L11" s="387"/>
      <c r="M11" s="387">
        <v>15.946</v>
      </c>
      <c r="N11" s="388">
        <v>-6.2850000000000001</v>
      </c>
      <c r="O11" s="115"/>
      <c r="P11" s="14"/>
      <c r="Q11" s="15"/>
    </row>
    <row r="12" spans="1:17" s="8" customFormat="1" ht="15" customHeight="1" x14ac:dyDescent="0.25">
      <c r="A12" s="368" t="s">
        <v>123</v>
      </c>
      <c r="B12" s="364"/>
      <c r="C12" s="387">
        <v>2060.5720000000001</v>
      </c>
      <c r="D12" s="389"/>
      <c r="E12" s="387">
        <v>723.95799999999997</v>
      </c>
      <c r="F12" s="390"/>
      <c r="G12" s="387">
        <v>24.393999999999998</v>
      </c>
      <c r="H12" s="387"/>
      <c r="I12" s="387">
        <v>66.587999999999994</v>
      </c>
      <c r="J12" s="387"/>
      <c r="K12" s="387">
        <v>149.41300000000001</v>
      </c>
      <c r="L12" s="387"/>
      <c r="M12" s="387">
        <v>517.16499999999996</v>
      </c>
      <c r="N12" s="388">
        <v>3593.0529999999999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14" t="s">
        <v>1866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</row>
    <row r="15" spans="1:17" ht="21.6" customHeight="1" x14ac:dyDescent="0.35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7" x14ac:dyDescent="0.35">
      <c r="A16" s="400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</row>
    <row r="17" spans="1:15" x14ac:dyDescent="0.35">
      <c r="A17" s="408" t="s">
        <v>1867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</row>
    <row r="18" spans="1:15" x14ac:dyDescent="0.35">
      <c r="A18" s="402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</row>
    <row r="19" spans="1:15" ht="12.75" customHeight="1" x14ac:dyDescent="0.35">
      <c r="A19" s="408" t="s">
        <v>1868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</row>
    <row r="20" spans="1:15" x14ac:dyDescent="0.35">
      <c r="A20" s="401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</row>
    <row r="21" spans="1:15" x14ac:dyDescent="0.35"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</row>
    <row r="22" spans="1:15" x14ac:dyDescent="0.35"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</row>
    <row r="23" spans="1:15" x14ac:dyDescent="0.35"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</row>
    <row r="24" spans="1:15" ht="15" customHeight="1" x14ac:dyDescent="0.35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3.5" customHeight="1" x14ac:dyDescent="0.35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</row>
    <row r="26" spans="1:15" ht="12.75" customHeight="1" x14ac:dyDescent="0.35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</row>
    <row r="29" spans="1:15" x14ac:dyDescent="0.35">
      <c r="G29" s="412"/>
    </row>
    <row r="30" spans="1:15" ht="15" customHeight="1" x14ac:dyDescent="0.35">
      <c r="G30" s="411"/>
    </row>
    <row r="31" spans="1:15" ht="13.5" customHeight="1" x14ac:dyDescent="0.35">
      <c r="B31" s="407"/>
      <c r="G31" s="406"/>
    </row>
    <row r="32" spans="1:15" ht="14.25" x14ac:dyDescent="0.35">
      <c r="B32" s="406"/>
      <c r="C32" s="13"/>
      <c r="G32" s="410"/>
    </row>
    <row r="33" spans="2:15" x14ac:dyDescent="0.35">
      <c r="G33" s="406"/>
    </row>
    <row r="34" spans="2:15" ht="14.25" x14ac:dyDescent="0.35">
      <c r="B34" s="406"/>
      <c r="G34" s="410"/>
    </row>
    <row r="39" spans="2:15" x14ac:dyDescent="0.35"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</row>
    <row r="40" spans="2:15" x14ac:dyDescent="0.35"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</row>
  </sheetData>
  <mergeCells count="7">
    <mergeCell ref="A14:N15"/>
    <mergeCell ref="B39:O40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1864</v>
      </c>
      <c r="C4" s="307"/>
      <c r="D4" s="40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0" t="s">
        <v>244</v>
      </c>
      <c r="C7" s="342" t="s">
        <v>263</v>
      </c>
      <c r="D7" s="391">
        <v>16.382999999999999</v>
      </c>
      <c r="E7" s="391"/>
      <c r="F7" s="391">
        <v>5.3079999999999998</v>
      </c>
      <c r="G7" s="391"/>
      <c r="H7" s="391">
        <v>11.074</v>
      </c>
      <c r="I7" s="391"/>
      <c r="J7" s="391">
        <v>3.9220000000000002</v>
      </c>
      <c r="K7" s="391"/>
      <c r="L7" s="391">
        <v>13.593999999999999</v>
      </c>
      <c r="M7" s="391">
        <v>-5.3570000000000002</v>
      </c>
      <c r="N7" s="391"/>
      <c r="O7" s="391">
        <v>4.3239999999999998</v>
      </c>
      <c r="P7" s="391"/>
      <c r="Q7" s="391">
        <v>-0.10100000000000001</v>
      </c>
      <c r="R7" s="334"/>
    </row>
    <row r="8" spans="1:18" ht="12" x14ac:dyDescent="0.3">
      <c r="A8" s="341">
        <v>2</v>
      </c>
      <c r="B8" s="421"/>
      <c r="C8" s="342" t="s">
        <v>251</v>
      </c>
      <c r="D8" s="391">
        <v>5.4459999999999997</v>
      </c>
      <c r="E8" s="391"/>
      <c r="F8" s="391">
        <v>2.6219999999999999</v>
      </c>
      <c r="G8" s="391"/>
      <c r="H8" s="391">
        <v>2.8239999999999998</v>
      </c>
      <c r="I8" s="391"/>
      <c r="J8" s="391">
        <v>1.2999999999999999E-2</v>
      </c>
      <c r="K8" s="391"/>
      <c r="L8" s="391">
        <v>1.806</v>
      </c>
      <c r="M8" s="391">
        <v>1.3660000000000001</v>
      </c>
      <c r="N8" s="391"/>
      <c r="O8" s="391">
        <v>1.716</v>
      </c>
      <c r="P8" s="391"/>
      <c r="Q8" s="391">
        <v>0.54600000000000004</v>
      </c>
      <c r="R8" s="334"/>
    </row>
    <row r="9" spans="1:18" ht="12" x14ac:dyDescent="0.3">
      <c r="A9" s="341">
        <v>3</v>
      </c>
      <c r="B9" s="421"/>
      <c r="C9" s="342" t="s">
        <v>246</v>
      </c>
      <c r="D9" s="391">
        <v>4.4059999999999997</v>
      </c>
      <c r="E9" s="391"/>
      <c r="F9" s="391">
        <v>1.524</v>
      </c>
      <c r="G9" s="391"/>
      <c r="H9" s="391">
        <v>2.883</v>
      </c>
      <c r="I9" s="391"/>
      <c r="J9" s="391">
        <v>8.173</v>
      </c>
      <c r="K9" s="391"/>
      <c r="L9" s="391">
        <v>-1.2E-2</v>
      </c>
      <c r="M9" s="391">
        <v>-8.1189999999999998</v>
      </c>
      <c r="N9" s="391"/>
      <c r="O9" s="391">
        <v>4.1440000000000001</v>
      </c>
      <c r="P9" s="391"/>
      <c r="Q9" s="391">
        <v>0.219</v>
      </c>
      <c r="R9" s="334"/>
    </row>
    <row r="10" spans="1:18" ht="12" x14ac:dyDescent="0.3">
      <c r="A10" s="341">
        <v>4</v>
      </c>
      <c r="B10" s="421"/>
      <c r="C10" s="342" t="s">
        <v>215</v>
      </c>
      <c r="D10" s="391">
        <v>4.0449999999999999</v>
      </c>
      <c r="E10" s="391"/>
      <c r="F10" s="391">
        <v>1.145</v>
      </c>
      <c r="G10" s="391"/>
      <c r="H10" s="391">
        <v>2.9</v>
      </c>
      <c r="I10" s="391"/>
      <c r="J10" s="391">
        <v>-0.80500000000000005</v>
      </c>
      <c r="K10" s="391"/>
      <c r="L10" s="391">
        <v>5.8689999999999998</v>
      </c>
      <c r="M10" s="391">
        <v>-1.4E-2</v>
      </c>
      <c r="N10" s="391"/>
      <c r="O10" s="391">
        <v>-0.88300000000000001</v>
      </c>
      <c r="P10" s="391"/>
      <c r="Q10" s="391">
        <v>-0.122</v>
      </c>
      <c r="R10" s="334"/>
    </row>
    <row r="11" spans="1:18" ht="12" x14ac:dyDescent="0.3">
      <c r="A11" s="341">
        <v>5</v>
      </c>
      <c r="B11" s="422"/>
      <c r="C11" s="343" t="s">
        <v>212</v>
      </c>
      <c r="D11" s="392">
        <v>1.452</v>
      </c>
      <c r="E11" s="392"/>
      <c r="F11" s="392">
        <v>-0.10100000000000001</v>
      </c>
      <c r="G11" s="392"/>
      <c r="H11" s="392">
        <v>1.5529999999999999</v>
      </c>
      <c r="I11" s="392"/>
      <c r="J11" s="392">
        <v>-0.86299999999999999</v>
      </c>
      <c r="K11" s="392"/>
      <c r="L11" s="392">
        <v>-0.16700000000000001</v>
      </c>
      <c r="M11" s="392">
        <v>-0.33600000000000002</v>
      </c>
      <c r="N11" s="392"/>
      <c r="O11" s="392">
        <v>1.8340000000000001</v>
      </c>
      <c r="P11" s="392"/>
      <c r="Q11" s="392">
        <v>0.98499999999999999</v>
      </c>
      <c r="R11" s="334"/>
    </row>
    <row r="12" spans="1:18" ht="12" x14ac:dyDescent="0.3">
      <c r="A12" s="341">
        <v>1</v>
      </c>
      <c r="B12" s="424" t="s">
        <v>257</v>
      </c>
      <c r="C12" s="342" t="s">
        <v>63</v>
      </c>
      <c r="D12" s="391">
        <v>-38.716999999999999</v>
      </c>
      <c r="E12" s="391"/>
      <c r="F12" s="391">
        <v>2.8580000000000001</v>
      </c>
      <c r="G12" s="391"/>
      <c r="H12" s="391">
        <v>-41.575000000000003</v>
      </c>
      <c r="I12" s="391"/>
      <c r="J12" s="391">
        <v>-4.4000000000000004</v>
      </c>
      <c r="K12" s="391"/>
      <c r="L12" s="391">
        <v>-15.029</v>
      </c>
      <c r="M12" s="391">
        <v>-30.812000000000001</v>
      </c>
      <c r="N12" s="391"/>
      <c r="O12" s="391">
        <v>10.019</v>
      </c>
      <c r="P12" s="391"/>
      <c r="Q12" s="391">
        <v>1.5049999999999999</v>
      </c>
      <c r="R12" s="334"/>
    </row>
    <row r="13" spans="1:18" ht="12" x14ac:dyDescent="0.3">
      <c r="A13" s="341">
        <v>2</v>
      </c>
      <c r="B13" s="421"/>
      <c r="C13" s="342" t="s">
        <v>254</v>
      </c>
      <c r="D13" s="391">
        <v>-14</v>
      </c>
      <c r="E13" s="391"/>
      <c r="F13" s="391">
        <v>-26.06</v>
      </c>
      <c r="G13" s="391"/>
      <c r="H13" s="391">
        <v>12.061</v>
      </c>
      <c r="I13" s="391"/>
      <c r="J13" s="391">
        <v>-21.841000000000001</v>
      </c>
      <c r="K13" s="391"/>
      <c r="L13" s="391">
        <v>8.5850000000000009</v>
      </c>
      <c r="M13" s="391">
        <v>-3.2690000000000001</v>
      </c>
      <c r="N13" s="391"/>
      <c r="O13" s="391">
        <v>1.3240000000000001</v>
      </c>
      <c r="P13" s="391"/>
      <c r="Q13" s="391">
        <v>1.202</v>
      </c>
      <c r="R13" s="334"/>
    </row>
    <row r="14" spans="1:18" ht="12" x14ac:dyDescent="0.3">
      <c r="A14" s="341">
        <v>3</v>
      </c>
      <c r="B14" s="421"/>
      <c r="C14" s="342" t="s">
        <v>248</v>
      </c>
      <c r="D14" s="391">
        <v>-2.9390000000000001</v>
      </c>
      <c r="E14" s="391"/>
      <c r="F14" s="391">
        <v>-2.9460000000000002</v>
      </c>
      <c r="G14" s="391"/>
      <c r="H14" s="391">
        <v>8.0000000000000002E-3</v>
      </c>
      <c r="I14" s="391"/>
      <c r="J14" s="391">
        <v>-1.2789999999999999</v>
      </c>
      <c r="K14" s="391"/>
      <c r="L14" s="391">
        <v>-0.85599999999999998</v>
      </c>
      <c r="M14" s="391">
        <v>8.6999999999999994E-2</v>
      </c>
      <c r="N14" s="391"/>
      <c r="O14" s="391">
        <v>-0.89300000000000002</v>
      </c>
      <c r="P14" s="391"/>
      <c r="Q14" s="391">
        <v>2E-3</v>
      </c>
      <c r="R14" s="334"/>
    </row>
    <row r="15" spans="1:18" ht="12" x14ac:dyDescent="0.3">
      <c r="A15" s="341">
        <v>4</v>
      </c>
      <c r="B15" s="421"/>
      <c r="C15" s="342" t="s">
        <v>260</v>
      </c>
      <c r="D15" s="391">
        <v>-2.6850000000000001</v>
      </c>
      <c r="E15" s="391"/>
      <c r="F15" s="391">
        <v>-3.5680000000000001</v>
      </c>
      <c r="G15" s="391"/>
      <c r="H15" s="391">
        <v>0.88300000000000001</v>
      </c>
      <c r="I15" s="391"/>
      <c r="J15" s="391">
        <v>-0.97099999999999997</v>
      </c>
      <c r="K15" s="391"/>
      <c r="L15" s="391">
        <v>2.4580000000000002</v>
      </c>
      <c r="M15" s="391">
        <v>-2.161</v>
      </c>
      <c r="N15" s="391"/>
      <c r="O15" s="391">
        <v>-0.629</v>
      </c>
      <c r="P15" s="391"/>
      <c r="Q15" s="391">
        <v>-1.381</v>
      </c>
      <c r="R15" s="334"/>
    </row>
    <row r="16" spans="1:18" ht="12" x14ac:dyDescent="0.3">
      <c r="A16" s="341">
        <v>5</v>
      </c>
      <c r="B16" s="421"/>
      <c r="C16" s="342" t="s">
        <v>236</v>
      </c>
      <c r="D16" s="391">
        <v>-2.129</v>
      </c>
      <c r="E16" s="391"/>
      <c r="F16" s="391">
        <v>-3.2490000000000001</v>
      </c>
      <c r="G16" s="391"/>
      <c r="H16" s="391">
        <v>1.1200000000000001</v>
      </c>
      <c r="I16" s="391"/>
      <c r="J16" s="391">
        <v>-0.88600000000000001</v>
      </c>
      <c r="K16" s="391"/>
      <c r="L16" s="391">
        <v>0.44600000000000001</v>
      </c>
      <c r="M16" s="391">
        <v>-0.307</v>
      </c>
      <c r="N16" s="391"/>
      <c r="O16" s="391">
        <v>-1.2889999999999999</v>
      </c>
      <c r="P16" s="391"/>
      <c r="Q16" s="391">
        <v>-9.2999999999999999E-2</v>
      </c>
      <c r="R16" s="334"/>
    </row>
    <row r="17" spans="1:18" ht="12" x14ac:dyDescent="0.3">
      <c r="B17" s="30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07"/>
    </row>
    <row r="18" spans="1:18" ht="12" x14ac:dyDescent="0.3">
      <c r="B18" s="30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07"/>
    </row>
    <row r="19" spans="1:18" ht="14.25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23" t="s">
        <v>1838</v>
      </c>
      <c r="G21" s="423"/>
      <c r="H21" s="423"/>
      <c r="I21" s="302"/>
      <c r="J21" s="423" t="s">
        <v>357</v>
      </c>
      <c r="K21" s="423"/>
      <c r="L21" s="423"/>
      <c r="M21" s="423"/>
      <c r="N21" s="423"/>
      <c r="O21" s="423"/>
      <c r="P21" s="423"/>
      <c r="Q21" s="423"/>
      <c r="R21" s="423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20" t="s">
        <v>244</v>
      </c>
      <c r="C23" s="342" t="s">
        <v>263</v>
      </c>
      <c r="D23" s="391">
        <v>195.18299999999999</v>
      </c>
      <c r="E23" s="391"/>
      <c r="F23" s="391">
        <v>76.188999999999993</v>
      </c>
      <c r="G23" s="391"/>
      <c r="H23" s="391">
        <v>118.994</v>
      </c>
      <c r="I23" s="391"/>
      <c r="J23" s="391">
        <v>50.944000000000003</v>
      </c>
      <c r="K23" s="391"/>
      <c r="L23" s="391">
        <v>90.073999999999998</v>
      </c>
      <c r="M23" s="391">
        <v>43.603999999999999</v>
      </c>
      <c r="N23" s="391"/>
      <c r="O23" s="391">
        <v>9.6920000000000002</v>
      </c>
      <c r="P23" s="391"/>
      <c r="Q23" s="391">
        <v>0.86899999999999999</v>
      </c>
      <c r="R23" s="397"/>
    </row>
    <row r="24" spans="1:18" ht="12" x14ac:dyDescent="0.3">
      <c r="A24" s="341">
        <v>2</v>
      </c>
      <c r="B24" s="421"/>
      <c r="C24" s="342" t="s">
        <v>251</v>
      </c>
      <c r="D24" s="391">
        <v>72.432000000000002</v>
      </c>
      <c r="E24" s="391"/>
      <c r="F24" s="391">
        <v>38.476999999999997</v>
      </c>
      <c r="G24" s="391"/>
      <c r="H24" s="391">
        <v>33.954999999999998</v>
      </c>
      <c r="I24" s="391"/>
      <c r="J24" s="391">
        <v>1.5680000000000001</v>
      </c>
      <c r="K24" s="391"/>
      <c r="L24" s="391">
        <v>8.8759999999999994</v>
      </c>
      <c r="M24" s="391">
        <v>25.033999999999999</v>
      </c>
      <c r="N24" s="391"/>
      <c r="O24" s="391">
        <v>16.995000000000001</v>
      </c>
      <c r="P24" s="391"/>
      <c r="Q24" s="391">
        <v>19.96</v>
      </c>
      <c r="R24" s="397"/>
    </row>
    <row r="25" spans="1:18" ht="12" x14ac:dyDescent="0.3">
      <c r="A25" s="341">
        <v>3</v>
      </c>
      <c r="B25" s="421"/>
      <c r="C25" s="342" t="s">
        <v>246</v>
      </c>
      <c r="D25" s="391">
        <v>168.22800000000001</v>
      </c>
      <c r="E25" s="391"/>
      <c r="F25" s="391">
        <v>91.313000000000002</v>
      </c>
      <c r="G25" s="391"/>
      <c r="H25" s="391">
        <v>76.915000000000006</v>
      </c>
      <c r="I25" s="391"/>
      <c r="J25" s="391">
        <v>49.29</v>
      </c>
      <c r="K25" s="391"/>
      <c r="L25" s="391">
        <v>85.525999999999996</v>
      </c>
      <c r="M25" s="391">
        <v>7.6970000000000001</v>
      </c>
      <c r="N25" s="391"/>
      <c r="O25" s="391">
        <v>20.440999999999999</v>
      </c>
      <c r="P25" s="391"/>
      <c r="Q25" s="391">
        <v>5.2729999999999997</v>
      </c>
      <c r="R25" s="397"/>
    </row>
    <row r="26" spans="1:18" ht="12" x14ac:dyDescent="0.3">
      <c r="A26" s="341">
        <v>4</v>
      </c>
      <c r="B26" s="421"/>
      <c r="C26" s="342" t="s">
        <v>215</v>
      </c>
      <c r="D26" s="391">
        <v>56.613999999999997</v>
      </c>
      <c r="E26" s="391"/>
      <c r="F26" s="391">
        <v>18.202999999999999</v>
      </c>
      <c r="G26" s="391"/>
      <c r="H26" s="391">
        <v>38.411000000000001</v>
      </c>
      <c r="I26" s="391"/>
      <c r="J26" s="391">
        <v>4.9420000000000002</v>
      </c>
      <c r="K26" s="391"/>
      <c r="L26" s="391">
        <v>41.58</v>
      </c>
      <c r="M26" s="391">
        <v>2.2639999999999998</v>
      </c>
      <c r="N26" s="391"/>
      <c r="O26" s="391">
        <v>6.26</v>
      </c>
      <c r="P26" s="391"/>
      <c r="Q26" s="391">
        <v>1.5680000000000001</v>
      </c>
      <c r="R26" s="397"/>
    </row>
    <row r="27" spans="1:18" ht="12" x14ac:dyDescent="0.3">
      <c r="A27" s="341">
        <v>5</v>
      </c>
      <c r="B27" s="422"/>
      <c r="C27" s="343" t="s">
        <v>212</v>
      </c>
      <c r="D27" s="392">
        <v>63.625</v>
      </c>
      <c r="E27" s="392"/>
      <c r="F27" s="392">
        <v>25.414999999999999</v>
      </c>
      <c r="G27" s="392"/>
      <c r="H27" s="392">
        <v>38.21</v>
      </c>
      <c r="I27" s="392"/>
      <c r="J27" s="392">
        <v>10.609</v>
      </c>
      <c r="K27" s="392"/>
      <c r="L27" s="392">
        <v>12.81</v>
      </c>
      <c r="M27" s="392">
        <v>5.7990000000000004</v>
      </c>
      <c r="N27" s="392"/>
      <c r="O27" s="392">
        <v>18.327999999999999</v>
      </c>
      <c r="P27" s="392"/>
      <c r="Q27" s="392">
        <v>16.079000000000001</v>
      </c>
      <c r="R27" s="397"/>
    </row>
    <row r="28" spans="1:18" ht="12" x14ac:dyDescent="0.3">
      <c r="A28" s="341">
        <v>1</v>
      </c>
      <c r="B28" s="424" t="s">
        <v>257</v>
      </c>
      <c r="C28" s="342" t="s">
        <v>63</v>
      </c>
      <c r="D28" s="391">
        <v>938.40300000000002</v>
      </c>
      <c r="E28" s="391"/>
      <c r="F28" s="391">
        <v>514.23500000000001</v>
      </c>
      <c r="G28" s="391"/>
      <c r="H28" s="391">
        <v>424.16800000000001</v>
      </c>
      <c r="I28" s="391"/>
      <c r="J28" s="391">
        <v>40.935000000000002</v>
      </c>
      <c r="K28" s="391"/>
      <c r="L28" s="391">
        <v>284.33499999999998</v>
      </c>
      <c r="M28" s="391">
        <v>449.06200000000001</v>
      </c>
      <c r="N28" s="391"/>
      <c r="O28" s="391">
        <v>113.976</v>
      </c>
      <c r="P28" s="391"/>
      <c r="Q28" s="391">
        <v>50.094999999999999</v>
      </c>
      <c r="R28" s="397"/>
    </row>
    <row r="29" spans="1:18" ht="12" x14ac:dyDescent="0.3">
      <c r="A29" s="341">
        <v>2</v>
      </c>
      <c r="B29" s="421"/>
      <c r="C29" s="342" t="s">
        <v>254</v>
      </c>
      <c r="D29" s="391">
        <v>246.303</v>
      </c>
      <c r="E29" s="391"/>
      <c r="F29" s="391">
        <v>133.43600000000001</v>
      </c>
      <c r="G29" s="391"/>
      <c r="H29" s="391">
        <v>112.86799999999999</v>
      </c>
      <c r="I29" s="391"/>
      <c r="J29" s="391">
        <v>82.251000000000005</v>
      </c>
      <c r="K29" s="391"/>
      <c r="L29" s="391">
        <v>74.147999999999996</v>
      </c>
      <c r="M29" s="391">
        <v>27.661999999999999</v>
      </c>
      <c r="N29" s="391"/>
      <c r="O29" s="391">
        <v>40.287999999999997</v>
      </c>
      <c r="P29" s="391"/>
      <c r="Q29" s="391">
        <v>21.954999999999998</v>
      </c>
      <c r="R29" s="397"/>
    </row>
    <row r="30" spans="1:18" ht="12" x14ac:dyDescent="0.3">
      <c r="A30" s="341">
        <v>3</v>
      </c>
      <c r="B30" s="421"/>
      <c r="C30" s="342" t="s">
        <v>248</v>
      </c>
      <c r="D30" s="391">
        <v>19.384</v>
      </c>
      <c r="E30" s="391"/>
      <c r="F30" s="391">
        <v>18.245999999999999</v>
      </c>
      <c r="G30" s="391"/>
      <c r="H30" s="391">
        <v>1.139</v>
      </c>
      <c r="I30" s="391"/>
      <c r="J30" s="391">
        <v>6.4989999999999997</v>
      </c>
      <c r="K30" s="391"/>
      <c r="L30" s="391">
        <v>4.2430000000000003</v>
      </c>
      <c r="M30" s="391">
        <v>1.35</v>
      </c>
      <c r="N30" s="391"/>
      <c r="O30" s="391">
        <v>7.0209999999999999</v>
      </c>
      <c r="P30" s="391"/>
      <c r="Q30" s="391">
        <v>0.27100000000000002</v>
      </c>
      <c r="R30" s="397"/>
    </row>
    <row r="31" spans="1:18" ht="12" x14ac:dyDescent="0.3">
      <c r="A31" s="341">
        <v>4</v>
      </c>
      <c r="B31" s="421"/>
      <c r="C31" s="342" t="s">
        <v>260</v>
      </c>
      <c r="D31" s="391">
        <v>64.622</v>
      </c>
      <c r="E31" s="391"/>
      <c r="F31" s="391">
        <v>48.345999999999997</v>
      </c>
      <c r="G31" s="391"/>
      <c r="H31" s="391">
        <v>16.276</v>
      </c>
      <c r="I31" s="391"/>
      <c r="J31" s="391">
        <v>13.746</v>
      </c>
      <c r="K31" s="391"/>
      <c r="L31" s="391">
        <v>10.894</v>
      </c>
      <c r="M31" s="391">
        <v>21.175999999999998</v>
      </c>
      <c r="N31" s="391"/>
      <c r="O31" s="391">
        <v>16.184000000000001</v>
      </c>
      <c r="P31" s="391"/>
      <c r="Q31" s="391">
        <v>2.6240000000000001</v>
      </c>
      <c r="R31" s="397"/>
    </row>
    <row r="32" spans="1:18" ht="12" x14ac:dyDescent="0.3">
      <c r="A32" s="341">
        <v>5</v>
      </c>
      <c r="B32" s="421"/>
      <c r="C32" s="342" t="s">
        <v>236</v>
      </c>
      <c r="D32" s="391">
        <v>35.616999999999997</v>
      </c>
      <c r="E32" s="391"/>
      <c r="F32" s="391">
        <v>25.036000000000001</v>
      </c>
      <c r="G32" s="391"/>
      <c r="H32" s="391">
        <v>10.581</v>
      </c>
      <c r="I32" s="391"/>
      <c r="J32" s="391">
        <v>3.1179999999999999</v>
      </c>
      <c r="K32" s="391"/>
      <c r="L32" s="391">
        <v>7.6660000000000004</v>
      </c>
      <c r="M32" s="391">
        <v>14.613</v>
      </c>
      <c r="N32" s="391"/>
      <c r="O32" s="391">
        <v>9.0410000000000004</v>
      </c>
      <c r="P32" s="391"/>
      <c r="Q32" s="391">
        <v>1.18</v>
      </c>
      <c r="R32" s="397"/>
    </row>
    <row r="33" spans="1:18" x14ac:dyDescent="0.35">
      <c r="C33" s="308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</row>
    <row r="35" spans="1:18" ht="11.65" x14ac:dyDescent="0.25"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</row>
    <row r="36" spans="1:18" ht="11.65" x14ac:dyDescent="0.25"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</row>
    <row r="37" spans="1:18" ht="11.65" x14ac:dyDescent="0.25"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</row>
    <row r="38" spans="1:18" ht="11.65" x14ac:dyDescent="0.25"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91">
        <f t="shared" ref="E13:E22" si="0">VLOOKUP($D13,$AA$58:$AJ$92,2,FALSE)/1000</f>
        <v>50.046999999999997</v>
      </c>
      <c r="F13" s="391"/>
      <c r="G13" s="391">
        <f t="shared" ref="G13:G22" si="1">VLOOKUP($D13,$AA$58:$AJ$92,3,FALSE)/1000</f>
        <v>63.323</v>
      </c>
      <c r="H13" s="391"/>
      <c r="I13" s="391">
        <f t="shared" ref="I13:I22" si="2">VLOOKUP($D13,$AA$58:$AJ$92,4,FALSE)/1000</f>
        <v>-13.276</v>
      </c>
      <c r="J13" s="391"/>
      <c r="K13" s="391">
        <f t="shared" ref="K13:K22" si="3">VLOOKUP($D13,$AA$58:$AJ$92,5,FALSE)/1000</f>
        <v>-5.03</v>
      </c>
      <c r="L13" s="391"/>
      <c r="M13" s="391">
        <f t="shared" ref="M13:M22" si="4">VLOOKUP($D13,$AA$58:$AJ$92,6,FALSE)/1000</f>
        <v>37.164000000000001</v>
      </c>
      <c r="N13" s="391">
        <f t="shared" ref="N13:N22" si="5">VLOOKUP($D13,$AA$58:$AJ$92,8,FALSE)/1000</f>
        <v>19.962</v>
      </c>
      <c r="O13" s="391"/>
      <c r="P13" s="391">
        <f t="shared" ref="P13:P22" si="6">VLOOKUP($D13,$AA$58:$AJ$92,9,FALSE)/1000</f>
        <v>0.31</v>
      </c>
      <c r="Q13" s="391"/>
      <c r="R13" s="391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21"/>
      <c r="D14" s="342" t="str">
        <f>INDEX($AA$58:$AA$92,MATCH(LARGE($AB$58:$AB$92,ROWS($B$13:$B14)),$AB$58:$AB$92,0),0)</f>
        <v>Japan</v>
      </c>
      <c r="E14" s="391">
        <f t="shared" si="0"/>
        <v>21.689</v>
      </c>
      <c r="F14" s="391"/>
      <c r="G14" s="391">
        <f t="shared" si="1"/>
        <v>0.184</v>
      </c>
      <c r="H14" s="391"/>
      <c r="I14" s="391">
        <f t="shared" si="2"/>
        <v>21.504999999999999</v>
      </c>
      <c r="J14" s="391"/>
      <c r="K14" s="391">
        <f t="shared" si="3"/>
        <v>8.8049999999999997</v>
      </c>
      <c r="L14" s="391"/>
      <c r="M14" s="391">
        <f t="shared" si="4"/>
        <v>16.187999999999999</v>
      </c>
      <c r="N14" s="391">
        <f t="shared" si="5"/>
        <v>8.6189999999999998</v>
      </c>
      <c r="O14" s="391"/>
      <c r="P14" s="391">
        <f t="shared" si="6"/>
        <v>-12.134</v>
      </c>
      <c r="Q14" s="391"/>
      <c r="R14" s="391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21"/>
      <c r="D15" s="342" t="str">
        <f>INDEX($AA$58:$AA$92,MATCH(LARGE($AB$58:$AB$92,ROWS($B$13:$B15)),$AB$58:$AB$92,0),0)</f>
        <v>Italy</v>
      </c>
      <c r="E15" s="391">
        <f t="shared" si="0"/>
        <v>7.4889999999999999</v>
      </c>
      <c r="F15" s="391"/>
      <c r="G15" s="391">
        <f t="shared" si="1"/>
        <v>7.5890000000000004</v>
      </c>
      <c r="H15" s="391"/>
      <c r="I15" s="391">
        <f t="shared" si="2"/>
        <v>-0.1</v>
      </c>
      <c r="J15" s="391"/>
      <c r="K15" s="391">
        <f t="shared" si="3"/>
        <v>1.486</v>
      </c>
      <c r="L15" s="391"/>
      <c r="M15" s="391">
        <f t="shared" si="4"/>
        <v>5.6349999999999998</v>
      </c>
      <c r="N15" s="391">
        <f t="shared" si="5"/>
        <v>0.216</v>
      </c>
      <c r="O15" s="391"/>
      <c r="P15" s="391">
        <f t="shared" si="6"/>
        <v>0.125</v>
      </c>
      <c r="Q15" s="391"/>
      <c r="R15" s="391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21"/>
      <c r="D16" s="342" t="str">
        <f>INDEX($AA$58:$AA$92,MATCH(LARGE($AB$58:$AB$92,ROWS($B$13:$B16)),$AB$58:$AB$92,0),0)</f>
        <v>Netherlands</v>
      </c>
      <c r="E16" s="391">
        <f t="shared" si="0"/>
        <v>4.34</v>
      </c>
      <c r="F16" s="391"/>
      <c r="G16" s="391">
        <f t="shared" si="1"/>
        <v>3.0670000000000002</v>
      </c>
      <c r="H16" s="391"/>
      <c r="I16" s="391">
        <f t="shared" si="2"/>
        <v>1.272</v>
      </c>
      <c r="J16" s="391"/>
      <c r="K16" s="391">
        <f t="shared" si="3"/>
        <v>1.74</v>
      </c>
      <c r="L16" s="391"/>
      <c r="M16" s="391">
        <f t="shared" si="4"/>
        <v>3.1509999999999998</v>
      </c>
      <c r="N16" s="391">
        <f t="shared" si="5"/>
        <v>-0.38600000000000001</v>
      </c>
      <c r="O16" s="391"/>
      <c r="P16" s="391">
        <f t="shared" si="6"/>
        <v>-0.14899999999999999</v>
      </c>
      <c r="Q16" s="391"/>
      <c r="R16" s="391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2"/>
      <c r="D17" s="343" t="str">
        <f>INDEX($AA$58:$AA$92,MATCH(LARGE($AB$58:$AB$92,ROWS($B$13:$B17)),$AB$58:$AB$92,0),0)</f>
        <v>Ireland</v>
      </c>
      <c r="E17" s="392">
        <f t="shared" si="0"/>
        <v>3.645</v>
      </c>
      <c r="F17" s="392"/>
      <c r="G17" s="392">
        <f t="shared" si="1"/>
        <v>3.8109999999999999</v>
      </c>
      <c r="H17" s="392"/>
      <c r="I17" s="392">
        <f t="shared" si="2"/>
        <v>-0.16500000000000001</v>
      </c>
      <c r="J17" s="392"/>
      <c r="K17" s="392">
        <f t="shared" si="3"/>
        <v>0.20499999999999999</v>
      </c>
      <c r="L17" s="392"/>
      <c r="M17" s="392">
        <f t="shared" si="4"/>
        <v>0.56399999999999995</v>
      </c>
      <c r="N17" s="392">
        <f t="shared" si="5"/>
        <v>1.8160000000000001</v>
      </c>
      <c r="O17" s="392"/>
      <c r="P17" s="392">
        <f t="shared" si="6"/>
        <v>0.52400000000000002</v>
      </c>
      <c r="Q17" s="392"/>
      <c r="R17" s="392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91">
        <f t="shared" si="0"/>
        <v>-12.217000000000001</v>
      </c>
      <c r="F18" s="391"/>
      <c r="G18" s="391">
        <f t="shared" si="1"/>
        <v>12.012</v>
      </c>
      <c r="H18" s="391"/>
      <c r="I18" s="391">
        <f t="shared" si="2"/>
        <v>-24.23</v>
      </c>
      <c r="J18" s="391"/>
      <c r="K18" s="391">
        <f t="shared" si="3"/>
        <v>18.379000000000001</v>
      </c>
      <c r="L18" s="391"/>
      <c r="M18" s="391">
        <f t="shared" si="4"/>
        <v>-24.547999999999998</v>
      </c>
      <c r="N18" s="391">
        <f t="shared" si="5"/>
        <v>1.056</v>
      </c>
      <c r="O18" s="391"/>
      <c r="P18" s="391">
        <f t="shared" si="6"/>
        <v>-7.7709999999999999</v>
      </c>
      <c r="Q18" s="391"/>
      <c r="R18" s="391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21"/>
      <c r="D19" s="342" t="str">
        <f>INDEX($AA$58:$AA$92,MATCH(SMALL($AB$58:$AB$92,ROWS($B$18:$B19)),$AB$58:$AB$92,0),0)</f>
        <v>Switzerland</v>
      </c>
      <c r="E19" s="391">
        <f t="shared" si="0"/>
        <v>-7.0469999999999997</v>
      </c>
      <c r="F19" s="391"/>
      <c r="G19" s="391">
        <f t="shared" si="1"/>
        <v>0.91600000000000004</v>
      </c>
      <c r="H19" s="391"/>
      <c r="I19" s="391">
        <f t="shared" si="2"/>
        <v>-7.9640000000000004</v>
      </c>
      <c r="J19" s="391"/>
      <c r="K19" s="391">
        <f t="shared" si="3"/>
        <v>1.6779999999999999</v>
      </c>
      <c r="L19" s="391"/>
      <c r="M19" s="391">
        <f t="shared" si="4"/>
        <v>-10.08</v>
      </c>
      <c r="N19" s="391">
        <f t="shared" si="5"/>
        <v>0.26200000000000001</v>
      </c>
      <c r="O19" s="391"/>
      <c r="P19" s="391">
        <f t="shared" si="6"/>
        <v>1.0820000000000001</v>
      </c>
      <c r="Q19" s="391"/>
      <c r="R19" s="391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21"/>
      <c r="D20" s="342" t="str">
        <f>INDEX($AA$58:$AA$92,MATCH(SMALL($AB$58:$AB$92,ROWS($B$18:$B20)),$AB$58:$AB$92,0),0)</f>
        <v>Spain</v>
      </c>
      <c r="E20" s="391">
        <f t="shared" si="0"/>
        <v>-2.6</v>
      </c>
      <c r="F20" s="391"/>
      <c r="G20" s="391">
        <f t="shared" si="1"/>
        <v>-2.7320000000000002</v>
      </c>
      <c r="H20" s="391"/>
      <c r="I20" s="391">
        <f t="shared" si="2"/>
        <v>0.13200000000000001</v>
      </c>
      <c r="J20" s="391"/>
      <c r="K20" s="391">
        <f t="shared" si="3"/>
        <v>-2.5379999999999998</v>
      </c>
      <c r="L20" s="391"/>
      <c r="M20" s="391">
        <f t="shared" si="4"/>
        <v>-0.38200000000000001</v>
      </c>
      <c r="N20" s="391">
        <f t="shared" si="5"/>
        <v>0.18099999999999999</v>
      </c>
      <c r="O20" s="391"/>
      <c r="P20" s="391">
        <f t="shared" si="6"/>
        <v>0.13300000000000001</v>
      </c>
      <c r="Q20" s="391"/>
      <c r="R20" s="391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21"/>
      <c r="D21" s="342" t="str">
        <f>INDEX($AA$58:$AA$92,MATCH(SMALL($AB$58:$AB$92,ROWS($B$18:$B21)),$AB$58:$AB$92,0),0)</f>
        <v>Norway</v>
      </c>
      <c r="E21" s="391">
        <f t="shared" si="0"/>
        <v>-1.2390000000000001</v>
      </c>
      <c r="F21" s="391"/>
      <c r="G21" s="391">
        <f t="shared" si="1"/>
        <v>-1.2330000000000001</v>
      </c>
      <c r="H21" s="391"/>
      <c r="I21" s="391">
        <f t="shared" si="2"/>
        <v>-5.0000000000000001E-3</v>
      </c>
      <c r="J21" s="391"/>
      <c r="K21" s="391">
        <f t="shared" si="3"/>
        <v>-0.214</v>
      </c>
      <c r="L21" s="391"/>
      <c r="M21" s="391">
        <f t="shared" si="4"/>
        <v>-0.86</v>
      </c>
      <c r="N21" s="391">
        <f t="shared" si="5"/>
        <v>0.20499999999999999</v>
      </c>
      <c r="O21" s="391"/>
      <c r="P21" s="391">
        <f t="shared" si="6"/>
        <v>-0.376</v>
      </c>
      <c r="Q21" s="391"/>
      <c r="R21" s="391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21"/>
      <c r="D22" s="342" t="str">
        <f>INDEX($AA$58:$AA$92,MATCH(SMALL($AB$58:$AB$92,ROWS($B$18:$B22)),$AB$58:$AB$92,0),0)</f>
        <v>Slovenia</v>
      </c>
      <c r="E22" s="391">
        <f t="shared" si="0"/>
        <v>-4.7E-2</v>
      </c>
      <c r="F22" s="391"/>
      <c r="G22" s="391">
        <f t="shared" si="1"/>
        <v>-4.7E-2</v>
      </c>
      <c r="H22" s="391"/>
      <c r="I22" s="391">
        <f t="shared" si="2"/>
        <v>0</v>
      </c>
      <c r="J22" s="391"/>
      <c r="K22" s="391">
        <f t="shared" si="3"/>
        <v>-5.0000000000000001E-3</v>
      </c>
      <c r="L22" s="391"/>
      <c r="M22" s="391">
        <f t="shared" si="4"/>
        <v>-4.3999999999999997E-2</v>
      </c>
      <c r="N22" s="391">
        <f t="shared" si="5"/>
        <v>0</v>
      </c>
      <c r="O22" s="391"/>
      <c r="P22" s="391">
        <f t="shared" si="6"/>
        <v>3.0000000000000001E-3</v>
      </c>
      <c r="Q22" s="391"/>
      <c r="R22" s="391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91">
        <f t="shared" ref="E29:E38" si="10">VLOOKUP($D29,$AA$14:$AJ$48,2,FALSE)/1000</f>
        <v>915.27300000000002</v>
      </c>
      <c r="F29" s="391"/>
      <c r="G29" s="391">
        <f t="shared" ref="G29:G38" si="11">VLOOKUP($D29,$AA$14:$AJ$48,3,FALSE)/1000</f>
        <v>414.24</v>
      </c>
      <c r="H29" s="391"/>
      <c r="I29" s="391">
        <f t="shared" ref="I29:I38" si="12">VLOOKUP($D29,$AA$14:$AJ$48,4,FALSE)/1000</f>
        <v>501.03300000000002</v>
      </c>
      <c r="J29" s="391"/>
      <c r="K29" s="391">
        <f t="shared" ref="K29:K38" si="13">VLOOKUP($D29,$AA$14:$AJ$48,5,FALSE)/1000</f>
        <v>57.756</v>
      </c>
      <c r="L29" s="391"/>
      <c r="M29" s="391">
        <f t="shared" ref="M29:M38" si="14">VLOOKUP($D29,$AA$14:$AJ$48,6,FALSE)/1000</f>
        <v>270.20499999999998</v>
      </c>
      <c r="N29" s="391">
        <f t="shared" ref="N29:N38" si="15">VLOOKUP($D29,$AA$14:$AJ$48,8,FALSE)/1000</f>
        <v>420.22699999999998</v>
      </c>
      <c r="O29" s="391"/>
      <c r="P29" s="391">
        <f t="shared" ref="P29:P38" si="16">VLOOKUP($D29,$AA$14:$AJ$48,9,FALSE)/1000</f>
        <v>120.56</v>
      </c>
      <c r="Q29" s="391"/>
      <c r="R29" s="391">
        <f t="shared" ref="R29:R38" si="17">VLOOKUP($D29,$AA$14:$AJ$48,10,FALSE)/1000</f>
        <v>46.517000000000003</v>
      </c>
      <c r="S29" s="39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21"/>
      <c r="D30" s="342" t="str">
        <f>INDEX($AA$58:$AA$92,MATCH(LARGE($AB$58:$AB$92,ROWS($B$29:$B30)),$AB$58:$AB$92,0),0)</f>
        <v>Japan</v>
      </c>
      <c r="E30" s="391">
        <f t="shared" si="10"/>
        <v>193.96700000000001</v>
      </c>
      <c r="F30" s="391"/>
      <c r="G30" s="391">
        <f t="shared" si="11"/>
        <v>80.795000000000002</v>
      </c>
      <c r="H30" s="391"/>
      <c r="I30" s="391">
        <f t="shared" si="12"/>
        <v>113.172</v>
      </c>
      <c r="J30" s="391"/>
      <c r="K30" s="391">
        <f t="shared" si="13"/>
        <v>61.457999999999998</v>
      </c>
      <c r="L30" s="391"/>
      <c r="M30" s="391">
        <f t="shared" si="14"/>
        <v>84.034000000000006</v>
      </c>
      <c r="N30" s="391">
        <f t="shared" si="15"/>
        <v>36.951999999999998</v>
      </c>
      <c r="O30" s="391"/>
      <c r="P30" s="391">
        <f t="shared" si="16"/>
        <v>10.423999999999999</v>
      </c>
      <c r="Q30" s="391"/>
      <c r="R30" s="391">
        <f t="shared" si="17"/>
        <v>1.1000000000000001</v>
      </c>
      <c r="S30" s="39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21"/>
      <c r="D31" s="342" t="str">
        <f>INDEX($AA$58:$AA$92,MATCH(LARGE($AB$58:$AB$92,ROWS($B$29:$B31)),$AB$58:$AB$92,0),0)</f>
        <v>Italy</v>
      </c>
      <c r="E31" s="391">
        <f t="shared" si="10"/>
        <v>30.936</v>
      </c>
      <c r="F31" s="391"/>
      <c r="G31" s="391">
        <f t="shared" si="11"/>
        <v>17.091999999999999</v>
      </c>
      <c r="H31" s="391"/>
      <c r="I31" s="391">
        <f t="shared" si="12"/>
        <v>13.843999999999999</v>
      </c>
      <c r="J31" s="391"/>
      <c r="K31" s="391">
        <f t="shared" si="13"/>
        <v>5.6150000000000002</v>
      </c>
      <c r="L31" s="391"/>
      <c r="M31" s="391">
        <f t="shared" si="14"/>
        <v>5.5119999999999996</v>
      </c>
      <c r="N31" s="391">
        <f t="shared" si="15"/>
        <v>2.6019999999999999</v>
      </c>
      <c r="O31" s="391"/>
      <c r="P31" s="391">
        <f t="shared" si="16"/>
        <v>4.4020000000000001</v>
      </c>
      <c r="Q31" s="391"/>
      <c r="R31" s="391">
        <f t="shared" si="17"/>
        <v>12.805</v>
      </c>
      <c r="S31" s="39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21"/>
      <c r="D32" s="342" t="str">
        <f>INDEX($AA$58:$AA$92,MATCH(LARGE($AB$58:$AB$92,ROWS($B$29:$B32)),$AB$58:$AB$92,0),0)</f>
        <v>Netherlands</v>
      </c>
      <c r="E32" s="391">
        <f t="shared" si="10"/>
        <v>114.03400000000001</v>
      </c>
      <c r="F32" s="391"/>
      <c r="G32" s="391">
        <f t="shared" si="11"/>
        <v>45.651000000000003</v>
      </c>
      <c r="H32" s="391"/>
      <c r="I32" s="391">
        <f t="shared" si="12"/>
        <v>68.382999999999996</v>
      </c>
      <c r="J32" s="391"/>
      <c r="K32" s="391">
        <f t="shared" si="13"/>
        <v>15.596</v>
      </c>
      <c r="L32" s="391"/>
      <c r="M32" s="391">
        <f t="shared" si="14"/>
        <v>65.427000000000007</v>
      </c>
      <c r="N32" s="391">
        <f t="shared" si="15"/>
        <v>16.72</v>
      </c>
      <c r="O32" s="391"/>
      <c r="P32" s="391">
        <f t="shared" si="16"/>
        <v>14.874000000000001</v>
      </c>
      <c r="Q32" s="391"/>
      <c r="R32" s="391">
        <f t="shared" si="17"/>
        <v>1.417</v>
      </c>
      <c r="S32" s="39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2"/>
      <c r="D33" s="343" t="str">
        <f>INDEX($AA$58:$AA$92,MATCH(LARGE($AB$58:$AB$92,ROWS($B$29:$B33)),$AB$58:$AB$92,0),0)</f>
        <v>Ireland</v>
      </c>
      <c r="E33" s="392">
        <f t="shared" si="10"/>
        <v>90.156000000000006</v>
      </c>
      <c r="F33" s="392"/>
      <c r="G33" s="392">
        <f t="shared" si="11"/>
        <v>57.116</v>
      </c>
      <c r="H33" s="392"/>
      <c r="I33" s="392">
        <f t="shared" si="12"/>
        <v>33.040999999999997</v>
      </c>
      <c r="J33" s="392"/>
      <c r="K33" s="392">
        <f t="shared" si="13"/>
        <v>1.7110000000000001</v>
      </c>
      <c r="L33" s="392"/>
      <c r="M33" s="392">
        <f t="shared" si="14"/>
        <v>6.7960000000000003</v>
      </c>
      <c r="N33" s="392">
        <f t="shared" si="15"/>
        <v>36.722999999999999</v>
      </c>
      <c r="O33" s="392"/>
      <c r="P33" s="392">
        <f t="shared" si="16"/>
        <v>15.29</v>
      </c>
      <c r="Q33" s="392"/>
      <c r="R33" s="392">
        <f t="shared" si="17"/>
        <v>29.635999999999999</v>
      </c>
      <c r="S33" s="39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91">
        <f t="shared" si="10"/>
        <v>215.28299999999999</v>
      </c>
      <c r="F34" s="391"/>
      <c r="G34" s="391">
        <f t="shared" si="11"/>
        <v>129.89400000000001</v>
      </c>
      <c r="H34" s="391"/>
      <c r="I34" s="391">
        <f t="shared" si="12"/>
        <v>85.388999999999996</v>
      </c>
      <c r="J34" s="391"/>
      <c r="K34" s="391">
        <f t="shared" si="13"/>
        <v>85.433000000000007</v>
      </c>
      <c r="L34" s="391"/>
      <c r="M34" s="391">
        <f t="shared" si="14"/>
        <v>42.231999999999999</v>
      </c>
      <c r="N34" s="391">
        <f t="shared" si="15"/>
        <v>25.173999999999999</v>
      </c>
      <c r="O34" s="391"/>
      <c r="P34" s="391">
        <f t="shared" si="16"/>
        <v>43.963000000000001</v>
      </c>
      <c r="Q34" s="391"/>
      <c r="R34" s="391">
        <f t="shared" si="17"/>
        <v>18.481000000000002</v>
      </c>
      <c r="S34" s="39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27"/>
      <c r="D35" s="342" t="str">
        <f>INDEX($AA$58:$AA$92,MATCH(SMALL($AB$58:$AB$92,ROWS($B$34:$B35)),$AB$58:$AB$92,0),0)</f>
        <v>Switzerland</v>
      </c>
      <c r="E35" s="391">
        <f t="shared" si="10"/>
        <v>47.777000000000001</v>
      </c>
      <c r="F35" s="391"/>
      <c r="G35" s="391">
        <f t="shared" si="11"/>
        <v>27.893000000000001</v>
      </c>
      <c r="H35" s="391"/>
      <c r="I35" s="391">
        <f t="shared" si="12"/>
        <v>19.882999999999999</v>
      </c>
      <c r="J35" s="391"/>
      <c r="K35" s="391">
        <f t="shared" si="13"/>
        <v>5.5780000000000003</v>
      </c>
      <c r="L35" s="391"/>
      <c r="M35" s="391">
        <f t="shared" si="14"/>
        <v>29.864999999999998</v>
      </c>
      <c r="N35" s="391">
        <f t="shared" si="15"/>
        <v>2.8069999999999999</v>
      </c>
      <c r="O35" s="391"/>
      <c r="P35" s="391">
        <f t="shared" si="16"/>
        <v>8.1989999999999998</v>
      </c>
      <c r="Q35" s="391"/>
      <c r="R35" s="391">
        <f t="shared" si="17"/>
        <v>1.3280000000000001</v>
      </c>
      <c r="S35" s="39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27"/>
      <c r="D36" s="342" t="str">
        <f>INDEX($AA$58:$AA$92,MATCH(SMALL($AB$58:$AB$92,ROWS($B$34:$B36)),$AB$58:$AB$92,0),0)</f>
        <v>Spain</v>
      </c>
      <c r="E36" s="391">
        <f t="shared" si="10"/>
        <v>22.433</v>
      </c>
      <c r="F36" s="391"/>
      <c r="G36" s="391">
        <f t="shared" si="11"/>
        <v>20.466000000000001</v>
      </c>
      <c r="H36" s="391"/>
      <c r="I36" s="391">
        <f t="shared" si="12"/>
        <v>1.9670000000000001</v>
      </c>
      <c r="J36" s="391"/>
      <c r="K36" s="391">
        <f t="shared" si="13"/>
        <v>10.109</v>
      </c>
      <c r="L36" s="391"/>
      <c r="M36" s="391">
        <f t="shared" si="14"/>
        <v>1.819</v>
      </c>
      <c r="N36" s="391">
        <f t="shared" si="15"/>
        <v>1.59</v>
      </c>
      <c r="O36" s="391"/>
      <c r="P36" s="391">
        <f t="shared" si="16"/>
        <v>8.6329999999999991</v>
      </c>
      <c r="Q36" s="391"/>
      <c r="R36" s="391">
        <f t="shared" si="17"/>
        <v>0.28199999999999997</v>
      </c>
      <c r="S36" s="39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27"/>
      <c r="D37" s="342" t="str">
        <f>INDEX($AA$58:$AA$92,MATCH(SMALL($AB$58:$AB$92,ROWS($B$34:$B37)),$AB$58:$AB$92,0),0)</f>
        <v>Norway</v>
      </c>
      <c r="E37" s="391">
        <f t="shared" si="10"/>
        <v>9.9350000000000005</v>
      </c>
      <c r="F37" s="391"/>
      <c r="G37" s="391">
        <f t="shared" si="11"/>
        <v>9.9329999999999998</v>
      </c>
      <c r="H37" s="391"/>
      <c r="I37" s="391">
        <f t="shared" si="12"/>
        <v>3.0000000000000001E-3</v>
      </c>
      <c r="J37" s="391"/>
      <c r="K37" s="391">
        <f t="shared" si="13"/>
        <v>1.2989999999999999</v>
      </c>
      <c r="L37" s="391"/>
      <c r="M37" s="391">
        <f t="shared" si="14"/>
        <v>4.851</v>
      </c>
      <c r="N37" s="391">
        <f t="shared" si="15"/>
        <v>1.1160000000000001</v>
      </c>
      <c r="O37" s="391"/>
      <c r="P37" s="391">
        <f t="shared" si="16"/>
        <v>2.6269999999999998</v>
      </c>
      <c r="Q37" s="391"/>
      <c r="R37" s="391">
        <f t="shared" si="17"/>
        <v>4.2000000000000003E-2</v>
      </c>
      <c r="S37" s="39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27"/>
      <c r="D38" s="342" t="str">
        <f>INDEX($AA$58:$AA$92,MATCH(SMALL($AB$58:$AB$92,ROWS($B$34:$B38)),$AB$58:$AB$92,0),0)</f>
        <v>Slovenia</v>
      </c>
      <c r="E38" s="391">
        <f t="shared" si="10"/>
        <v>2.1000000000000001E-2</v>
      </c>
      <c r="F38" s="391"/>
      <c r="G38" s="391">
        <f t="shared" si="11"/>
        <v>2.1000000000000001E-2</v>
      </c>
      <c r="H38" s="391"/>
      <c r="I38" s="391">
        <f t="shared" si="12"/>
        <v>0</v>
      </c>
      <c r="J38" s="391"/>
      <c r="K38" s="391">
        <f t="shared" si="13"/>
        <v>0</v>
      </c>
      <c r="L38" s="391"/>
      <c r="M38" s="391">
        <f t="shared" si="14"/>
        <v>1.0999999999999999E-2</v>
      </c>
      <c r="N38" s="391">
        <f t="shared" si="15"/>
        <v>0</v>
      </c>
      <c r="O38" s="391"/>
      <c r="P38" s="391">
        <f t="shared" si="16"/>
        <v>0.01</v>
      </c>
      <c r="Q38" s="391"/>
      <c r="R38" s="391">
        <f t="shared" si="17"/>
        <v>0</v>
      </c>
      <c r="S38" s="39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26" t="s">
        <v>1832</v>
      </c>
      <c r="BC180" s="426"/>
      <c r="BD180" s="426"/>
      <c r="BE180" s="426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94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23" t="s">
        <v>1838</v>
      </c>
      <c r="F5" s="423"/>
      <c r="G5" s="423"/>
      <c r="H5" s="302"/>
      <c r="I5" s="423" t="s">
        <v>357</v>
      </c>
      <c r="J5" s="423"/>
      <c r="K5" s="423"/>
      <c r="L5" s="423"/>
      <c r="M5" s="423"/>
      <c r="N5" s="423"/>
      <c r="O5" s="423"/>
      <c r="P5" s="423"/>
      <c r="Q5" s="423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20" t="s">
        <v>244</v>
      </c>
      <c r="B7" s="342" t="s">
        <v>249</v>
      </c>
      <c r="C7" s="391">
        <v>5.0890000000000004</v>
      </c>
      <c r="D7" s="391"/>
      <c r="E7" s="391">
        <v>-0.188</v>
      </c>
      <c r="F7" s="391"/>
      <c r="G7" s="391">
        <v>5.2770000000000001</v>
      </c>
      <c r="H7" s="391"/>
      <c r="I7" s="391">
        <v>-3.0760000000000001</v>
      </c>
      <c r="J7" s="391"/>
      <c r="K7" s="391">
        <v>3.1589999999999998</v>
      </c>
      <c r="L7" s="391">
        <v>1.546</v>
      </c>
      <c r="M7" s="391"/>
      <c r="N7" s="391">
        <v>1.98</v>
      </c>
      <c r="O7" s="391"/>
      <c r="P7" s="391">
        <v>1.48</v>
      </c>
      <c r="Q7" s="307"/>
    </row>
    <row r="8" spans="1:18" ht="12" x14ac:dyDescent="0.3">
      <c r="A8" s="421"/>
      <c r="B8" s="342" t="s">
        <v>245</v>
      </c>
      <c r="C8" s="391">
        <v>4.8860000000000001</v>
      </c>
      <c r="D8" s="391"/>
      <c r="E8" s="391">
        <v>4.9809999999999999</v>
      </c>
      <c r="F8" s="391"/>
      <c r="G8" s="391">
        <v>-9.6000000000000002E-2</v>
      </c>
      <c r="H8" s="391"/>
      <c r="I8" s="391">
        <v>0</v>
      </c>
      <c r="J8" s="391"/>
      <c r="K8" s="391">
        <v>0.02</v>
      </c>
      <c r="L8" s="391">
        <v>3.774</v>
      </c>
      <c r="M8" s="391"/>
      <c r="N8" s="391">
        <v>1.103</v>
      </c>
      <c r="O8" s="391"/>
      <c r="P8" s="391">
        <v>-0.01</v>
      </c>
      <c r="Q8" s="307"/>
    </row>
    <row r="9" spans="1:18" ht="12" x14ac:dyDescent="0.3">
      <c r="A9" s="421"/>
      <c r="B9" s="342" t="s">
        <v>247</v>
      </c>
      <c r="C9" s="391">
        <v>4.7110000000000003</v>
      </c>
      <c r="D9" s="391"/>
      <c r="E9" s="391">
        <v>-0.14599999999999999</v>
      </c>
      <c r="F9" s="391"/>
      <c r="G9" s="391">
        <v>4.8570000000000002</v>
      </c>
      <c r="H9" s="391"/>
      <c r="I9" s="391">
        <v>-1.0940000000000001</v>
      </c>
      <c r="J9" s="391"/>
      <c r="K9" s="391">
        <v>5.8869999999999996</v>
      </c>
      <c r="L9" s="391">
        <v>0.68100000000000005</v>
      </c>
      <c r="M9" s="391"/>
      <c r="N9" s="391">
        <v>-0.96299999999999997</v>
      </c>
      <c r="O9" s="391"/>
      <c r="P9" s="391">
        <v>0.19900000000000001</v>
      </c>
      <c r="Q9" s="307"/>
    </row>
    <row r="10" spans="1:18" ht="12.75" customHeight="1" x14ac:dyDescent="0.3">
      <c r="A10" s="421"/>
      <c r="B10" s="342" t="s">
        <v>264</v>
      </c>
      <c r="C10" s="391">
        <v>2.11</v>
      </c>
      <c r="D10" s="391"/>
      <c r="E10" s="391">
        <v>1.901</v>
      </c>
      <c r="F10" s="391"/>
      <c r="G10" s="391">
        <v>0.20899999999999999</v>
      </c>
      <c r="H10" s="391"/>
      <c r="I10" s="391">
        <v>-0.155</v>
      </c>
      <c r="J10" s="391"/>
      <c r="K10" s="391">
        <v>0.01</v>
      </c>
      <c r="L10" s="391">
        <v>1.629</v>
      </c>
      <c r="M10" s="391"/>
      <c r="N10" s="391">
        <v>0.35099999999999998</v>
      </c>
      <c r="O10" s="391"/>
      <c r="P10" s="391">
        <v>0.27400000000000002</v>
      </c>
      <c r="Q10" s="307"/>
    </row>
    <row r="11" spans="1:18" ht="12" x14ac:dyDescent="0.3">
      <c r="A11" s="422"/>
      <c r="B11" s="396" t="s">
        <v>261</v>
      </c>
      <c r="C11" s="392">
        <v>1.4410000000000001</v>
      </c>
      <c r="D11" s="392"/>
      <c r="E11" s="392">
        <v>0.89600000000000002</v>
      </c>
      <c r="F11" s="392"/>
      <c r="G11" s="392">
        <v>0.54400000000000004</v>
      </c>
      <c r="H11" s="392"/>
      <c r="I11" s="392">
        <v>-1E-3</v>
      </c>
      <c r="J11" s="392"/>
      <c r="K11" s="392">
        <v>2.1999999999999999E-2</v>
      </c>
      <c r="L11" s="392">
        <v>0.22800000000000001</v>
      </c>
      <c r="M11" s="392"/>
      <c r="N11" s="392">
        <v>0.97599999999999998</v>
      </c>
      <c r="O11" s="392"/>
      <c r="P11" s="392">
        <v>0.215</v>
      </c>
      <c r="Q11" s="307"/>
    </row>
    <row r="12" spans="1:18" ht="12" x14ac:dyDescent="0.3">
      <c r="A12" s="424" t="s">
        <v>257</v>
      </c>
      <c r="B12" s="345" t="s">
        <v>241</v>
      </c>
      <c r="C12" s="391">
        <v>-0.46800000000000003</v>
      </c>
      <c r="D12" s="391"/>
      <c r="E12" s="391">
        <v>-0.38500000000000001</v>
      </c>
      <c r="F12" s="391"/>
      <c r="G12" s="391">
        <v>-8.2000000000000003E-2</v>
      </c>
      <c r="H12" s="391"/>
      <c r="I12" s="391">
        <v>-0.42499999999999999</v>
      </c>
      <c r="J12" s="391"/>
      <c r="K12" s="391">
        <v>-1.2E-2</v>
      </c>
      <c r="L12" s="391">
        <v>4.0000000000000001E-3</v>
      </c>
      <c r="M12" s="391"/>
      <c r="N12" s="391">
        <v>-2.7E-2</v>
      </c>
      <c r="O12" s="391"/>
      <c r="P12" s="391">
        <v>-8.0000000000000002E-3</v>
      </c>
      <c r="Q12" s="307"/>
    </row>
    <row r="13" spans="1:18" ht="12" x14ac:dyDescent="0.3">
      <c r="A13" s="427"/>
      <c r="B13" s="344" t="s">
        <v>232</v>
      </c>
      <c r="C13" s="391">
        <v>-9.9000000000000005E-2</v>
      </c>
      <c r="D13" s="391"/>
      <c r="E13" s="391">
        <v>-9.7000000000000003E-2</v>
      </c>
      <c r="F13" s="391"/>
      <c r="G13" s="391">
        <v>-1E-3</v>
      </c>
      <c r="H13" s="391"/>
      <c r="I13" s="391">
        <v>-0.11799999999999999</v>
      </c>
      <c r="J13" s="391"/>
      <c r="K13" s="391">
        <v>1.0999999999999999E-2</v>
      </c>
      <c r="L13" s="391">
        <v>0</v>
      </c>
      <c r="M13" s="391"/>
      <c r="N13" s="391">
        <v>-3.0000000000000001E-3</v>
      </c>
      <c r="O13" s="391"/>
      <c r="P13" s="391">
        <v>1.0999999999999999E-2</v>
      </c>
      <c r="Q13" s="307"/>
    </row>
    <row r="14" spans="1:18" ht="12" x14ac:dyDescent="0.3">
      <c r="A14" s="427"/>
      <c r="B14" s="344" t="s">
        <v>2</v>
      </c>
      <c r="C14" s="391">
        <v>-8.5999999999999993E-2</v>
      </c>
      <c r="D14" s="391"/>
      <c r="E14" s="391">
        <v>-8.3000000000000004E-2</v>
      </c>
      <c r="F14" s="391"/>
      <c r="G14" s="391">
        <v>-3.0000000000000001E-3</v>
      </c>
      <c r="H14" s="391"/>
      <c r="I14" s="391">
        <v>0</v>
      </c>
      <c r="J14" s="391"/>
      <c r="K14" s="391">
        <v>0</v>
      </c>
      <c r="L14" s="391">
        <v>-6.7000000000000004E-2</v>
      </c>
      <c r="M14" s="391"/>
      <c r="N14" s="391">
        <v>-2.1000000000000001E-2</v>
      </c>
      <c r="O14" s="391"/>
      <c r="P14" s="391">
        <v>2E-3</v>
      </c>
      <c r="Q14" s="307"/>
    </row>
    <row r="15" spans="1:18" ht="12" x14ac:dyDescent="0.3">
      <c r="A15" s="427"/>
      <c r="B15" s="344" t="s">
        <v>6</v>
      </c>
      <c r="C15" s="391">
        <v>-7.4999999999999997E-2</v>
      </c>
      <c r="D15" s="391"/>
      <c r="E15" s="391">
        <v>6.7000000000000004E-2</v>
      </c>
      <c r="F15" s="391"/>
      <c r="G15" s="391">
        <v>-0.14199999999999999</v>
      </c>
      <c r="H15" s="391"/>
      <c r="I15" s="391">
        <v>0.161</v>
      </c>
      <c r="J15" s="391"/>
      <c r="K15" s="391">
        <v>-3.6999999999999998E-2</v>
      </c>
      <c r="L15" s="391">
        <v>-4.0000000000000001E-3</v>
      </c>
      <c r="M15" s="391"/>
      <c r="N15" s="391">
        <v>-0.154</v>
      </c>
      <c r="O15" s="391"/>
      <c r="P15" s="391">
        <v>-4.1000000000000002E-2</v>
      </c>
      <c r="Q15" s="307"/>
    </row>
    <row r="16" spans="1:18" ht="12" x14ac:dyDescent="0.3">
      <c r="A16" s="427"/>
      <c r="B16" s="344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07"/>
    </row>
    <row r="17" spans="1:17" ht="14.25" customHeight="1" x14ac:dyDescent="0.3">
      <c r="A17" s="307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3.15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3.15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23" t="s">
        <v>1838</v>
      </c>
      <c r="F21" s="423"/>
      <c r="G21" s="423"/>
      <c r="H21" s="302"/>
      <c r="I21" s="423" t="s">
        <v>357</v>
      </c>
      <c r="J21" s="423"/>
      <c r="K21" s="423"/>
      <c r="L21" s="423"/>
      <c r="M21" s="423"/>
      <c r="N21" s="423"/>
      <c r="O21" s="423"/>
      <c r="P21" s="423"/>
      <c r="Q21" s="423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20" t="s">
        <v>244</v>
      </c>
      <c r="B23" s="342" t="s">
        <v>249</v>
      </c>
      <c r="C23" s="391">
        <v>461.47399999999999</v>
      </c>
      <c r="D23" s="391"/>
      <c r="E23" s="391">
        <v>30.824000000000002</v>
      </c>
      <c r="F23" s="391"/>
      <c r="G23" s="391">
        <v>430.65</v>
      </c>
      <c r="H23" s="391"/>
      <c r="I23" s="391">
        <v>7.984</v>
      </c>
      <c r="J23" s="391"/>
      <c r="K23" s="391">
        <v>117.59699999999999</v>
      </c>
      <c r="L23" s="391">
        <v>29.754000000000001</v>
      </c>
      <c r="M23" s="391"/>
      <c r="N23" s="391">
        <v>159.15100000000001</v>
      </c>
      <c r="O23" s="391"/>
      <c r="P23" s="391">
        <v>146.988</v>
      </c>
      <c r="Q23" s="307"/>
    </row>
    <row r="24" spans="1:17" ht="12" x14ac:dyDescent="0.3">
      <c r="A24" s="421"/>
      <c r="B24" s="342" t="s">
        <v>245</v>
      </c>
      <c r="C24" s="391">
        <v>54.152000000000001</v>
      </c>
      <c r="D24" s="391"/>
      <c r="E24" s="391">
        <v>53.712000000000003</v>
      </c>
      <c r="F24" s="391"/>
      <c r="G24" s="391">
        <v>0.44</v>
      </c>
      <c r="H24" s="391"/>
      <c r="I24" s="391">
        <v>0.23</v>
      </c>
      <c r="J24" s="391"/>
      <c r="K24" s="391">
        <v>9.8000000000000004E-2</v>
      </c>
      <c r="L24" s="391">
        <v>43.831000000000003</v>
      </c>
      <c r="M24" s="391"/>
      <c r="N24" s="391">
        <v>7.4020000000000001</v>
      </c>
      <c r="O24" s="391"/>
      <c r="P24" s="391">
        <v>2.5920000000000001</v>
      </c>
      <c r="Q24" s="307"/>
    </row>
    <row r="25" spans="1:17" ht="12" x14ac:dyDescent="0.3">
      <c r="A25" s="421"/>
      <c r="B25" s="342" t="s">
        <v>247</v>
      </c>
      <c r="C25" s="391">
        <v>122.548</v>
      </c>
      <c r="D25" s="391"/>
      <c r="E25" s="391">
        <v>29.341999999999999</v>
      </c>
      <c r="F25" s="391"/>
      <c r="G25" s="391">
        <v>93.206000000000003</v>
      </c>
      <c r="H25" s="391"/>
      <c r="I25" s="391">
        <v>9.9459999999999997</v>
      </c>
      <c r="J25" s="391"/>
      <c r="K25" s="391">
        <v>40.468000000000004</v>
      </c>
      <c r="L25" s="391">
        <v>9.1760000000000002</v>
      </c>
      <c r="M25" s="391"/>
      <c r="N25" s="391">
        <v>31.01</v>
      </c>
      <c r="O25" s="391"/>
      <c r="P25" s="391">
        <v>31.948</v>
      </c>
      <c r="Q25" s="307"/>
    </row>
    <row r="26" spans="1:17" ht="12" x14ac:dyDescent="0.3">
      <c r="A26" s="421"/>
      <c r="B26" s="342" t="s">
        <v>264</v>
      </c>
      <c r="C26" s="391">
        <v>26.527999999999999</v>
      </c>
      <c r="D26" s="391"/>
      <c r="E26" s="391">
        <v>21.428999999999998</v>
      </c>
      <c r="F26" s="391"/>
      <c r="G26" s="391">
        <v>5.0990000000000002</v>
      </c>
      <c r="H26" s="391"/>
      <c r="I26" s="391">
        <v>0.96</v>
      </c>
      <c r="J26" s="391"/>
      <c r="K26" s="391">
        <v>0.184</v>
      </c>
      <c r="L26" s="391">
        <v>10.391</v>
      </c>
      <c r="M26" s="391"/>
      <c r="N26" s="391">
        <v>9.7379999999999995</v>
      </c>
      <c r="O26" s="391"/>
      <c r="P26" s="391">
        <v>5.2549999999999999</v>
      </c>
      <c r="Q26" s="307"/>
    </row>
    <row r="27" spans="1:17" ht="12" x14ac:dyDescent="0.3">
      <c r="A27" s="422"/>
      <c r="B27" s="396" t="s">
        <v>261</v>
      </c>
      <c r="C27" s="392">
        <v>12.456</v>
      </c>
      <c r="D27" s="392"/>
      <c r="E27" s="392">
        <v>8.4079999999999995</v>
      </c>
      <c r="F27" s="392"/>
      <c r="G27" s="392">
        <v>4.048</v>
      </c>
      <c r="H27" s="392"/>
      <c r="I27" s="392">
        <v>4.4999999999999998E-2</v>
      </c>
      <c r="J27" s="392"/>
      <c r="K27" s="392">
        <v>8.5000000000000006E-2</v>
      </c>
      <c r="L27" s="392">
        <v>4.6790000000000003</v>
      </c>
      <c r="M27" s="392"/>
      <c r="N27" s="392">
        <v>5.1970000000000001</v>
      </c>
      <c r="O27" s="392"/>
      <c r="P27" s="392">
        <v>2.4500000000000002</v>
      </c>
      <c r="Q27" s="322"/>
    </row>
    <row r="28" spans="1:17" ht="12" x14ac:dyDescent="0.3">
      <c r="A28" s="424" t="s">
        <v>257</v>
      </c>
      <c r="B28" s="413" t="s">
        <v>241</v>
      </c>
      <c r="C28" s="391">
        <v>4.49</v>
      </c>
      <c r="D28" s="391"/>
      <c r="E28" s="391">
        <v>1.052</v>
      </c>
      <c r="F28" s="391"/>
      <c r="G28" s="391">
        <v>3.4390000000000001</v>
      </c>
      <c r="H28" s="391"/>
      <c r="I28" s="391">
        <v>0.54700000000000004</v>
      </c>
      <c r="J28" s="391"/>
      <c r="K28" s="391">
        <v>0.34300000000000003</v>
      </c>
      <c r="L28" s="391">
        <v>0.02</v>
      </c>
      <c r="M28" s="391"/>
      <c r="N28" s="391">
        <v>2.218</v>
      </c>
      <c r="O28" s="391"/>
      <c r="P28" s="391">
        <v>1.3620000000000001</v>
      </c>
      <c r="Q28" s="307"/>
    </row>
    <row r="29" spans="1:17" ht="12" x14ac:dyDescent="0.3">
      <c r="A29" s="427"/>
      <c r="B29" s="344" t="s">
        <v>232</v>
      </c>
      <c r="C29" s="391">
        <v>0.81599999999999995</v>
      </c>
      <c r="D29" s="391"/>
      <c r="E29" s="391">
        <v>0.80600000000000005</v>
      </c>
      <c r="F29" s="391"/>
      <c r="G29" s="391">
        <v>1.0999999999999999E-2</v>
      </c>
      <c r="H29" s="391"/>
      <c r="I29" s="391">
        <v>0.41199999999999998</v>
      </c>
      <c r="J29" s="391"/>
      <c r="K29" s="391">
        <v>1.2E-2</v>
      </c>
      <c r="L29" s="391">
        <v>0</v>
      </c>
      <c r="M29" s="391"/>
      <c r="N29" s="391">
        <v>8.9999999999999993E-3</v>
      </c>
      <c r="O29" s="391"/>
      <c r="P29" s="391">
        <v>0.38300000000000001</v>
      </c>
      <c r="Q29" s="307"/>
    </row>
    <row r="30" spans="1:17" ht="12" x14ac:dyDescent="0.3">
      <c r="A30" s="427"/>
      <c r="B30" s="344" t="s">
        <v>2</v>
      </c>
      <c r="C30" s="391">
        <v>0.05</v>
      </c>
      <c r="D30" s="391"/>
      <c r="E30" s="391">
        <v>4.9000000000000002E-2</v>
      </c>
      <c r="F30" s="391"/>
      <c r="G30" s="391">
        <v>1E-3</v>
      </c>
      <c r="H30" s="391"/>
      <c r="I30" s="391">
        <v>0</v>
      </c>
      <c r="J30" s="391"/>
      <c r="K30" s="391">
        <v>0</v>
      </c>
      <c r="L30" s="391">
        <v>1.7999999999999999E-2</v>
      </c>
      <c r="M30" s="391"/>
      <c r="N30" s="391">
        <v>1.7999999999999999E-2</v>
      </c>
      <c r="O30" s="391"/>
      <c r="P30" s="391">
        <v>1.2999999999999999E-2</v>
      </c>
      <c r="Q30" s="307"/>
    </row>
    <row r="31" spans="1:17" ht="12" x14ac:dyDescent="0.3">
      <c r="A31" s="427"/>
      <c r="B31" s="344" t="s">
        <v>6</v>
      </c>
      <c r="C31" s="391">
        <v>6.1449999999999996</v>
      </c>
      <c r="D31" s="391"/>
      <c r="E31" s="391">
        <v>2.5649999999999999</v>
      </c>
      <c r="F31" s="391"/>
      <c r="G31" s="391">
        <v>3.58</v>
      </c>
      <c r="H31" s="391"/>
      <c r="I31" s="391">
        <v>1.601</v>
      </c>
      <c r="J31" s="391"/>
      <c r="K31" s="391">
        <v>1.2050000000000001</v>
      </c>
      <c r="L31" s="391">
        <v>2.8000000000000001E-2</v>
      </c>
      <c r="M31" s="391"/>
      <c r="N31" s="391">
        <v>1.9790000000000001</v>
      </c>
      <c r="O31" s="391"/>
      <c r="P31" s="391">
        <v>1.333</v>
      </c>
      <c r="Q31" s="307"/>
    </row>
    <row r="32" spans="1:17" ht="12" x14ac:dyDescent="0.3">
      <c r="A32" s="427"/>
      <c r="B32" s="344" t="s">
        <v>28</v>
      </c>
      <c r="C32" s="391">
        <v>1.2589999999999999</v>
      </c>
      <c r="D32" s="391"/>
      <c r="E32" s="391">
        <v>1.2589999999999999</v>
      </c>
      <c r="F32" s="391"/>
      <c r="G32" s="391">
        <v>0</v>
      </c>
      <c r="H32" s="391"/>
      <c r="I32" s="391">
        <v>0.14399999999999999</v>
      </c>
      <c r="J32" s="391"/>
      <c r="K32" s="391">
        <v>0.13100000000000001</v>
      </c>
      <c r="L32" s="391">
        <v>4.8000000000000001E-2</v>
      </c>
      <c r="M32" s="391"/>
      <c r="N32" s="391">
        <v>0.749</v>
      </c>
      <c r="O32" s="391"/>
      <c r="P32" s="391">
        <v>0.188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94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28"/>
      <c r="F42" s="428"/>
      <c r="G42" s="428"/>
      <c r="H42" s="302"/>
      <c r="I42" s="428"/>
      <c r="J42" s="428"/>
      <c r="K42" s="428"/>
      <c r="L42" s="428"/>
      <c r="M42" s="428"/>
      <c r="N42" s="428"/>
      <c r="O42" s="428"/>
      <c r="P42" s="428"/>
      <c r="Q42" s="428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21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21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21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21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21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21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21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21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21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21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28"/>
      <c r="F59" s="428"/>
      <c r="G59" s="428"/>
      <c r="H59" s="302"/>
      <c r="I59" s="428"/>
      <c r="J59" s="428"/>
      <c r="K59" s="428"/>
      <c r="L59" s="428"/>
      <c r="M59" s="428"/>
      <c r="N59" s="428"/>
      <c r="O59" s="428"/>
      <c r="P59" s="428"/>
      <c r="Q59" s="428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21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21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21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21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21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21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21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21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21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21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23" t="s">
        <v>1838</v>
      </c>
      <c r="H13" s="423"/>
      <c r="I13" s="423"/>
      <c r="J13" s="302"/>
      <c r="K13" s="423" t="s">
        <v>357</v>
      </c>
      <c r="L13" s="423"/>
      <c r="M13" s="423"/>
      <c r="N13" s="423"/>
      <c r="O13" s="423"/>
      <c r="P13" s="423"/>
      <c r="Q13" s="423"/>
      <c r="R13" s="423"/>
      <c r="S13" s="423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20" t="s">
        <v>244</v>
      </c>
      <c r="D15" s="342" t="str">
        <f>INDEX($AO$58:$AO$78,MATCH(LARGE($AP$58:$AP$78,ROWS($B$15:$B15)),$AP$58:$AP$78,0),0)</f>
        <v>Hong Kong</v>
      </c>
      <c r="E15" s="391">
        <f>VLOOKUP($D15,$AO$58:$AX$78,2,FALSE)/1000</f>
        <v>3.968</v>
      </c>
      <c r="F15" s="391"/>
      <c r="G15" s="391">
        <f>VLOOKUP($D15,$AO$58:$AX$78,3,FALSE)/1000</f>
        <v>-1.03</v>
      </c>
      <c r="H15" s="391"/>
      <c r="I15" s="391">
        <f>VLOOKUP($D15,$AO$58:$AX$78,4,FALSE)/1000</f>
        <v>4.9969999999999999</v>
      </c>
      <c r="J15" s="391"/>
      <c r="K15" s="391">
        <f>VLOOKUP($D15,$AO$58:$AX$78,5,FALSE)/1000</f>
        <v>1.093</v>
      </c>
      <c r="L15" s="391"/>
      <c r="M15" s="391">
        <f>VLOOKUP($D15,$AO$58:$AX$78,6,FALSE)/1000</f>
        <v>-5.9560000000000004</v>
      </c>
      <c r="N15" s="391">
        <f>VLOOKUP($D15,$AO$58:$AX$78,8,FALSE)/1000</f>
        <v>-0.25600000000000001</v>
      </c>
      <c r="O15" s="391"/>
      <c r="P15" s="391">
        <f>VLOOKUP($D15,$AO$58:$AX$78,9,FALSE)/1000</f>
        <v>7.77</v>
      </c>
      <c r="Q15" s="391"/>
      <c r="R15" s="391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21"/>
      <c r="D16" s="342" t="str">
        <f>INDEX($AO$58:$AO$78,MATCH(LARGE($AP$58:$AP$78,ROWS($B$15:$B16)),$AP$58:$AP$78,0),0)</f>
        <v>Jersey</v>
      </c>
      <c r="E16" s="391">
        <f t="shared" ref="E16:E22" si="0">VLOOKUP($D16,$AO$58:$AX$78,2,FALSE)/1000</f>
        <v>1.1080000000000001</v>
      </c>
      <c r="F16" s="391"/>
      <c r="G16" s="391">
        <f t="shared" ref="G16:G22" si="1">VLOOKUP($D16,$AO$58:$AX$78,3,FALSE)/1000</f>
        <v>1.0249999999999999</v>
      </c>
      <c r="H16" s="391"/>
      <c r="I16" s="391">
        <f t="shared" ref="I16:I22" si="2">VLOOKUP($D16,$AO$58:$AX$78,4,FALSE)/1000</f>
        <v>8.2000000000000003E-2</v>
      </c>
      <c r="J16" s="391"/>
      <c r="K16" s="391">
        <f t="shared" ref="K16:K22" si="3">VLOOKUP($D16,$AO$58:$AX$78,5,FALSE)/1000</f>
        <v>-6.8000000000000005E-2</v>
      </c>
      <c r="L16" s="391"/>
      <c r="M16" s="391">
        <f t="shared" ref="M16:M22" si="4">VLOOKUP($D16,$AO$58:$AX$78,6,FALSE)/1000</f>
        <v>-3.6999999999999998E-2</v>
      </c>
      <c r="N16" s="391">
        <f t="shared" ref="N16:N22" si="5">VLOOKUP($D16,$AO$58:$AX$78,8,FALSE)/1000</f>
        <v>-0.253</v>
      </c>
      <c r="O16" s="391"/>
      <c r="P16" s="391">
        <f t="shared" ref="P16:P22" si="6">VLOOKUP($D16,$AO$58:$AX$78,9,FALSE)/1000</f>
        <v>1.1639999999999999</v>
      </c>
      <c r="Q16" s="391"/>
      <c r="R16" s="391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21"/>
      <c r="D17" s="342" t="str">
        <f>INDEX($AO$58:$AO$78,MATCH(LARGE($AP$58:$AP$78,ROWS($B$15:$B17)),$AP$58:$AP$78,0),0)</f>
        <v>Bahamas</v>
      </c>
      <c r="E17" s="391">
        <f t="shared" si="0"/>
        <v>0.98699999999999999</v>
      </c>
      <c r="F17" s="391"/>
      <c r="G17" s="391">
        <f t="shared" si="1"/>
        <v>0.98599999999999999</v>
      </c>
      <c r="H17" s="391"/>
      <c r="I17" s="391">
        <f t="shared" si="2"/>
        <v>1E-3</v>
      </c>
      <c r="J17" s="391"/>
      <c r="K17" s="391">
        <f t="shared" si="3"/>
        <v>0.57199999999999995</v>
      </c>
      <c r="L17" s="391"/>
      <c r="M17" s="391">
        <f t="shared" si="4"/>
        <v>0</v>
      </c>
      <c r="N17" s="391">
        <f t="shared" si="5"/>
        <v>0.35199999999999998</v>
      </c>
      <c r="O17" s="391"/>
      <c r="P17" s="391">
        <f t="shared" si="6"/>
        <v>5.8999999999999997E-2</v>
      </c>
      <c r="Q17" s="391"/>
      <c r="R17" s="391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21"/>
      <c r="D18" s="342" t="str">
        <f>INDEX($AO$58:$AO$78,MATCH(LARGE($AP$58:$AP$78,ROWS($B$15:$B18)),$AP$58:$AP$78,0),0)</f>
        <v>Bermuda</v>
      </c>
      <c r="E18" s="391">
        <f t="shared" si="0"/>
        <v>0.78500000000000003</v>
      </c>
      <c r="F18" s="391"/>
      <c r="G18" s="391">
        <f t="shared" si="1"/>
        <v>0.57699999999999996</v>
      </c>
      <c r="H18" s="391"/>
      <c r="I18" s="391">
        <f t="shared" si="2"/>
        <v>0.20799999999999999</v>
      </c>
      <c r="J18" s="391"/>
      <c r="K18" s="391">
        <f t="shared" si="3"/>
        <v>-0.122</v>
      </c>
      <c r="L18" s="391"/>
      <c r="M18" s="391">
        <f t="shared" si="4"/>
        <v>-2.4E-2</v>
      </c>
      <c r="N18" s="391">
        <f t="shared" si="5"/>
        <v>0.67500000000000004</v>
      </c>
      <c r="O18" s="391"/>
      <c r="P18" s="391">
        <f t="shared" si="6"/>
        <v>0.39500000000000002</v>
      </c>
      <c r="Q18" s="391"/>
      <c r="R18" s="391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22"/>
      <c r="D19" s="343" t="str">
        <f>INDEX($AO$58:$AO$78,MATCH(LARGE($AP$58:$AP$78,ROWS($B$15:$B19)),$AP$58:$AP$78,0),0)</f>
        <v>Singapore</v>
      </c>
      <c r="E19" s="392">
        <f t="shared" si="0"/>
        <v>0.78200000000000003</v>
      </c>
      <c r="F19" s="392"/>
      <c r="G19" s="392">
        <f t="shared" si="1"/>
        <v>2.4209999999999998</v>
      </c>
      <c r="H19" s="392"/>
      <c r="I19" s="392">
        <f t="shared" si="2"/>
        <v>-1.639</v>
      </c>
      <c r="J19" s="392"/>
      <c r="K19" s="392">
        <f t="shared" si="3"/>
        <v>0.90500000000000003</v>
      </c>
      <c r="L19" s="392"/>
      <c r="M19" s="392">
        <f t="shared" si="4"/>
        <v>1.391</v>
      </c>
      <c r="N19" s="392">
        <f t="shared" si="5"/>
        <v>6.9000000000000006E-2</v>
      </c>
      <c r="O19" s="392"/>
      <c r="P19" s="392">
        <f t="shared" si="6"/>
        <v>-1.673</v>
      </c>
      <c r="Q19" s="392"/>
      <c r="R19" s="392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24" t="s">
        <v>257</v>
      </c>
      <c r="D20" s="345" t="str">
        <f>INDEX($AO$58:$AO$78,MATCH(SMALL($AP$58:$AP$78,ROWS($B$20:$B20)),$AP$58:$AP$78,0),0)</f>
        <v>Cayman Islands</v>
      </c>
      <c r="E20" s="391">
        <f t="shared" si="0"/>
        <v>-25.373000000000001</v>
      </c>
      <c r="F20" s="391"/>
      <c r="G20" s="391">
        <f t="shared" si="1"/>
        <v>-25.361000000000001</v>
      </c>
      <c r="H20" s="391"/>
      <c r="I20" s="391">
        <f t="shared" si="2"/>
        <v>-1.2E-2</v>
      </c>
      <c r="J20" s="391"/>
      <c r="K20" s="391">
        <f t="shared" si="3"/>
        <v>4.3999999999999997E-2</v>
      </c>
      <c r="L20" s="391"/>
      <c r="M20" s="391">
        <f t="shared" si="4"/>
        <v>-1.4E-2</v>
      </c>
      <c r="N20" s="391">
        <f t="shared" si="5"/>
        <v>-13.333</v>
      </c>
      <c r="O20" s="391"/>
      <c r="P20" s="391">
        <f t="shared" si="6"/>
        <v>-12.015000000000001</v>
      </c>
      <c r="Q20" s="391"/>
      <c r="R20" s="391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27"/>
      <c r="D21" s="344" t="str">
        <f>A21</f>
        <v>West Indies UK</v>
      </c>
      <c r="E21" s="391">
        <f>VLOOKUP($A21,$AO$58:$AX$78,2,FALSE)/1000</f>
        <v>-3.6960000000000002</v>
      </c>
      <c r="F21" s="391"/>
      <c r="G21" s="391">
        <f>VLOOKUP($A21,$AO$58:$AX$78,3,FALSE)/1000</f>
        <v>-3.786</v>
      </c>
      <c r="H21" s="391"/>
      <c r="I21" s="391">
        <f>VLOOKUP($A21,$AO$58:$AX$78,4,FALSE)/1000</f>
        <v>9.0999999999999998E-2</v>
      </c>
      <c r="J21" s="391"/>
      <c r="K21" s="391">
        <f>VLOOKUP($A21,$AO$58:$AX$78,5,FALSE)/1000</f>
        <v>4.0000000000000001E-3</v>
      </c>
      <c r="L21" s="391"/>
      <c r="M21" s="391">
        <f>VLOOKUP($A21,$AO$58:$AX$78,6,FALSE)/1000</f>
        <v>0</v>
      </c>
      <c r="N21" s="391">
        <f>VLOOKUP($A21,$AO$58:$AX$78,8,FALSE)/1000</f>
        <v>-3.649</v>
      </c>
      <c r="O21" s="391"/>
      <c r="P21" s="391">
        <f>VLOOKUP($A21,$AO$58:$AX$78,9,FALSE)/1000</f>
        <v>0.11700000000000001</v>
      </c>
      <c r="Q21" s="391"/>
      <c r="R21" s="391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27"/>
      <c r="D22" s="344" t="str">
        <f>INDEX($AO$58:$AO$78,MATCH(SMALL($AP$58:$AP$78,ROWS($B$20:$B22)),$AP$58:$AP$78,0),0)</f>
        <v>Isle of Man</v>
      </c>
      <c r="E22" s="391">
        <f t="shared" si="0"/>
        <v>-0.20699999999999999</v>
      </c>
      <c r="F22" s="391"/>
      <c r="G22" s="391">
        <f t="shared" si="1"/>
        <v>-0.23599999999999999</v>
      </c>
      <c r="H22" s="391"/>
      <c r="I22" s="391">
        <f t="shared" si="2"/>
        <v>2.9000000000000001E-2</v>
      </c>
      <c r="J22" s="391"/>
      <c r="K22" s="391">
        <f t="shared" si="3"/>
        <v>1E-3</v>
      </c>
      <c r="L22" s="391"/>
      <c r="M22" s="391">
        <f t="shared" si="4"/>
        <v>-0.112</v>
      </c>
      <c r="N22" s="391">
        <f t="shared" si="5"/>
        <v>-3.9E-2</v>
      </c>
      <c r="O22" s="391"/>
      <c r="P22" s="391">
        <f t="shared" si="6"/>
        <v>-6.2E-2</v>
      </c>
      <c r="Q22" s="391"/>
      <c r="R22" s="391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27"/>
      <c r="D23" s="344" t="str">
        <f>INDEX($AO$58:$AO$78,MATCH(SMALL($AP$58:$AP$78,ROWS($B$20:$B23)),$AP$58:$AP$78,0),0)</f>
        <v>Guernsey</v>
      </c>
      <c r="E23" s="391">
        <f>VLOOKUP($D23,$AO$58:$AX$78,2,FALSE)/1000</f>
        <v>-0.18</v>
      </c>
      <c r="F23" s="391"/>
      <c r="G23" s="391">
        <f>VLOOKUP($D23,$AO$58:$AX$78,3,FALSE)/1000</f>
        <v>0.43</v>
      </c>
      <c r="H23" s="391"/>
      <c r="I23" s="391">
        <f>VLOOKUP($D23,$AO$58:$AX$78,4,FALSE)/1000</f>
        <v>-0.61</v>
      </c>
      <c r="J23" s="391"/>
      <c r="K23" s="391">
        <f>VLOOKUP($D23,$AO$58:$AX$78,5,FALSE)/1000</f>
        <v>-5.3999999999999999E-2</v>
      </c>
      <c r="L23" s="391"/>
      <c r="M23" s="391">
        <f>VLOOKUP($D23,$AO$58:$AX$78,6,FALSE)/1000</f>
        <v>7.0000000000000001E-3</v>
      </c>
      <c r="N23" s="391">
        <f>VLOOKUP($D23,$AO$58:$AX$78,8,FALSE)/1000</f>
        <v>0.13400000000000001</v>
      </c>
      <c r="O23" s="391"/>
      <c r="P23" s="391">
        <f>VLOOKUP($D23,$AO$58:$AX$78,9,FALSE)/1000</f>
        <v>-0.19700000000000001</v>
      </c>
      <c r="Q23" s="391"/>
      <c r="R23" s="391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27"/>
      <c r="D24" s="344" t="str">
        <f>INDEX($AO$58:$AO$78,MATCH(SMALL($AP$58:$AP$78,ROWS($B$20:$B24)),$AP$58:$AP$78,0),0)</f>
        <v>Samoa</v>
      </c>
      <c r="E24" s="391">
        <f>VLOOKUP($A24,$AO$58:$AX$78,2,FALSE)/1000</f>
        <v>-4.3999999999999997E-2</v>
      </c>
      <c r="F24" s="391"/>
      <c r="G24" s="391">
        <f>VLOOKUP($A24,$AO$58:$AX$78,3,FALSE)/1000</f>
        <v>-4.3999999999999997E-2</v>
      </c>
      <c r="H24" s="391"/>
      <c r="I24" s="391">
        <f>VLOOKUP($A24,$AO$58:$AX$78,4,FALSE)/1000</f>
        <v>0</v>
      </c>
      <c r="J24" s="391"/>
      <c r="K24" s="391">
        <f>VLOOKUP($A24,$AO$58:$AX$78,5,FALSE)/1000</f>
        <v>0</v>
      </c>
      <c r="L24" s="391"/>
      <c r="M24" s="391">
        <f>VLOOKUP($A24,$AO$58:$AX$78,6,FALSE)/1000</f>
        <v>0</v>
      </c>
      <c r="N24" s="391">
        <f>VLOOKUP($A24,$AO$58:$AX$78,8,FALSE)/1000</f>
        <v>-3.7999999999999999E-2</v>
      </c>
      <c r="O24" s="391"/>
      <c r="P24" s="391">
        <f>VLOOKUP($A24,$AO$58:$AX$78,9,FALSE)/1000</f>
        <v>-6.0000000000000001E-3</v>
      </c>
      <c r="Q24" s="391"/>
      <c r="R24" s="391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23" t="s">
        <v>1838</v>
      </c>
      <c r="H29" s="423"/>
      <c r="I29" s="423"/>
      <c r="J29" s="302"/>
      <c r="K29" s="423" t="s">
        <v>357</v>
      </c>
      <c r="L29" s="423"/>
      <c r="M29" s="423"/>
      <c r="N29" s="423"/>
      <c r="O29" s="423"/>
      <c r="P29" s="423"/>
      <c r="Q29" s="423"/>
      <c r="R29" s="423"/>
      <c r="S29" s="423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20" t="s">
        <v>244</v>
      </c>
      <c r="D31" s="342" t="str">
        <f>INDEX($AO$58:$AO$78,MATCH(LARGE($AP$58:$AP$78,ROWS($B$31:$B31)),$AP$58:$AP$78,0),0)</f>
        <v>Hong Kong</v>
      </c>
      <c r="E31" s="391">
        <f>VLOOKUP($D31,$AO$14:$AX$34,2,FALSE)/1000</f>
        <v>412.00599999999997</v>
      </c>
      <c r="F31" s="391"/>
      <c r="G31" s="391">
        <f>VLOOKUP($D31,$AO$14:$AX$34,3,FALSE)/1000</f>
        <v>24.672999999999998</v>
      </c>
      <c r="H31" s="391"/>
      <c r="I31" s="391">
        <f>VLOOKUP($D31,$AO$14:$AX$34,4,FALSE)/1000</f>
        <v>387.33300000000003</v>
      </c>
      <c r="J31" s="391"/>
      <c r="K31" s="391">
        <f>VLOOKUP($D31,$AO$14:$AX$34,5,FALSE)/1000</f>
        <v>10.811999999999999</v>
      </c>
      <c r="L31" s="391"/>
      <c r="M31" s="391">
        <f>VLOOKUP($D31,$AO$14:$AX$34,6,FALSE)/1000</f>
        <v>102.828</v>
      </c>
      <c r="N31" s="391">
        <f>VLOOKUP($D31,$AO$14:$AX$34,8,FALSE)/1000</f>
        <v>19.966000000000001</v>
      </c>
      <c r="O31" s="391"/>
      <c r="P31" s="391">
        <f>VLOOKUP($D31,$AO$14:$AX$34,9,FALSE)/1000</f>
        <v>152.96100000000001</v>
      </c>
      <c r="Q31" s="391"/>
      <c r="R31" s="391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21"/>
      <c r="D32" s="342" t="str">
        <f>INDEX($AO$58:$AO$78,MATCH(LARGE($AP$58:$AP$78,ROWS($B$31:$B32)),$AP$58:$AP$78,0),0)</f>
        <v>Jersey</v>
      </c>
      <c r="E32" s="391">
        <f t="shared" ref="E32:E39" si="10">VLOOKUP($D32,$AO$14:$AX$34,2,FALSE)/1000</f>
        <v>28.841000000000001</v>
      </c>
      <c r="F32" s="391"/>
      <c r="G32" s="391">
        <f t="shared" ref="G32:G39" si="11">VLOOKUP($D32,$AO$14:$AX$34,3,FALSE)/1000</f>
        <v>24.681000000000001</v>
      </c>
      <c r="H32" s="391"/>
      <c r="I32" s="391">
        <f t="shared" ref="I32:I39" si="12">VLOOKUP($D32,$AO$14:$AX$34,4,FALSE)/1000</f>
        <v>4.1589999999999998</v>
      </c>
      <c r="J32" s="391"/>
      <c r="K32" s="391">
        <f t="shared" ref="K32:K39" si="13">VLOOKUP($D32,$AO$14:$AX$34,5,FALSE)/1000</f>
        <v>0.1</v>
      </c>
      <c r="L32" s="391"/>
      <c r="M32" s="391">
        <f t="shared" ref="M32:M39" si="14">VLOOKUP($D32,$AO$14:$AX$34,6,FALSE)/1000</f>
        <v>5.6000000000000001E-2</v>
      </c>
      <c r="N32" s="391">
        <f t="shared" ref="N32:N39" si="15">VLOOKUP($D32,$AO$14:$AX$34,8,FALSE)/1000</f>
        <v>13.423</v>
      </c>
      <c r="O32" s="391"/>
      <c r="P32" s="391">
        <f t="shared" ref="P32:P39" si="16">VLOOKUP($D32,$AO$14:$AX$34,9,FALSE)/1000</f>
        <v>10.659000000000001</v>
      </c>
      <c r="Q32" s="391"/>
      <c r="R32" s="391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21"/>
      <c r="D33" s="342" t="str">
        <f>INDEX($AO$58:$AO$78,MATCH(LARGE($AP$58:$AP$78,ROWS($B$31:$B33)),$AP$58:$AP$78,0),0)</f>
        <v>Bahamas</v>
      </c>
      <c r="E33" s="391">
        <f t="shared" si="10"/>
        <v>3.0259999999999998</v>
      </c>
      <c r="F33" s="391"/>
      <c r="G33" s="391">
        <f t="shared" si="11"/>
        <v>3.004</v>
      </c>
      <c r="H33" s="391"/>
      <c r="I33" s="391">
        <f t="shared" si="12"/>
        <v>2.1000000000000001E-2</v>
      </c>
      <c r="J33" s="391"/>
      <c r="K33" s="391">
        <f t="shared" si="13"/>
        <v>0.59599999999999997</v>
      </c>
      <c r="L33" s="391"/>
      <c r="M33" s="391">
        <f>VLOOKUP($D33,$AO$14:$AX$34,6,FALSE)/1000</f>
        <v>0</v>
      </c>
      <c r="N33" s="391">
        <f t="shared" si="15"/>
        <v>1.292</v>
      </c>
      <c r="O33" s="391"/>
      <c r="P33" s="391">
        <f t="shared" si="16"/>
        <v>1.097</v>
      </c>
      <c r="Q33" s="391"/>
      <c r="R33" s="391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21"/>
      <c r="D34" s="342" t="str">
        <f>INDEX($AO$58:$AO$78,MATCH(LARGE($AP$58:$AP$78,ROWS($B$31:$B34)),$AP$58:$AP$78,0),0)</f>
        <v>Bermuda</v>
      </c>
      <c r="E34" s="391">
        <f t="shared" si="10"/>
        <v>9.14</v>
      </c>
      <c r="F34" s="391"/>
      <c r="G34" s="391">
        <f t="shared" si="11"/>
        <v>6.8120000000000003</v>
      </c>
      <c r="H34" s="391"/>
      <c r="I34" s="391">
        <f t="shared" si="12"/>
        <v>2.3279999999999998</v>
      </c>
      <c r="J34" s="391"/>
      <c r="K34" s="391">
        <f t="shared" si="13"/>
        <v>0.29499999999999998</v>
      </c>
      <c r="L34" s="391"/>
      <c r="M34" s="391">
        <f t="shared" si="14"/>
        <v>0.123</v>
      </c>
      <c r="N34" s="391">
        <f t="shared" si="15"/>
        <v>2.8039999999999998</v>
      </c>
      <c r="O34" s="391"/>
      <c r="P34" s="391">
        <f t="shared" si="16"/>
        <v>3.964</v>
      </c>
      <c r="Q34" s="391"/>
      <c r="R34" s="391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22"/>
      <c r="D35" s="342" t="str">
        <f>INDEX($AO$58:$AO$78,MATCH(LARGE($AP$58:$AP$78,ROWS($B$31:$B35)),$AP$58:$AP$78,0),0)</f>
        <v>Singapore</v>
      </c>
      <c r="E35" s="392">
        <f t="shared" si="10"/>
        <v>108.878</v>
      </c>
      <c r="F35" s="392"/>
      <c r="G35" s="392">
        <f t="shared" si="11"/>
        <v>26.1</v>
      </c>
      <c r="H35" s="392"/>
      <c r="I35" s="392">
        <f t="shared" si="12"/>
        <v>82.778000000000006</v>
      </c>
      <c r="J35" s="392"/>
      <c r="K35" s="392">
        <f t="shared" si="13"/>
        <v>8.0839999999999996</v>
      </c>
      <c r="L35" s="392"/>
      <c r="M35" s="392">
        <f t="shared" si="14"/>
        <v>33.935000000000002</v>
      </c>
      <c r="N35" s="392">
        <f t="shared" si="15"/>
        <v>4.43</v>
      </c>
      <c r="O35" s="392"/>
      <c r="P35" s="392">
        <f t="shared" si="16"/>
        <v>32.18</v>
      </c>
      <c r="Q35" s="392"/>
      <c r="R35" s="392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24" t="s">
        <v>257</v>
      </c>
      <c r="D36" s="345" t="str">
        <f>INDEX($AO$58:$AO$78,MATCH(SMALL($AP$58:$AP$78,ROWS($B$36:$B36)),$AP$58:$AP$78,0),0)</f>
        <v>Cayman Islands</v>
      </c>
      <c r="E36" s="391">
        <f t="shared" si="10"/>
        <v>43.883000000000003</v>
      </c>
      <c r="F36" s="391"/>
      <c r="G36" s="391">
        <f t="shared" si="11"/>
        <v>43.817999999999998</v>
      </c>
      <c r="H36" s="391"/>
      <c r="I36" s="391">
        <f t="shared" si="12"/>
        <v>6.5000000000000002E-2</v>
      </c>
      <c r="J36" s="391"/>
      <c r="K36" s="391">
        <f t="shared" si="13"/>
        <v>0.27100000000000002</v>
      </c>
      <c r="L36" s="391"/>
      <c r="M36" s="391">
        <f t="shared" si="14"/>
        <v>8.6999999999999994E-2</v>
      </c>
      <c r="N36" s="391">
        <f t="shared" si="15"/>
        <v>37.185000000000002</v>
      </c>
      <c r="O36" s="391"/>
      <c r="P36" s="391">
        <f t="shared" si="16"/>
        <v>5.24</v>
      </c>
      <c r="Q36" s="391"/>
      <c r="R36" s="391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27"/>
      <c r="D37" s="344" t="str">
        <f>INDEX($AO$58:$AO$78,MATCH(SMALL($AP$58:$AP$78,ROWS($B$36:$B37)),$AP$58:$AP$78,0),0)</f>
        <v>West Indies UK</v>
      </c>
      <c r="E37" s="391">
        <f>VLOOKUP($A37,$AO$14:$AX$34,2,FALSE)/1000</f>
        <v>11.581</v>
      </c>
      <c r="F37" s="391"/>
      <c r="G37" s="391">
        <f>VLOOKUP($A37,$AO$14:$AX$34,3,FALSE)/1000</f>
        <v>11.468</v>
      </c>
      <c r="H37" s="391"/>
      <c r="I37" s="391">
        <f>VLOOKUP($A37,$AO$14:$AX$34,4,FALSE)/1000</f>
        <v>0.114</v>
      </c>
      <c r="J37" s="391"/>
      <c r="K37" s="391">
        <f>VLOOKUP($A37,$AO$14:$AX$34,5,FALSE)/1000</f>
        <v>0.10100000000000001</v>
      </c>
      <c r="L37" s="391"/>
      <c r="M37" s="391">
        <f>VLOOKUP($A37,$AO$14:$AX$34,6,FALSE)/1000</f>
        <v>1E-3</v>
      </c>
      <c r="N37" s="391">
        <f>VLOOKUP($A37,$AO$14:$AX$34,8,FALSE)/1000</f>
        <v>1.889</v>
      </c>
      <c r="O37" s="391"/>
      <c r="P37" s="391">
        <f>VLOOKUP($A37,$AO$14:$AX$34,9,FALSE)/1000</f>
        <v>8.3859999999999992</v>
      </c>
      <c r="Q37" s="391"/>
      <c r="R37" s="391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27"/>
      <c r="D38" s="344" t="str">
        <f>INDEX($AO$58:$AO$78,MATCH(SMALL($AP$58:$AP$78,ROWS($B$36:$B38)),$AP$58:$AP$78,0),0)</f>
        <v>Isle of Man</v>
      </c>
      <c r="E38" s="391">
        <f t="shared" si="10"/>
        <v>6.194</v>
      </c>
      <c r="F38" s="391"/>
      <c r="G38" s="391">
        <f t="shared" si="11"/>
        <v>4.0129999999999999</v>
      </c>
      <c r="H38" s="391"/>
      <c r="I38" s="391">
        <f t="shared" si="12"/>
        <v>2.181</v>
      </c>
      <c r="J38" s="391"/>
      <c r="K38" s="391">
        <f t="shared" si="13"/>
        <v>6.6000000000000003E-2</v>
      </c>
      <c r="L38" s="391"/>
      <c r="M38" s="391">
        <f t="shared" si="14"/>
        <v>0.32700000000000001</v>
      </c>
      <c r="N38" s="391">
        <f t="shared" si="15"/>
        <v>0.19600000000000001</v>
      </c>
      <c r="O38" s="391"/>
      <c r="P38" s="391">
        <f t="shared" si="16"/>
        <v>3.4590000000000001</v>
      </c>
      <c r="Q38" s="391"/>
      <c r="R38" s="391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27"/>
      <c r="D39" s="344" t="str">
        <f>INDEX($AO$58:$AO$78,MATCH(SMALL($AP$58:$AP$78,ROWS($B$36:$B39)),$AP$58:$AP$78,0),0)</f>
        <v>Guernsey</v>
      </c>
      <c r="E39" s="391">
        <f t="shared" si="10"/>
        <v>8.8930000000000007</v>
      </c>
      <c r="F39" s="391"/>
      <c r="G39" s="391">
        <f t="shared" si="11"/>
        <v>6.1310000000000002</v>
      </c>
      <c r="H39" s="391"/>
      <c r="I39" s="391">
        <f t="shared" si="12"/>
        <v>2.762</v>
      </c>
      <c r="J39" s="391"/>
      <c r="K39" s="391">
        <f t="shared" si="13"/>
        <v>0.108</v>
      </c>
      <c r="L39" s="391"/>
      <c r="M39" s="391">
        <f t="shared" si="14"/>
        <v>5.2999999999999999E-2</v>
      </c>
      <c r="N39" s="391">
        <f t="shared" si="15"/>
        <v>2.2130000000000001</v>
      </c>
      <c r="O39" s="391"/>
      <c r="P39" s="391">
        <f t="shared" si="16"/>
        <v>4.2489999999999997</v>
      </c>
      <c r="Q39" s="391"/>
      <c r="R39" s="391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27"/>
      <c r="D40" s="344" t="str">
        <f>INDEX($AO$58:$AO$78,MATCH(SMALL($AP$58:$AP$78,ROWS($B$36:$B40)),$AP$58:$AP$78,0),0)</f>
        <v>Samoa</v>
      </c>
      <c r="E40" s="391">
        <f>VLOOKUP($A40,$AO$14:$AX$34,2,FALSE)/1000</f>
        <v>4.8000000000000001E-2</v>
      </c>
      <c r="F40" s="391"/>
      <c r="G40" s="391">
        <f>VLOOKUP($A40,$AO$14:$AX$34,3,FALSE)/1000</f>
        <v>4.8000000000000001E-2</v>
      </c>
      <c r="H40" s="391"/>
      <c r="I40" s="391">
        <f>VLOOKUP($A40,$AO$14:$AX$34,4,FALSE)/1000</f>
        <v>0</v>
      </c>
      <c r="J40" s="391"/>
      <c r="K40" s="391">
        <f>VLOOKUP($A40,$AO$14:$AX$34,5,FALSE)/1000</f>
        <v>0</v>
      </c>
      <c r="L40" s="391"/>
      <c r="M40" s="391">
        <f>VLOOKUP($A40,$AO$14:$AX$34,6,FALSE)/1000</f>
        <v>0</v>
      </c>
      <c r="N40" s="391">
        <f>VLOOKUP($A40,$AO$14:$AX$34,8,FALSE)/1000</f>
        <v>0</v>
      </c>
      <c r="O40" s="391"/>
      <c r="P40" s="391">
        <f>VLOOKUP($A40,$AO$14:$AX$34,9,FALSE)/1000</f>
        <v>4.8000000000000001E-2</v>
      </c>
      <c r="Q40" s="391"/>
      <c r="R40" s="391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28"/>
      <c r="H50" s="428"/>
      <c r="I50" s="428"/>
      <c r="J50" s="302"/>
      <c r="K50" s="428"/>
      <c r="L50" s="428"/>
      <c r="M50" s="428"/>
      <c r="N50" s="428"/>
      <c r="O50" s="428"/>
      <c r="P50" s="428"/>
      <c r="Q50" s="428"/>
      <c r="R50" s="428"/>
      <c r="S50" s="428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21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21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21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21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21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21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21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21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2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21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28"/>
      <c r="H67" s="428"/>
      <c r="I67" s="428"/>
      <c r="J67" s="302"/>
      <c r="K67" s="428"/>
      <c r="L67" s="428"/>
      <c r="M67" s="428"/>
      <c r="N67" s="428"/>
      <c r="O67" s="428"/>
      <c r="P67" s="428"/>
      <c r="Q67" s="428"/>
      <c r="R67" s="428"/>
      <c r="S67" s="428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21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21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21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21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21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21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21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21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21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21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26" t="s">
        <v>1832</v>
      </c>
      <c r="BC180" s="426"/>
      <c r="BD180" s="426"/>
      <c r="BE180" s="426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0" t="s">
        <v>244</v>
      </c>
      <c r="C7" s="342" t="s">
        <v>389</v>
      </c>
      <c r="D7" s="391">
        <v>5.7</v>
      </c>
      <c r="E7" s="391"/>
      <c r="F7" s="391">
        <v>-7.2999999999999995E-2</v>
      </c>
      <c r="G7" s="391"/>
      <c r="H7" s="391">
        <v>5.7729999999999997</v>
      </c>
      <c r="I7" s="391"/>
      <c r="J7" s="391">
        <v>-3.5209999999999999</v>
      </c>
      <c r="K7" s="391"/>
      <c r="L7" s="391">
        <v>2.7639999999999998</v>
      </c>
      <c r="M7" s="391">
        <v>1.6970000000000001</v>
      </c>
      <c r="N7" s="391"/>
      <c r="O7" s="391">
        <v>1.6140000000000001</v>
      </c>
      <c r="P7" s="391"/>
      <c r="Q7" s="391">
        <v>3.1469999999999998</v>
      </c>
      <c r="R7" s="307"/>
    </row>
    <row r="8" spans="1:18" ht="12" x14ac:dyDescent="0.3">
      <c r="A8" s="341">
        <v>2</v>
      </c>
      <c r="B8" s="427"/>
      <c r="C8" s="342" t="s">
        <v>470</v>
      </c>
      <c r="D8" s="391">
        <v>3.26</v>
      </c>
      <c r="E8" s="391"/>
      <c r="F8" s="391">
        <v>-1.4239999999999999</v>
      </c>
      <c r="G8" s="391"/>
      <c r="H8" s="391">
        <v>4.6849999999999996</v>
      </c>
      <c r="I8" s="391"/>
      <c r="J8" s="391">
        <v>-0.33700000000000002</v>
      </c>
      <c r="K8" s="391"/>
      <c r="L8" s="391">
        <v>0.74199999999999999</v>
      </c>
      <c r="M8" s="391">
        <v>0.35</v>
      </c>
      <c r="N8" s="391"/>
      <c r="O8" s="391">
        <v>0.30399999999999999</v>
      </c>
      <c r="P8" s="391"/>
      <c r="Q8" s="391">
        <v>2.2010000000000001</v>
      </c>
      <c r="R8" s="307"/>
    </row>
    <row r="9" spans="1:18" ht="12" x14ac:dyDescent="0.3">
      <c r="A9" s="341">
        <v>3</v>
      </c>
      <c r="B9" s="427"/>
      <c r="C9" s="342" t="s">
        <v>35</v>
      </c>
      <c r="D9" s="391">
        <v>1.9370000000000001</v>
      </c>
      <c r="E9" s="391"/>
      <c r="F9" s="391">
        <v>1.361</v>
      </c>
      <c r="G9" s="391"/>
      <c r="H9" s="391">
        <v>0.57599999999999996</v>
      </c>
      <c r="I9" s="391"/>
      <c r="J9" s="391">
        <v>0.38600000000000001</v>
      </c>
      <c r="K9" s="391"/>
      <c r="L9" s="391">
        <v>8.5999999999999993E-2</v>
      </c>
      <c r="M9" s="391">
        <v>2.7E-2</v>
      </c>
      <c r="N9" s="391"/>
      <c r="O9" s="391">
        <v>1.157</v>
      </c>
      <c r="P9" s="391"/>
      <c r="Q9" s="391">
        <v>0.28100000000000003</v>
      </c>
      <c r="R9" s="307"/>
    </row>
    <row r="10" spans="1:18" ht="12" x14ac:dyDescent="0.3">
      <c r="A10" s="341">
        <v>4</v>
      </c>
      <c r="B10" s="427"/>
      <c r="C10" s="342" t="s">
        <v>223</v>
      </c>
      <c r="D10" s="391">
        <v>1.893</v>
      </c>
      <c r="E10" s="391"/>
      <c r="F10" s="391">
        <v>-6.9000000000000006E-2</v>
      </c>
      <c r="G10" s="391"/>
      <c r="H10" s="391">
        <v>1.9630000000000001</v>
      </c>
      <c r="I10" s="391"/>
      <c r="J10" s="391">
        <v>3.5999999999999997E-2</v>
      </c>
      <c r="K10" s="391"/>
      <c r="L10" s="391">
        <v>2.0219999999999998</v>
      </c>
      <c r="M10" s="391">
        <v>-1.4999999999999999E-2</v>
      </c>
      <c r="N10" s="391"/>
      <c r="O10" s="391">
        <v>-0.14899999999999999</v>
      </c>
      <c r="P10" s="391"/>
      <c r="Q10" s="391">
        <v>-2E-3</v>
      </c>
      <c r="R10" s="307"/>
    </row>
    <row r="11" spans="1:18" ht="12" x14ac:dyDescent="0.3">
      <c r="A11" s="341">
        <v>5</v>
      </c>
      <c r="B11" s="422"/>
      <c r="C11" s="396" t="s">
        <v>38</v>
      </c>
      <c r="D11" s="392">
        <v>1.373</v>
      </c>
      <c r="E11" s="392"/>
      <c r="F11" s="392">
        <v>0.98199999999999998</v>
      </c>
      <c r="G11" s="392"/>
      <c r="H11" s="392">
        <v>0.39100000000000001</v>
      </c>
      <c r="I11" s="392"/>
      <c r="J11" s="392">
        <v>-3.9E-2</v>
      </c>
      <c r="K11" s="392"/>
      <c r="L11" s="392">
        <v>0.86899999999999999</v>
      </c>
      <c r="M11" s="392">
        <v>-0.33400000000000002</v>
      </c>
      <c r="N11" s="392"/>
      <c r="O11" s="392">
        <v>0.69699999999999995</v>
      </c>
      <c r="P11" s="392"/>
      <c r="Q11" s="392">
        <v>0.18</v>
      </c>
      <c r="R11" s="322"/>
    </row>
    <row r="12" spans="1:18" ht="12" x14ac:dyDescent="0.3">
      <c r="A12" s="341">
        <v>1</v>
      </c>
      <c r="B12" s="424" t="s">
        <v>257</v>
      </c>
      <c r="C12" s="395" t="s">
        <v>259</v>
      </c>
      <c r="D12" s="391">
        <v>-4.9560000000000004</v>
      </c>
      <c r="E12" s="391"/>
      <c r="F12" s="391">
        <v>-3.5529999999999999</v>
      </c>
      <c r="G12" s="391"/>
      <c r="H12" s="391">
        <v>-1.4019999999999999</v>
      </c>
      <c r="I12" s="391"/>
      <c r="J12" s="391">
        <v>-2.09</v>
      </c>
      <c r="K12" s="391"/>
      <c r="L12" s="391">
        <v>-0.35099999999999998</v>
      </c>
      <c r="M12" s="391">
        <v>0.29099999999999998</v>
      </c>
      <c r="N12" s="391"/>
      <c r="O12" s="391">
        <v>-2.4809999999999999</v>
      </c>
      <c r="P12" s="391"/>
      <c r="Q12" s="391">
        <v>-0.32400000000000001</v>
      </c>
      <c r="R12" s="307"/>
    </row>
    <row r="13" spans="1:18" ht="12" x14ac:dyDescent="0.3">
      <c r="A13" s="341">
        <v>2</v>
      </c>
      <c r="B13" s="427"/>
      <c r="C13" s="344" t="s">
        <v>253</v>
      </c>
      <c r="D13" s="391">
        <v>-3.5680000000000001</v>
      </c>
      <c r="E13" s="391"/>
      <c r="F13" s="391">
        <v>-4.0620000000000003</v>
      </c>
      <c r="G13" s="391"/>
      <c r="H13" s="391">
        <v>0.49399999999999999</v>
      </c>
      <c r="I13" s="391"/>
      <c r="J13" s="391">
        <v>0.34200000000000003</v>
      </c>
      <c r="K13" s="391"/>
      <c r="L13" s="391">
        <v>-3.5339999999999998</v>
      </c>
      <c r="M13" s="391">
        <v>-0.47</v>
      </c>
      <c r="N13" s="391"/>
      <c r="O13" s="391">
        <v>9.0999999999999998E-2</v>
      </c>
      <c r="P13" s="391"/>
      <c r="Q13" s="391">
        <v>3.0000000000000001E-3</v>
      </c>
      <c r="R13" s="307"/>
    </row>
    <row r="14" spans="1:18" ht="12" x14ac:dyDescent="0.3">
      <c r="A14" s="341">
        <v>3</v>
      </c>
      <c r="B14" s="427"/>
      <c r="C14" s="344" t="s">
        <v>49</v>
      </c>
      <c r="D14" s="391">
        <v>-0.88500000000000001</v>
      </c>
      <c r="E14" s="391"/>
      <c r="F14" s="391">
        <v>-0.68600000000000005</v>
      </c>
      <c r="G14" s="391"/>
      <c r="H14" s="391">
        <v>-0.19900000000000001</v>
      </c>
      <c r="I14" s="391"/>
      <c r="J14" s="391">
        <v>0.20399999999999999</v>
      </c>
      <c r="K14" s="391"/>
      <c r="L14" s="391">
        <v>-3.3130000000000002</v>
      </c>
      <c r="M14" s="391">
        <v>-5.5E-2</v>
      </c>
      <c r="N14" s="391"/>
      <c r="O14" s="391">
        <v>2.2650000000000001</v>
      </c>
      <c r="P14" s="391"/>
      <c r="Q14" s="391">
        <v>1.4E-2</v>
      </c>
      <c r="R14" s="307"/>
    </row>
    <row r="15" spans="1:18" ht="12" x14ac:dyDescent="0.3">
      <c r="A15" s="341">
        <v>4</v>
      </c>
      <c r="B15" s="427"/>
      <c r="C15" s="344" t="s">
        <v>58</v>
      </c>
      <c r="D15" s="391">
        <v>-0.84599999999999997</v>
      </c>
      <c r="E15" s="391"/>
      <c r="F15" s="391">
        <v>-0.58199999999999996</v>
      </c>
      <c r="G15" s="391"/>
      <c r="H15" s="391">
        <v>-0.26400000000000001</v>
      </c>
      <c r="I15" s="391"/>
      <c r="J15" s="391">
        <v>-0.47399999999999998</v>
      </c>
      <c r="K15" s="391"/>
      <c r="L15" s="391">
        <v>-2E-3</v>
      </c>
      <c r="M15" s="391">
        <v>1.9E-2</v>
      </c>
      <c r="N15" s="391"/>
      <c r="O15" s="391">
        <v>-0.28399999999999997</v>
      </c>
      <c r="P15" s="391"/>
      <c r="Q15" s="391">
        <v>-0.104</v>
      </c>
      <c r="R15" s="307"/>
    </row>
    <row r="16" spans="1:18" ht="12" x14ac:dyDescent="0.3">
      <c r="A16" s="341">
        <v>5</v>
      </c>
      <c r="B16" s="427"/>
      <c r="C16" s="344" t="s">
        <v>30</v>
      </c>
      <c r="D16" s="391">
        <v>-0.56200000000000006</v>
      </c>
      <c r="E16" s="391"/>
      <c r="F16" s="391">
        <v>-0.53400000000000003</v>
      </c>
      <c r="G16" s="391"/>
      <c r="H16" s="391">
        <v>-2.8000000000000001E-2</v>
      </c>
      <c r="I16" s="391"/>
      <c r="J16" s="391">
        <v>-0.56999999999999995</v>
      </c>
      <c r="K16" s="391"/>
      <c r="L16" s="391">
        <v>0.25800000000000001</v>
      </c>
      <c r="M16" s="391">
        <v>3.9E-2</v>
      </c>
      <c r="N16" s="391"/>
      <c r="O16" s="391">
        <v>-0.39400000000000002</v>
      </c>
      <c r="P16" s="391"/>
      <c r="Q16" s="391">
        <v>0.105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4.25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3.15" x14ac:dyDescent="0.3">
      <c r="B20" s="350" t="s">
        <v>1844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3.15" x14ac:dyDescent="0.3">
      <c r="B21" s="350" t="s">
        <v>1865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ht="12" x14ac:dyDescent="0.3">
      <c r="B22" s="300"/>
      <c r="C22" s="307"/>
      <c r="D22" s="319"/>
      <c r="E22" s="302"/>
      <c r="F22" s="423" t="s">
        <v>1838</v>
      </c>
      <c r="G22" s="423"/>
      <c r="H22" s="423"/>
      <c r="I22" s="302"/>
      <c r="J22" s="423" t="s">
        <v>357</v>
      </c>
      <c r="K22" s="423"/>
      <c r="L22" s="423"/>
      <c r="M22" s="423"/>
      <c r="N22" s="423"/>
      <c r="O22" s="423"/>
      <c r="P22" s="423"/>
      <c r="Q22" s="423"/>
      <c r="R22" s="423"/>
    </row>
    <row r="23" spans="1:18" ht="12" x14ac:dyDescent="0.3">
      <c r="B23" s="321"/>
      <c r="C23" s="321"/>
      <c r="D23" s="316" t="s">
        <v>115</v>
      </c>
      <c r="E23" s="313"/>
      <c r="F23" s="313" t="s">
        <v>509</v>
      </c>
      <c r="G23" s="313"/>
      <c r="H23" s="313" t="s">
        <v>1569</v>
      </c>
      <c r="I23" s="315"/>
      <c r="J23" s="316" t="s">
        <v>1581</v>
      </c>
      <c r="K23" s="313"/>
      <c r="L23" s="313" t="s">
        <v>486</v>
      </c>
      <c r="M23" s="317" t="s">
        <v>1851</v>
      </c>
      <c r="N23" s="318"/>
      <c r="O23" s="317" t="s">
        <v>1583</v>
      </c>
      <c r="P23" s="318"/>
      <c r="Q23" s="317" t="s">
        <v>1584</v>
      </c>
      <c r="R23" s="318"/>
    </row>
    <row r="24" spans="1:18" ht="12" x14ac:dyDescent="0.3">
      <c r="A24" s="341">
        <v>1</v>
      </c>
      <c r="B24" s="420" t="s">
        <v>244</v>
      </c>
      <c r="C24" s="342" t="s">
        <v>389</v>
      </c>
      <c r="D24" s="391">
        <v>212.37299999999999</v>
      </c>
      <c r="E24" s="391"/>
      <c r="F24" s="391">
        <v>103.55800000000001</v>
      </c>
      <c r="G24" s="391"/>
      <c r="H24" s="391">
        <v>108.815</v>
      </c>
      <c r="I24" s="391"/>
      <c r="J24" s="391">
        <v>46.53</v>
      </c>
      <c r="K24" s="391"/>
      <c r="L24" s="391">
        <v>61.16</v>
      </c>
      <c r="M24" s="391">
        <v>15.292999999999999</v>
      </c>
      <c r="N24" s="391"/>
      <c r="O24" s="391">
        <v>65.831999999999994</v>
      </c>
      <c r="P24" s="391"/>
      <c r="Q24" s="391">
        <v>23.559000000000001</v>
      </c>
      <c r="R24" s="307"/>
    </row>
    <row r="25" spans="1:18" ht="12" x14ac:dyDescent="0.3">
      <c r="A25" s="341">
        <v>2</v>
      </c>
      <c r="B25" s="427"/>
      <c r="C25" s="342" t="s">
        <v>470</v>
      </c>
      <c r="D25" s="391">
        <v>84.364000000000004</v>
      </c>
      <c r="E25" s="391"/>
      <c r="F25" s="391">
        <v>22.550999999999998</v>
      </c>
      <c r="G25" s="391"/>
      <c r="H25" s="391">
        <v>61.814</v>
      </c>
      <c r="I25" s="391"/>
      <c r="J25" s="391">
        <v>13.569000000000001</v>
      </c>
      <c r="K25" s="391"/>
      <c r="L25" s="391">
        <v>22.222000000000001</v>
      </c>
      <c r="M25" s="391">
        <v>4.7539999999999996</v>
      </c>
      <c r="N25" s="391"/>
      <c r="O25" s="391">
        <v>17.038</v>
      </c>
      <c r="P25" s="391"/>
      <c r="Q25" s="391">
        <v>26.780999999999999</v>
      </c>
      <c r="R25" s="307"/>
    </row>
    <row r="26" spans="1:18" ht="12" x14ac:dyDescent="0.3">
      <c r="A26" s="341">
        <v>3</v>
      </c>
      <c r="B26" s="427"/>
      <c r="C26" s="342" t="s">
        <v>35</v>
      </c>
      <c r="D26" s="391">
        <v>18.457000000000001</v>
      </c>
      <c r="E26" s="391"/>
      <c r="F26" s="391">
        <v>13.054</v>
      </c>
      <c r="G26" s="391"/>
      <c r="H26" s="391">
        <v>5.4029999999999996</v>
      </c>
      <c r="I26" s="391"/>
      <c r="J26" s="391">
        <v>7.2210000000000001</v>
      </c>
      <c r="K26" s="391"/>
      <c r="L26" s="391">
        <v>5.03</v>
      </c>
      <c r="M26" s="391">
        <v>0.38200000000000001</v>
      </c>
      <c r="N26" s="391"/>
      <c r="O26" s="391">
        <v>4.6870000000000003</v>
      </c>
      <c r="P26" s="391"/>
      <c r="Q26" s="391">
        <v>1.137</v>
      </c>
      <c r="R26" s="307"/>
    </row>
    <row r="27" spans="1:18" ht="12" x14ac:dyDescent="0.3">
      <c r="A27" s="341">
        <v>4</v>
      </c>
      <c r="B27" s="427"/>
      <c r="C27" s="342" t="s">
        <v>223</v>
      </c>
      <c r="D27" s="391">
        <v>4.601</v>
      </c>
      <c r="E27" s="391"/>
      <c r="F27" s="391">
        <v>0.65</v>
      </c>
      <c r="G27" s="391"/>
      <c r="H27" s="391">
        <v>3.9510000000000001</v>
      </c>
      <c r="I27" s="391"/>
      <c r="J27" s="391">
        <v>7.9000000000000001E-2</v>
      </c>
      <c r="K27" s="391"/>
      <c r="L27" s="391">
        <v>4.0670000000000002</v>
      </c>
      <c r="M27" s="391">
        <v>2.1000000000000001E-2</v>
      </c>
      <c r="N27" s="391"/>
      <c r="O27" s="391">
        <v>0.40699999999999997</v>
      </c>
      <c r="P27" s="391"/>
      <c r="Q27" s="391">
        <v>2.5999999999999999E-2</v>
      </c>
      <c r="R27" s="307"/>
    </row>
    <row r="28" spans="1:18" ht="12" x14ac:dyDescent="0.3">
      <c r="A28" s="341">
        <v>5</v>
      </c>
      <c r="B28" s="422"/>
      <c r="C28" s="343" t="s">
        <v>38</v>
      </c>
      <c r="D28" s="392">
        <v>17.853000000000002</v>
      </c>
      <c r="E28" s="392"/>
      <c r="F28" s="392">
        <v>17.460999999999999</v>
      </c>
      <c r="G28" s="392"/>
      <c r="H28" s="392">
        <v>0.39200000000000002</v>
      </c>
      <c r="I28" s="392"/>
      <c r="J28" s="392">
        <v>5.2140000000000004</v>
      </c>
      <c r="K28" s="392"/>
      <c r="L28" s="392">
        <v>4.8940000000000001</v>
      </c>
      <c r="M28" s="392">
        <v>3.32</v>
      </c>
      <c r="N28" s="392"/>
      <c r="O28" s="392">
        <v>3.3010000000000002</v>
      </c>
      <c r="P28" s="392"/>
      <c r="Q28" s="392">
        <v>1.1240000000000001</v>
      </c>
      <c r="R28" s="322"/>
    </row>
    <row r="29" spans="1:18" ht="12" x14ac:dyDescent="0.3">
      <c r="A29" s="341">
        <v>1</v>
      </c>
      <c r="B29" s="424" t="s">
        <v>257</v>
      </c>
      <c r="C29" s="395" t="s">
        <v>259</v>
      </c>
      <c r="D29" s="391">
        <v>64.87</v>
      </c>
      <c r="E29" s="391"/>
      <c r="F29" s="391">
        <v>17.562999999999999</v>
      </c>
      <c r="G29" s="391"/>
      <c r="H29" s="391">
        <v>47.308</v>
      </c>
      <c r="I29" s="391"/>
      <c r="J29" s="391">
        <v>6.7480000000000002</v>
      </c>
      <c r="K29" s="391"/>
      <c r="L29" s="391">
        <v>17.061</v>
      </c>
      <c r="M29" s="391">
        <v>6.617</v>
      </c>
      <c r="N29" s="391"/>
      <c r="O29" s="391">
        <v>26.917000000000002</v>
      </c>
      <c r="P29" s="391"/>
      <c r="Q29" s="391">
        <v>7.5279999999999996</v>
      </c>
      <c r="R29" s="307"/>
    </row>
    <row r="30" spans="1:18" ht="12" x14ac:dyDescent="0.3">
      <c r="A30" s="341">
        <v>2</v>
      </c>
      <c r="B30" s="427"/>
      <c r="C30" s="342" t="s">
        <v>253</v>
      </c>
      <c r="D30" s="391">
        <v>17.695</v>
      </c>
      <c r="E30" s="391"/>
      <c r="F30" s="391">
        <v>16.637</v>
      </c>
      <c r="G30" s="391"/>
      <c r="H30" s="391">
        <v>1.0580000000000001</v>
      </c>
      <c r="I30" s="391"/>
      <c r="J30" s="391">
        <v>4.2930000000000001</v>
      </c>
      <c r="K30" s="391"/>
      <c r="L30" s="391">
        <v>8.9079999999999995</v>
      </c>
      <c r="M30" s="391">
        <v>1.321</v>
      </c>
      <c r="N30" s="391"/>
      <c r="O30" s="391">
        <v>3.0590000000000002</v>
      </c>
      <c r="P30" s="391"/>
      <c r="Q30" s="391">
        <v>0.114</v>
      </c>
      <c r="R30" s="307"/>
    </row>
    <row r="31" spans="1:18" ht="12" x14ac:dyDescent="0.3">
      <c r="A31" s="341">
        <v>3</v>
      </c>
      <c r="B31" s="427"/>
      <c r="C31" s="342" t="s">
        <v>49</v>
      </c>
      <c r="D31" s="391">
        <v>7.585</v>
      </c>
      <c r="E31" s="391"/>
      <c r="F31" s="391">
        <v>4.4400000000000004</v>
      </c>
      <c r="G31" s="391"/>
      <c r="H31" s="391">
        <v>3.145</v>
      </c>
      <c r="I31" s="391"/>
      <c r="J31" s="391">
        <v>1.0580000000000001</v>
      </c>
      <c r="K31" s="391"/>
      <c r="L31" s="391">
        <v>1.8029999999999999</v>
      </c>
      <c r="M31" s="391">
        <v>1.6E-2</v>
      </c>
      <c r="N31" s="391"/>
      <c r="O31" s="391">
        <v>4.3609999999999998</v>
      </c>
      <c r="P31" s="391"/>
      <c r="Q31" s="391">
        <v>0.34699999999999998</v>
      </c>
      <c r="R31" s="307"/>
    </row>
    <row r="32" spans="1:18" ht="12" x14ac:dyDescent="0.3">
      <c r="A32" s="341">
        <v>4</v>
      </c>
      <c r="B32" s="427"/>
      <c r="C32" s="342" t="s">
        <v>58</v>
      </c>
      <c r="D32" s="391">
        <v>12.712</v>
      </c>
      <c r="E32" s="391"/>
      <c r="F32" s="391">
        <v>8.2189999999999994</v>
      </c>
      <c r="G32" s="391"/>
      <c r="H32" s="391">
        <v>4.4930000000000003</v>
      </c>
      <c r="I32" s="391"/>
      <c r="J32" s="391">
        <v>4.609</v>
      </c>
      <c r="K32" s="391"/>
      <c r="L32" s="391">
        <v>2.5190000000000001</v>
      </c>
      <c r="M32" s="391">
        <v>0.26700000000000002</v>
      </c>
      <c r="N32" s="391"/>
      <c r="O32" s="391">
        <v>4.6239999999999997</v>
      </c>
      <c r="P32" s="391"/>
      <c r="Q32" s="391">
        <v>0.69399999999999995</v>
      </c>
      <c r="R32" s="307"/>
    </row>
    <row r="33" spans="1:18" ht="12" x14ac:dyDescent="0.3">
      <c r="A33" s="341">
        <v>5</v>
      </c>
      <c r="B33" s="427"/>
      <c r="C33" s="344" t="s">
        <v>30</v>
      </c>
      <c r="D33" s="391">
        <v>7.33</v>
      </c>
      <c r="E33" s="391"/>
      <c r="F33" s="391">
        <v>3.923</v>
      </c>
      <c r="G33" s="391"/>
      <c r="H33" s="391">
        <v>3.407</v>
      </c>
      <c r="I33" s="391"/>
      <c r="J33" s="391">
        <v>2.7789999999999999</v>
      </c>
      <c r="K33" s="391"/>
      <c r="L33" s="391">
        <v>2.032</v>
      </c>
      <c r="M33" s="391">
        <v>0.26400000000000001</v>
      </c>
      <c r="N33" s="391"/>
      <c r="O33" s="391">
        <v>1.5229999999999999</v>
      </c>
      <c r="P33" s="391"/>
      <c r="Q33" s="391">
        <v>0.73199999999999998</v>
      </c>
      <c r="R33" s="307"/>
    </row>
    <row r="34" spans="1:18" x14ac:dyDescent="0.35"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</row>
    <row r="48" spans="1:18" ht="12.75" customHeight="1" x14ac:dyDescent="0.35"/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  <row r="334" spans="20:20" x14ac:dyDescent="0.35">
      <c r="T334" s="305"/>
    </row>
  </sheetData>
  <mergeCells count="8">
    <mergeCell ref="B29:B33"/>
    <mergeCell ref="F5:H5"/>
    <mergeCell ref="J5:R5"/>
    <mergeCell ref="B7:B11"/>
    <mergeCell ref="B12:B16"/>
    <mergeCell ref="F22:H22"/>
    <mergeCell ref="J22:R22"/>
    <mergeCell ref="B24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2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2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2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2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2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2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2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2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2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2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2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2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2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2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2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2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23" t="s">
        <v>1838</v>
      </c>
      <c r="H49" s="423"/>
      <c r="I49" s="423"/>
      <c r="J49" s="302"/>
      <c r="K49" s="423" t="s">
        <v>357</v>
      </c>
      <c r="L49" s="423"/>
      <c r="M49" s="423"/>
      <c r="N49" s="423"/>
      <c r="O49" s="423"/>
      <c r="P49" s="423"/>
      <c r="Q49" s="423"/>
      <c r="R49" s="423"/>
      <c r="S49" s="423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20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21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21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21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22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24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2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2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27"/>
      <c r="D59" s="344"/>
      <c r="E59" s="334"/>
      <c r="F59" s="334"/>
      <c r="G59" s="334"/>
      <c r="H59" s="373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2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23" t="s">
        <v>1838</v>
      </c>
      <c r="H65" s="423"/>
      <c r="I65" s="423"/>
      <c r="J65" s="302"/>
      <c r="K65" s="423" t="s">
        <v>357</v>
      </c>
      <c r="L65" s="423"/>
      <c r="M65" s="423"/>
      <c r="N65" s="423"/>
      <c r="O65" s="423"/>
      <c r="P65" s="423"/>
      <c r="Q65" s="423"/>
      <c r="R65" s="423"/>
      <c r="S65" s="423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20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21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21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21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22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24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2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2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27"/>
      <c r="D75" s="344"/>
      <c r="E75" s="334"/>
      <c r="F75" s="334"/>
      <c r="G75" s="334"/>
      <c r="H75" s="373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2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23" t="s">
        <v>1838</v>
      </c>
      <c r="H86" s="423"/>
      <c r="I86" s="423"/>
      <c r="J86" s="302"/>
      <c r="K86" s="423" t="s">
        <v>357</v>
      </c>
      <c r="L86" s="423"/>
      <c r="M86" s="423"/>
      <c r="N86" s="423"/>
      <c r="O86" s="423"/>
      <c r="P86" s="423"/>
      <c r="Q86" s="423"/>
      <c r="R86" s="423"/>
      <c r="S86" s="423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20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2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2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2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22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24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2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2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2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2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23" t="s">
        <v>1838</v>
      </c>
      <c r="H103" s="423"/>
      <c r="I103" s="423"/>
      <c r="J103" s="302"/>
      <c r="K103" s="423" t="s">
        <v>357</v>
      </c>
      <c r="L103" s="423"/>
      <c r="M103" s="423"/>
      <c r="N103" s="423"/>
      <c r="O103" s="423"/>
      <c r="P103" s="423"/>
      <c r="Q103" s="423"/>
      <c r="R103" s="423"/>
      <c r="S103" s="423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20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2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2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2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22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24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2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2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2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2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26" t="s">
        <v>1832</v>
      </c>
      <c r="BC180" s="426"/>
      <c r="BD180" s="426"/>
      <c r="BE180" s="426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29" t="s">
        <v>344</v>
      </c>
      <c r="B1" s="429"/>
      <c r="C1" s="429"/>
      <c r="D1" s="429"/>
      <c r="E1" s="429"/>
      <c r="F1" s="429"/>
    </row>
    <row r="2" spans="1:39" s="20" customFormat="1" ht="18" customHeight="1" x14ac:dyDescent="0.4">
      <c r="A2" s="431" t="s">
        <v>345</v>
      </c>
      <c r="B2" s="431"/>
      <c r="C2" s="43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33">
        <f ca="1">TODAY()</f>
        <v>43909</v>
      </c>
      <c r="AH2" s="433"/>
      <c r="AI2" s="433"/>
    </row>
    <row r="3" spans="1:39" s="20" customFormat="1" ht="18" customHeight="1" x14ac:dyDescent="0.4">
      <c r="A3" s="431" t="s">
        <v>44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30">
        <v>42248</v>
      </c>
      <c r="E5" s="430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34" t="s">
        <v>204</v>
      </c>
      <c r="F8" s="434"/>
      <c r="G8" s="434"/>
      <c r="H8" s="434"/>
      <c r="I8" s="434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35" t="s">
        <v>483</v>
      </c>
      <c r="L9" s="435"/>
      <c r="M9" s="435"/>
      <c r="N9" s="37"/>
      <c r="O9" s="435" t="s">
        <v>357</v>
      </c>
      <c r="P9" s="435"/>
      <c r="Q9" s="435"/>
      <c r="R9" s="435"/>
      <c r="S9" s="435"/>
      <c r="T9" s="157"/>
      <c r="U9" s="436" t="s">
        <v>484</v>
      </c>
      <c r="V9" s="436"/>
      <c r="W9" s="436"/>
      <c r="X9" s="436"/>
      <c r="Y9" s="436"/>
      <c r="Z9" s="436"/>
      <c r="AA9" s="436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38" t="s">
        <v>485</v>
      </c>
      <c r="P10" s="43"/>
      <c r="Q10" s="43" t="s">
        <v>486</v>
      </c>
      <c r="R10" s="43"/>
      <c r="S10" s="43" t="s">
        <v>487</v>
      </c>
      <c r="T10" s="43"/>
      <c r="U10" s="437"/>
      <c r="V10" s="437"/>
      <c r="W10" s="437"/>
      <c r="X10" s="437"/>
      <c r="Y10" s="437"/>
      <c r="Z10" s="437"/>
      <c r="AA10" s="437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39"/>
      <c r="P11" s="43"/>
      <c r="Q11" s="43"/>
      <c r="R11" s="43"/>
      <c r="S11" s="43"/>
      <c r="T11" s="43"/>
      <c r="U11" s="440" t="s">
        <v>488</v>
      </c>
      <c r="V11" s="43"/>
      <c r="W11" s="440" t="s">
        <v>489</v>
      </c>
      <c r="X11" s="43"/>
      <c r="Y11" s="442" t="s">
        <v>490</v>
      </c>
      <c r="Z11" s="158"/>
      <c r="AA11" s="443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39"/>
      <c r="V12" s="45"/>
      <c r="W12" s="441"/>
      <c r="X12" s="45"/>
      <c r="Y12" s="442"/>
      <c r="Z12" s="158"/>
      <c r="AA12" s="442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32" t="s">
        <v>379</v>
      </c>
      <c r="B196" s="432"/>
      <c r="C196" s="432"/>
      <c r="D196" s="432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Underwood, Shanea</cp:lastModifiedBy>
  <cp:lastPrinted>2009-03-16T15:20:12Z</cp:lastPrinted>
  <dcterms:created xsi:type="dcterms:W3CDTF">1999-04-12T10:32:52Z</dcterms:created>
  <dcterms:modified xsi:type="dcterms:W3CDTF">2020-03-19T11:25:16Z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-1969208358</vt:i4>
  </property>
  <property fmtid="{D5CDD505-2E9C-101B-9397-08002B2CF9AE}" pid="3" name="_NewReviewCycle">
    <vt:lpwstr/>
  </property>
  <property fmtid="{D5CDD505-2E9C-101B-9397-08002B2CF9AE}" pid="4" name="_EmailSubject">
    <vt:lpwstr>Consolidated Publication Q4 2019</vt:lpwstr>
  </property>
  <property fmtid="{D5CDD505-2E9C-101B-9397-08002B2CF9AE}" pid="5" name="_AuthorEmail">
    <vt:lpwstr>Shanea.Underwood@bankofengland.gsi.gov.uk</vt:lpwstr>
  </property>
  <property fmtid="{D5CDD505-2E9C-101B-9397-08002B2CF9AE}" pid="6" name="_AuthorEmailDisplayName">
    <vt:lpwstr>Underwood, Shanea</vt:lpwstr>
  </property>
</Properties>
</file>