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 fullPrecision="0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<sst xmlns="http://schemas.openxmlformats.org/spreadsheetml/2006/main" count="6789" uniqueCount="1869">
  <si>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</si>
  <si>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</si>
  <si>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</si>
  <si>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</si>
  <si>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</si>
  <si>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</si>
  <si>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</si>
  <si>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</si>
  <si>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</si>
  <si>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</si>
  <si>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</si>
  <si>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</si>
  <si>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</si>
  <si>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</si>
  <si>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</si>
  <si>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</si>
  <si>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</si>
  <si>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</si>
  <si>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</si>
  <si>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</si>
  <si>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</si>
  <si>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</si>
  <si>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</si>
  <si>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</si>
  <si>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</si>
  <si>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</si>
  <si>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</si>
  <si>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</si>
  <si>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</si>
  <si>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</si>
  <si>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</si>
  <si>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</si>
  <si>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</si>
  <si>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</si>
  <si>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</si>
  <si>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</si>
  <si>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</si>
  <si>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</si>
  <si>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</si>
  <si>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</si>
  <si>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</si>
  <si>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</si>
  <si>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</si>
  <si>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</si>
  <si>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</si>
  <si>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</si>
  <si>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</si>
  <si>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</si>
  <si>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</si>
  <si>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</si>
  <si>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</si>
  <si>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</si>
  <si>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</si>
  <si>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</si>
  <si>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</si>
  <si>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</si>
  <si>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</si>
  <si>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</si>
  <si>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</si>
  <si>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</si>
  <si>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</si>
  <si>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</si>
  <si>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</si>
  <si>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</si>
  <si>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</si>
  <si>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</si>
  <si>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</si>
  <si>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</si>
  <si>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</si>
  <si>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</si>
  <si>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</si>
  <si>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</si>
  <si>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</si>
  <si>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</si>
  <si>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</si>
  <si>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</si>
  <si>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</si>
  <si>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</si>
  <si>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</si>
  <si>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</si>
  <si>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</si>
  <si>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</si>
  <si>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</si>
  <si>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</si>
  <si>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</si>
  <si>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</si>
  <si>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</si>
  <si>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</si>
  <si>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</si>
  <si>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</si>
  <si>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</si>
  <si>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</si>
  <si>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</si>
  <si>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</si>
  <si>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</si>
  <si>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</si>
  <si>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</si>
  <si>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</si>
  <si>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</si>
  <si>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</si>
  <si>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</si>
  <si>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</si>
  <si>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</si>
  <si>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</si>
  <si>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</si>
  <si>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</si>
  <si>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</si>
  <si>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</si>
  <si>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</si>
  <si>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</si>
  <si>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</si>
  <si>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</si>
  <si>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</si>
  <si>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</si>
  <si>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</si>
  <si>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</si>
  <si>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</si>
  <si>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</si>
  <si>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</si>
  <si>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</si>
  <si>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</si>
  <si>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</si>
  <si>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</si>
  <si>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</si>
  <si>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</si>
  <si>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</si>
  <si>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</si>
  <si>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</si>
  <si>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</si>
  <si>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</si>
  <si>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</si>
  <si>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</si>
  <si>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</si>
  <si>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</si>
  <si>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</si>
  <si>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</si>
  <si>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</si>
  <si>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</si>
  <si>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</si>
  <si>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</si>
  <si>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</si>
  <si>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</si>
  <si>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</si>
  <si>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</si>
  <si>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</si>
  <si>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</si>
  <si>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</si>
  <si>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</si>
  <si>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</si>
  <si>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</si>
  <si>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</si>
  <si>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</si>
  <si>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</si>
  <si>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</si>
  <si>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</si>
  <si>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</si>
  <si>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</si>
  <si>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</si>
  <si>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</si>
  <si>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</si>
  <si>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</si>
  <si>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</si>
  <si>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</si>
  <si>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</si>
  <si>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</si>
  <si>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</si>
  <si>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</si>
  <si>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</si>
  <si>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</si>
  <si>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</si>
  <si>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</si>
  <si>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</si>
  <si>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</si>
  <si>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</si>
  <si>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</si>
  <si>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</si>
  <si>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</si>
  <si>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</si>
  <si>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</si>
  <si>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</si>
  <si>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</si>
  <si>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</si>
  <si>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</si>
  <si>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</si>
  <si>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</si>
  <si>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</si>
  <si>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</si>
  <si>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</si>
  <si>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</si>
  <si>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</si>
  <si>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</si>
  <si>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</si>
  <si>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</si>
  <si>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</si>
  <si>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</si>
  <si>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</si>
  <si>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</si>
  <si>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</si>
  <si>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</si>
  <si>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</si>
  <si>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</si>
  <si>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</si>
  <si>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</si>
  <si>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</si>
  <si>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</si>
  <si>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</si>
  <si>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</si>
  <si>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</si>
  <si>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</si>
  <si>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</si>
  <si>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</si>
  <si>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</si>
  <si>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</si>
  <si>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</si>
  <si>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</si>
  <si>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</si>
  <si>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</si>
  <si>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</si>
  <si>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</si>
  <si>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</si>
  <si>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</si>
  <si>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</si>
  <si>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</si>
  <si>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</si>
  <si>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</si>
  <si>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</si>
  <si>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</si>
  <si>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</si>
  <si>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</si>
  <si>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</si>
  <si>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</si>
  <si>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</si>
  <si>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</si>
  <si>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</si>
  <si>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</si>
  <si>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</si>
  <si>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</si>
  <si>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</si>
  <si>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</si>
  <si>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</si>
  <si>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</si>
  <si>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</si>
  <si>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</si>
  <si>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</si>
  <si>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</si>
  <si>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</si>
  <si>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</si>
  <si>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</si>
  <si>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</si>
  <si>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</si>
  <si>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</si>
  <si>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</si>
  <si>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</si>
  <si>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</si>
  <si>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</si>
  <si>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</si>
  <si>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</si>
  <si>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</si>
  <si>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</si>
  <si>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</si>
  <si>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</si>
  <si>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</si>
  <si>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</si>
  <si>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</si>
  <si>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</si>
  <si>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</si>
  <si>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</si>
  <si>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</si>
  <si>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</si>
  <si>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</si>
  <si>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</si>
  <si>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</si>
  <si>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</si>
  <si>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</si>
  <si>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</si>
  <si>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</si>
  <si>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</si>
  <si>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</si>
  <si>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</si>
  <si>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</si>
  <si>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</si>
  <si>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</si>
  <si>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</si>
  <si>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</si>
  <si>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</si>
  <si>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</si>
  <si>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</si>
  <si>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</si>
  <si>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</si>
  <si>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</si>
  <si>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</si>
  <si>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</si>
  <si>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</si>
  <si>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</si>
  <si>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</si>
  <si>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</si>
  <si>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</si>
  <si>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</si>
  <si>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</si>
  <si>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</si>
  <si>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</si>
  <si>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</si>
  <si>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</si>
  <si>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</si>
  <si>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</si>
  <si>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</si>
  <si>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</si>
  <si>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</si>
  <si>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</si>
  <si>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</si>
  <si>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</si>
  <si>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</si>
  <si>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</si>
  <si>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</si>
  <si>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</si>
  <si>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</si>
  <si>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</si>
  <si>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</si>
  <si>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</si>
  <si>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</si>
  <si>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</si>
  <si>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</si>
  <si>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</si>
  <si>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</si>
  <si>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</si>
  <si>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</si>
  <si>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</si>
  <si>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</si>
  <si>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</si>
  <si>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</si>
  <si>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</si>
  <si>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</si>
  <si>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</si>
  <si>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</si>
  <si>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</si>
  <si>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</si>
  <si>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</si>
  <si>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</si>
  <si>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</si>
  <si>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</si>
  <si>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</si>
  <si>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</si>
  <si>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</si>
  <si>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</si>
  <si>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</si>
  <si>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</si>
  <si>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</si>
  <si>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</si>
  <si>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</si>
  <si>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</si>
  <si>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</si>
  <si>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</si>
  <si>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</si>
  <si>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</si>
  <si>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</si>
  <si>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</si>
  <si>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</si>
  <si>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</si>
  <si>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</si>
  <si>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</si>
  <si>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</si>
  <si>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</si>
  <si>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</si>
  <si>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</si>
  <si>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</si>
  <si>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</si>
  <si>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</si>
  <si>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</si>
  <si>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</si>
  <si>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</si>
  <si>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</si>
  <si>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</si>
  <si>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</si>
  <si>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</si>
  <si>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</si>
  <si>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</si>
  <si>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</si>
  <si>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</si>
  <si>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</si>
  <si>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</si>
  <si>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</si>
  <si>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</si>
  <si>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</si>
  <si>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</si>
  <si>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</si>
  <si>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</si>
  <si>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</si>
  <si>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</si>
  <si>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</si>
  <si>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</si>
  <si>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</si>
  <si>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</si>
  <si>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</si>
  <si>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</si>
  <si>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</si>
  <si>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</si>
  <si>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</si>
  <si>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</si>
  <si>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</si>
  <si>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</si>
  <si>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</si>
  <si>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</si>
  <si>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</si>
  <si>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</si>
  <si>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</si>
  <si>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</si>
  <si>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</si>
  <si>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</si>
  <si>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</si>
  <si>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</si>
  <si>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</si>
  <si>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</si>
  <si>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</si>
  <si>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</si>
  <si>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</si>
  <si>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</si>
  <si>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</si>
  <si>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</si>
  <si>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</si>
  <si>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</si>
  <si>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</si>
  <si>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</si>
  <si>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</si>
  <si>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</si>
  <si>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</si>
  <si>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</si>
  <si>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</si>
  <si>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</si>
  <si>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</si>
  <si>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</si>
  <si>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</si>
  <si>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</si>
  <si>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</si>
  <si>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</si>
  <si>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</si>
  <si>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</si>
  <si>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</si>
  <si>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</si>
  <si>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</si>
  <si>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</si>
  <si>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</si>
  <si>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</si>
  <si>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</si>
  <si>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</si>
  <si>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</si>
  <si>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</si>
  <si>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</si>
  <si>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</si>
  <si>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</si>
  <si>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</si>
  <si>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</si>
  <si>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</si>
  <si>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</si>
  <si>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</si>
  <si>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</si>
  <si>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</si>
  <si>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</si>
  <si>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</si>
  <si>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</si>
  <si>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</si>
  <si>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</si>
  <si>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</si>
  <si>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</si>
  <si>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</si>
  <si>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</si>
  <si>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</si>
  <si>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</si>
  <si>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</si>
  <si>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</si>
  <si>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</si>
  <si>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</si>
  <si>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</si>
  <si>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</si>
  <si>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</si>
  <si>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</si>
  <si>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</si>
  <si>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</si>
  <si>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</si>
  <si>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</si>
  <si>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</si>
  <si>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</si>
  <si>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</si>
  <si>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</si>
  <si>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</si>
  <si>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</si>
  <si>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</si>
  <si>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</si>
  <si>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</si>
  <si>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</si>
  <si>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</si>
  <si>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</si>
  <si>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</si>
  <si>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</si>
  <si>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</si>
  <si>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</si>
  <si>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</si>
  <si>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</si>
  <si>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</si>
  <si>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</si>
  <si>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</si>
  <si>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</si>
  <si>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</si>
  <si>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</si>
  <si>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</si>
  <si>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</si>
  <si>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</si>
  <si>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</si>
  <si>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</si>
  <si>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</si>
  <si>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</si>
  <si>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</si>
  <si>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</si>
  <si>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</si>
  <si>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</si>
  <si>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</si>
  <si>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</si>
  <si>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</si>
  <si>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</si>
  <si>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</si>
  <si>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</si>
  <si>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</si>
  <si>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</si>
  <si>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</si>
  <si>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</si>
  <si>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</si>
  <si>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</si>
  <si>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</si>
  <si>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</si>
  <si>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</si>
  <si>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</si>
  <si>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</si>
  <si>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</si>
  <si>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</si>
  <si>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</si>
  <si>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</si>
  <si>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</si>
  <si>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</si>
  <si>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</si>
  <si>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</si>
  <si>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</si>
  <si>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</si>
  <si>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</si>
  <si>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</si>
  <si>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</si>
  <si>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</si>
  <si>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</si>
  <si>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</si>
  <si>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</si>
  <si>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</si>
  <si>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</si>
  <si>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</si>
  <si>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</si>
  <si>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</si>
  <si>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</si>
  <si>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</si>
  <si>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</si>
  <si>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</si>
  <si>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</si>
  <si>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</si>
  <si>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</si>
  <si>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</si>
  <si>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</si>
  <si>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</si>
  <si>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</si>
  <si>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</si>
  <si>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</si>
  <si>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</si>
  <si>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</si>
  <si>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</si>
  <si>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</si>
  <si>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</si>
  <si>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</si>
  <si>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</si>
  <si>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</si>
  <si>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</si>
  <si>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</si>
  <si>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</si>
  <si>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</si>
  <si>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</si>
  <si>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</si>
  <si>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</si>
  <si>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</si>
  <si>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</si>
  <si>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</si>
  <si>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</si>
  <si>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</si>
  <si>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</si>
  <si>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</si>
  <si>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</si>
  <si>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</si>
  <si>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</si>
  <si>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</si>
  <si>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</si>
  <si>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</si>
  <si>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</si>
  <si>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</si>
  <si>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</si>
  <si>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</si>
  <si>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</si>
  <si>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</si>
  <si>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</si>
  <si>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</si>
  <si>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</si>
  <si>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</si>
  <si>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</si>
  <si>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</si>
  <si>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</si>
  <si>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</si>
  <si>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</si>
  <si>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</si>
  <si>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</si>
  <si>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</si>
  <si>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</si>
  <si>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</si>
  <si>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</si>
  <si>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</si>
  <si>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</si>
  <si>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</si>
  <si>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</si>
  <si>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</si>
  <si>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</si>
  <si>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</si>
  <si>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</si>
  <si>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</si>
  <si>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</si>
  <si>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</si>
  <si>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</si>
  <si>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</si>
  <si>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</si>
  <si>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</si>
  <si>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</si>
  <si>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</si>
  <si>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</si>
  <si>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</si>
  <si>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</si>
  <si>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</si>
  <si>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</si>
  <si>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</si>
  <si>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</si>
  <si>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</si>
  <si>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</si>
  <si>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</si>
  <si>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</si>
  <si>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</si>
  <si>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</si>
  <si>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</si>
  <si>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</si>
  <si>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</si>
  <si>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</si>
  <si>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</si>
  <si>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</si>
  <si>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</si>
  <si>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</si>
  <si>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</si>
  <si>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</si>
  <si>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</si>
  <si>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</si>
  <si>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</si>
  <si>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</si>
  <si>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</si>
  <si>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</si>
  <si>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</si>
  <si>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</si>
  <si>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</si>
  <si>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</si>
  <si>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</si>
  <si>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</si>
  <si>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</si>
  <si>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</si>
  <si>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</si>
  <si>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</si>
  <si>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</si>
  <si>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</si>
  <si>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</si>
  <si>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</si>
  <si>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</si>
  <si>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</si>
  <si>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</si>
  <si>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</si>
  <si>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</si>
  <si>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</si>
  <si>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</si>
  <si>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</si>
  <si>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</si>
  <si>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</si>
  <si>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</si>
  <si>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</si>
  <si>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</si>
  <si>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</si>
  <si>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</si>
  <si>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</si>
  <si>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</si>
  <si>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</si>
  <si>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</si>
  <si>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</si>
  <si>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</si>
  <si>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</si>
  <si>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</si>
  <si>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</si>
  <si>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</si>
  <si>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</si>
  <si>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</si>
  <si>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</si>
  <si>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</si>
  <si>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</si>
  <si>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</si>
  <si>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</si>
  <si>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</si>
  <si>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</si>
  <si>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</si>
  <si>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</si>
  <si>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</si>
  <si>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</si>
  <si>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</si>
  <si>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</si>
  <si>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</si>
  <si>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</si>
  <si>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</si>
  <si>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</si>
  <si>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</si>
  <si>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</si>
  <si>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</si>
  <si>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</si>
  <si>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</si>
  <si>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</si>
  <si>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</si>
  <si>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</si>
  <si>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</si>
  <si>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</si>
  <si>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</si>
  <si>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</si>
  <si>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</si>
  <si>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</si>
  <si>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</si>
  <si>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</si>
  <si>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</si>
  <si>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</si>
  <si>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</si>
  <si>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</si>
  <si>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</si>
  <si>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</si>
  <si>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</si>
  <si>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</si>
  <si>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</si>
  <si>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</si>
  <si>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</si>
  <si>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</si>
  <si>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</si>
  <si>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</si>
  <si>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</si>
  <si>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</si>
  <si>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</si>
  <si>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</si>
  <si>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</si>
  <si>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</si>
  <si>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</si>
  <si>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</si>
  <si>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</si>
  <si>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</si>
  <si>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</si>
  <si>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</si>
  <si>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</si>
  <si>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</si>
  <si>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</si>
  <si>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</si>
  <si>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</si>
  <si>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</si>
  <si>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</si>
  <si>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</si>
  <si>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</si>
  <si>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</si>
  <si>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</si>
  <si>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</si>
  <si>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</si>
  <si>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</si>
  <si>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</si>
  <si>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</si>
  <si>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</si>
  <si>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</si>
  <si>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</si>
  <si>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</si>
  <si>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</si>
  <si>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</si>
  <si>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</si>
  <si>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</si>
  <si>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</si>
  <si>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</si>
  <si>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</si>
  <si>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</si>
  <si>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</si>
  <si>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</si>
  <si>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</si>
  <si>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</si>
  <si>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</si>
  <si>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</si>
  <si>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</si>
  <si>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</si>
  <si>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</si>
  <si>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</si>
  <si>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</si>
  <si>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</si>
  <si>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</si>
  <si>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</si>
  <si>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</si>
  <si>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</si>
  <si>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</si>
  <si>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</si>
  <si>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</si>
  <si>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</si>
  <si>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</si>
  <si>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</si>
  <si>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</si>
  <si>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</si>
  <si>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</si>
  <si>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</si>
  <si>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</si>
  <si>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</si>
  <si>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</si>
  <si>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</si>
  <si>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</si>
  <si>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</si>
  <si>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</si>
  <si>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</si>
  <si>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</si>
  <si>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</si>
  <si>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</si>
  <si>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</si>
  <si>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</si>
  <si>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</si>
  <si>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</si>
  <si>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</si>
  <si>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</si>
  <si>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</si>
  <si>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</si>
  <si>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</si>
  <si>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</si>
  <si>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</si>
  <si>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</si>
  <si>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</si>
  <si>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</si>
  <si>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</si>
  <si>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</si>
  <si>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</si>
  <si>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</si>
  <si>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</si>
  <si>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</si>
  <si>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</si>
  <si>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</si>
  <si>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</si>
  <si>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</si>
  <si>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</si>
  <si>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</si>
  <si>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</si>
  <si>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</si>
  <si>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</si>
  <si>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</si>
  <si>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</si>
  <si>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</si>
  <si>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</si>
  <si>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</si>
  <si>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</si>
  <si>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</si>
  <si>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</si>
  <si>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</si>
  <si>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</si>
  <si>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</si>
  <si>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</si>
  <si>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</si>
  <si>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</si>
  <si>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</si>
  <si>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</si>
  <si>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</si>
  <si>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</si>
  <si>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</si>
  <si>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</si>
  <si>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</si>
  <si>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</si>
  <si>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</si>
  <si>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</si>
  <si>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</si>
  <si>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</si>
  <si>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</si>
  <si>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</si>
  <si>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</si>
  <si>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</si>
  <si>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</si>
  <si>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</si>
  <si>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</si>
  <si>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</si>
  <si>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</si>
  <si>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</si>
  <si>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</si>
  <si>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</si>
  <si>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</si>
  <si>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</si>
  <si>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</si>
  <si>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</si>
  <si>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</si>
  <si>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</si>
  <si>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</si>
  <si>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</si>
  <si>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</si>
  <si>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</si>
  <si>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</si>
  <si>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</si>
  <si>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</si>
  <si>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</si>
  <si>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</si>
  <si>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</si>
  <si>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</si>
  <si>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</si>
  <si>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</si>
  <si>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</si>
  <si>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</si>
  <si>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</si>
  <si>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</si>
  <si>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</si>
  <si>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</si>
  <si>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</si>
  <si>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</si>
  <si>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</si>
  <si>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</si>
  <si>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</si>
  <si>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</si>
  <si>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</si>
  <si>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</si>
  <si>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</si>
  <si>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</si>
  <si>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</si>
  <si>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</si>
  <si>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</si>
  <si>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</si>
  <si>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</si>
  <si>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</si>
  <si>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</si>
  <si>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</si>
  <si>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</si>
  <si>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</si>
  <si>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</si>
  <si>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</si>
  <si>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</si>
  <si>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</si>
  <si>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</si>
  <si>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</si>
  <si>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</si>
  <si>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</si>
  <si>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</si>
  <si>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</si>
  <si>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</si>
  <si>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</si>
  <si>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</si>
  <si>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</si>
  <si>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</si>
  <si>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</si>
  <si>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</si>
  <si>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</si>
  <si>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</si>
  <si>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</si>
  <si>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</si>
  <si>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</si>
  <si>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</si>
  <si>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</si>
  <si>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</si>
  <si>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</si>
  <si>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</si>
  <si>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</si>
  <si>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</si>
  <si>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</si>
  <si>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</si>
  <si>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</si>
  <si>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</si>
  <si>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</si>
  <si>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</si>
  <si>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</si>
  <si>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</si>
  <si>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</si>
  <si>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</si>
  <si>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</si>
  <si>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</si>
  <si>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</si>
  <si>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</si>
  <si>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</si>
  <si>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</si>
  <si>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</si>
  <si>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</si>
  <si>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</si>
  <si>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</si>
  <si>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</si>
  <si>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</si>
  <si>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</si>
  <si>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</si>
  <si>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</si>
  <si>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</si>
  <si>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</si>
  <si>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</si>
  <si>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</si>
  <si>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</si>
  <si>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</si>
  <si>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</si>
  <si>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</si>
  <si>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</si>
  <si>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</si>
  <si>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</si>
  <si>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</si>
  <si>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</si>
  <si>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</si>
  <si>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</si>
  <si>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</si>
  <si>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</si>
  <si>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</si>
  <si>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</si>
  <si>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</si>
  <si>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</si>
  <si>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</si>
  <si>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</si>
  <si>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</si>
  <si>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</si>
  <si>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</si>
  <si>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</si>
  <si>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</si>
  <si>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</si>
  <si>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</si>
  <si>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</si>
  <si>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</si>
  <si>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</si>
  <si>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</si>
  <si>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</si>
  <si>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</si>
  <si>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</si>
  <si>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</si>
  <si>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</si>
  <si>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</si>
  <si>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</si>
  <si>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</si>
  <si>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</si>
  <si>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</si>
  <si>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</si>
  <si>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</si>
  <si>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</si>
  <si>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</si>
  <si>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</si>
  <si>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</si>
  <si>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</si>
  <si>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</si>
  <si>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</si>
  <si>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</si>
  <si>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</si>
  <si>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</si>
  <si>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</si>
  <si>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</si>
  <si>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</si>
  <si>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</si>
  <si>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</si>
  <si>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</si>
  <si>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</si>
  <si>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</si>
  <si>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</si>
  <si>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</si>
  <si>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</si>
  <si>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</si>
  <si>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</si>
  <si>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</si>
  <si>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</si>
  <si>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</si>
  <si>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</si>
  <si>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</si>
  <si>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</si>
  <si>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</si>
  <si>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</si>
  <si>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</si>
  <si>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</si>
  <si>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</si>
  <si>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</si>
  <si>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</si>
  <si>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</si>
  <si>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</si>
  <si>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</si>
  <si>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</si>
  <si>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</si>
  <si>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</si>
  <si>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</si>
  <si>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</si>
  <si>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</si>
  <si>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</si>
  <si>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</si>
  <si>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</si>
  <si>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</si>
  <si>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</si>
  <si>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</si>
  <si>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</si>
  <si>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</si>
  <si>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</si>
  <si>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</si>
  <si>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</si>
  <si>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</si>
  <si>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</si>
  <si>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</si>
  <si>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</si>
  <si>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</si>
  <si>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</si>
  <si>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</si>
  <si>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</si>
  <si>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</si>
  <si>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</si>
  <si>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</si>
  <si>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</si>
  <si>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</si>
  <si>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</si>
  <si>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</si>
  <si>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</si>
  <si>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</si>
  <si>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</si>
  <si>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</si>
  <si>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</si>
  <si>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</si>
  <si>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</si>
  <si>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</si>
  <si>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</si>
  <si>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</si>
  <si>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</si>
  <si>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</si>
  <si>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</si>
  <si>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</si>
  <si>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</si>
  <si>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</si>
  <si>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</si>
  <si>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</si>
  <si>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</si>
  <si>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</si>
  <si>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</si>
  <si>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</si>
  <si>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</si>
  <si>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</si>
  <si>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</si>
  <si>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</si>
  <si>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</si>
  <si>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</si>
  <si>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</si>
  <si>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</si>
  <si>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</si>
  <si>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</si>
  <si>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</si>
  <si>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</si>
  <si>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</si>
  <si>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</si>
  <si>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</si>
  <si>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</si>
  <si>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</si>
  <si>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</si>
  <si>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</si>
  <si>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</si>
  <si>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</si>
  <si>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</si>
  <si>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</si>
  <si>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</si>
  <si>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</si>
  <si>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</si>
  <si>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</si>
  <si>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</si>
  <si>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</si>
  <si>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</si>
  <si>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</si>
  <si>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</si>
  <si>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</si>
  <si>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</si>
  <si>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</si>
  <si>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</si>
  <si>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</si>
  <si>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</si>
  <si>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</si>
  <si>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</si>
  <si>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</si>
  <si>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</si>
  <si>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</si>
  <si>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</si>
  <si>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</si>
  <si>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</si>
  <si>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</si>
  <si>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</si>
  <si>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</si>
  <si>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</si>
  <si>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</si>
  <si>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</si>
  <si>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</si>
  <si>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</si>
  <si>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</si>
  <si>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</si>
  <si>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</si>
  <si>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</si>
  <si>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</si>
  <si>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</si>
  <si>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</si>
  <si>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</si>
  <si>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</si>
  <si>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</si>
  <si>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</si>
  <si>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</si>
  <si>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</si>
  <si>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</si>
  <si>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</si>
  <si>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</si>
  <si>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</si>
  <si>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</si>
  <si>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</si>
  <si>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</si>
  <si>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</si>
  <si>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</si>
  <si>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</si>
  <si>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</si>
  <si>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</si>
  <si>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</si>
  <si>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</si>
  <si>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</si>
  <si>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</si>
  <si>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</si>
  <si>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</si>
  <si>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</si>
  <si>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</si>
  <si>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</si>
  <si>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</si>
  <si>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</si>
  <si>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</si>
  <si>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</si>
  <si>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</si>
  <si>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</si>
  <si>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</si>
  <si>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</si>
  <si>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</si>
  <si>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</si>
  <si>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</si>
  <si>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</si>
  <si>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</si>
  <si>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</si>
  <si>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</si>
  <si>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</si>
  <si>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</si>
  <si>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</si>
  <si>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</si>
  <si>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</si>
  <si>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</si>
  <si>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</si>
  <si>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</si>
  <si>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</si>
  <si>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</si>
  <si>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</si>
  <si>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</si>
  <si>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</si>
  <si>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</si>
  <si>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</si>
  <si>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</si>
  <si>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</si>
  <si>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</si>
  <si>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</si>
  <si>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</si>
  <si>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</si>
  <si>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</si>
  <si>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</si>
  <si>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</si>
  <si>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</si>
  <si>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</si>
  <si>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</si>
  <si>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</si>
  <si>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</si>
  <si>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</si>
  <si>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</si>
  <si>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</si>
  <si>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</si>
  <si>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</si>
  <si>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</si>
  <si>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</si>
  <si>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</si>
  <si>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</si>
  <si>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</si>
  <si>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</si>
  <si>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</si>
  <si>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</si>
  <si>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</si>
  <si>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</si>
  <si>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</si>
  <si>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</si>
  <si>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</si>
  <si>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</si>
  <si>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</si>
  <si>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</si>
  <si>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</si>
  <si>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</si>
  <si>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</si>
  <si>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</si>
  <si>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</si>
  <si>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</si>
  <si>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</si>
  <si>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</si>
  <si>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</si>
  <si>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</si>
  <si>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</si>
  <si>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</si>
  <si>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</si>
  <si>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</si>
  <si>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</si>
  <si>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</si>
  <si>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</si>
  <si>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</si>
  <si>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</si>
  <si>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</si>
  <si>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</si>
  <si>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</si>
  <si>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</si>
  <si>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</si>
  <si>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</si>
  <si>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</si>
  <si>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</si>
  <si>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</si>
  <si>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</si>
  <si>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</si>
  <si>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</si>
  <si>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</si>
  <si>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</si>
  <si>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</si>
  <si>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</si>
  <si>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</si>
  <si>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</si>
  <si>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</si>
  <si>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</si>
  <si>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</si>
  <si>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</si>
  <si>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</si>
  <si>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</si>
  <si>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</si>
  <si>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</si>
  <si>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</si>
  <si>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</si>
  <si>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</si>
  <si>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</si>
  <si>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</si>
  <si>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</si>
  <si>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</si>
  <si>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</si>
  <si>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</si>
  <si>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</si>
  <si>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</si>
  <si>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</si>
  <si>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</si>
  <si>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</si>
  <si>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</si>
  <si>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</si>
  <si>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</si>
  <si>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</si>
  <si>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</si>
  <si>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</si>
  <si>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</si>
  <si>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</si>
  <si>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</si>
  <si>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</si>
  <si>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</si>
  <si>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</si>
  <si>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</si>
  <si>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</si>
  <si>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</si>
  <si>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</si>
  <si>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</si>
  <si>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</si>
  <si>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</si>
  <si>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</si>
  <si>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</si>
  <si>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</si>
  <si>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</si>
  <si>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</si>
  <si>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</si>
  <si>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</si>
  <si>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</si>
  <si>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</si>
  <si>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</si>
  <si>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</si>
  <si>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</si>
  <si>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</si>
  <si>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</si>
  <si>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</si>
  <si>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</si>
  <si>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</si>
  <si>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</si>
  <si>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</si>
  <si>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</si>
  <si>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</si>
  <si>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</si>
  <si>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</si>
  <si>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</si>
  <si>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</si>
  <si>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</si>
  <si>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</si>
  <si>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</si>
  <si>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</si>
  <si>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</si>
  <si>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</si>
  <si>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</si>
  <si>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</si>
  <si>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</si>
  <si>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</si>
  <si>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</si>
  <si>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</si>
  <si>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</si>
  <si>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</si>
  <si>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</si>
  <si>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</si>
  <si>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</si>
  <si>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</si>
  <si>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</si>
  <si>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</si>
  <si>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</si>
  <si>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</si>
  <si>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</si>
  <si>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</si>
  <si>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</si>
  <si>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</si>
  <si>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</si>
  <si>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</si>
  <si>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</si>
  <si>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</si>
  <si>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</si>
  <si>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</si>
  <si>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</si>
  <si>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</si>
  <si>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</si>
  <si>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</si>
  <si>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</si>
  <si>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</si>
  <si>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</si>
  <si>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</si>
  <si>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</si>
  <si>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</si>
  <si>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</si>
  <si>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</si>
  <si>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</si>
  <si>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</si>
  <si>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</si>
  <si>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</si>
  <si>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</si>
  <si>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</si>
  <si>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</si>
  <si>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</si>
  <si>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</si>
  <si>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</si>
  <si>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</si>
  <si>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</si>
  <si>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</si>
  <si>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</si>
  <si>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</si>
  <si>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</si>
  <si>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</si>
  <si>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</si>
  <si>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</si>
  <si>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</si>
  <si>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</si>
  <si>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</si>
  <si>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</si>
  <si>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</si>
  <si>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</si>
  <si>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</si>
  <si>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</si>
  <si>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</si>
  <si>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</si>
  <si>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</si>
  <si>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</si>
  <si>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</si>
  <si>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</si>
  <si>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</si>
  <si>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</si>
  <si>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</si>
  <si>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</si>
  <si>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</si>
  <si>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</si>
  <si>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</si>
  <si>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</si>
  <si>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</si>
  <si>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</si>
  <si>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</si>
  <si>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</si>
  <si>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</si>
  <si>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</si>
  <si>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</si>
  <si>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</si>
  <si>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</si>
  <si>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</si>
  <si>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</si>
  <si>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</si>
  <si>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</si>
  <si>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</si>
  <si>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</si>
  <si>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</si>
  <si>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</si>
  <si>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</si>
  <si>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</si>
  <si>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</si>
  <si>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</si>
  <si>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</si>
  <si>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</si>
  <si>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</si>
  <si>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</si>
  <si>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</si>
  <si>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</si>
  <si>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</si>
  <si>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</si>
  <si>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</si>
  <si>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</si>
  <si>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</si>
  <si>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</si>
  <si>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</si>
  <si>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</si>
  <si>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</si>
  <si>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</si>
  <si>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</si>
  <si>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</si>
  <si>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</si>
  <si>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</si>
  <si>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</si>
  <si>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</si>
  <si>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</si>
  <si>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</si>
  <si>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</si>
  <si>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</si>
  <si>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</si>
  <si>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</si>
  <si>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</si>
  <si>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</si>
  <si>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</si>
  <si>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</si>
  <si>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</si>
  <si>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</si>
  <si>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</si>
  <si>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</si>
  <si>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</si>
  <si>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</si>
  <si>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</si>
  <si>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</si>
  <si>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</si>
  <si>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</si>
  <si>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</si>
  <si>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</si>
  <si>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</si>
  <si>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</si>
  <si>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</si>
  <si>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</si>
  <si>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</si>
  <si>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</si>
  <si>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</si>
  <si>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</si>
  <si>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</si>
  <si>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</si>
  <si>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</si>
  <si>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</si>
  <si>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</si>
  <si>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</si>
  <si>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</si>
  <si>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</si>
  <si>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</si>
  <si>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</si>
  <si>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</si>
  <si>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</si>
  <si>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</si>
  <si>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</si>
  <si>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</si>
  <si>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</si>
  <si>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</si>
  <si>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</si>
  <si>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</si>
  <si>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</si>
  <si>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</si>
  <si>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</si>
  <si>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</si>
  <si>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</si>
  <si>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</si>
  <si>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</si>
  <si>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</si>
  <si>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</si>
  <si>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</si>
  <si>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</si>
  <si>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</si>
  <si>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</si>
  <si>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</si>
  <si>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</si>
  <si>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</si>
  <si>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</si>
  <si>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</si>
  <si>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</si>
  <si>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</si>
  <si>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</si>
  <si>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</si>
  <si>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</si>
  <si>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</si>
  <si>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</si>
  <si>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</si>
  <si>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</si>
  <si>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</si>
  <si>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</si>
  <si>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</si>
  <si>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</si>
  <si>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</si>
  <si>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</si>
  <si>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</si>
  <si>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</si>
  <si>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</si>
  <si>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</si>
  <si>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</si>
  <si>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</si>
  <si>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</si>
  <si>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</si>
  <si>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</si>
  <si>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</si>
  <si>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</si>
  <si>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</si>
  <si>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</si>
  <si>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</si>
  <si>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</si>
  <si>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</si>
  <si>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</si>
  <si>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</si>
  <si>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</si>
  <si>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</si>
  <si>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</si>
  <si>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</si>
  <si>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</si>
  <si>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</si>
  <si>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</si>
  <si>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</si>
  <si>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</si>
  <si>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</si>
  <si>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</si>
  <si>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</si>
  <si>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</si>
  <si>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</si>
  <si>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</si>
  <si>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</si>
  <si>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</si>
  <si>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</si>
  <si>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</si>
  <si>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</si>
  <si>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</si>
  <si>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</si>
  <si>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</si>
  <si>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</si>
  <si>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</si>
  <si>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</si>
  <si>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</si>
  <si>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</si>
  <si>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</si>
  <si>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</si>
  <si>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</si>
  <si>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</si>
  <si>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</si>
  <si>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</si>
  <si>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</si>
  <si>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</si>
  <si>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</si>
  <si>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</si>
  <si>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</si>
  <si>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</si>
  <si>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</si>
  <si>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</si>
  <si>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</si>
  <si>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</si>
  <si>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</si>
  <si>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</si>
  <si>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</si>
  <si>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</si>
  <si>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</si>
  <si>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</si>
  <si>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</si>
  <si>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</si>
  <si>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</si>
  <si>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</si>
  <si>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</si>
  <si>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</si>
  <si>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</si>
  <si>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</si>
  <si>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</si>
  <si>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</si>
  <si>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</si>
  <si>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</si>
  <si>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</si>
  <si>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</si>
  <si>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</si>
  <si>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</si>
  <si>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</si>
  <si>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</si>
  <si>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</si>
  <si>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</si>
  <si>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</si>
  <si>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</si>
  <si>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</si>
  <si>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</si>
  <si>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</si>
  <si>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</si>
  <si>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</si>
  <si>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</si>
  <si>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</si>
  <si>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</si>
  <si>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</si>
  <si>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</si>
  <si>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</si>
  <si>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</si>
  <si>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</si>
  <si>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</si>
  <si>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</si>
  <si>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</si>
  <si>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</si>
  <si>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</si>
  <si>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</si>
  <si>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</si>
  <si>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</si>
  <si>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</si>
  <si>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</si>
  <si>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</si>
  <si>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</si>
  <si>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</si>
  <si>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</si>
  <si>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</si>
  <si>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</si>
  <si>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</si>
  <si>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</si>
  <si>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</si>
  <si>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</si>
  <si>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</si>
  <si>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</si>
  <si>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</si>
  <si>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</si>
  <si>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</si>
  <si>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</si>
  <si>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</si>
  <si>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</si>
  <si>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</si>
  <si>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</si>
  <si>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</si>
  <si>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</si>
  <si>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</si>
  <si>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</si>
  <si>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</si>
  <si>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</si>
  <si>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</si>
  <si>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</si>
  <si>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</si>
  <si>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</si>
  <si>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</si>
  <si>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</si>
  <si>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</si>
  <si>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</si>
  <si>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</si>
  <si>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</si>
  <si>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</si>
  <si>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</si>
  <si>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</si>
  <si>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</si>
  <si>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</si>
  <si>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</si>
  <si>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</si>
  <si>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</si>
  <si>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</si>
  <si>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</si>
  <si>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</si>
  <si>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</si>
  <si>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</si>
  <si>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</si>
  <si>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</si>
  <si>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</si>
  <si>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</si>
  <si>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</si>
  <si>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</si>
  <si>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</si>
  <si>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</si>
  <si>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</si>
  <si>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</si>
  <si>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</si>
  <si>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</si>
  <si>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</si>
  <si>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</si>
  <si>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</si>
  <si>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</si>
  <si>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</si>
  <si>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</si>
  <si>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</si>
  <si>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</si>
  <si>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</si>
  <si>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</si>
  <si>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</si>
  <si>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</si>
  <si>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</si>
  <si>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</si>
  <si>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</si>
  <si>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</si>
  <si>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</si>
  <si>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</si>
  <si>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</si>
  <si>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</si>
  <si>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</si>
  <si>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</si>
  <si>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</si>
  <si>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</si>
  <si>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</si>
  <si>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</si>
  <si>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</si>
  <si>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</si>
  <si>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</si>
  <si>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</si>
  <si>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</si>
  <si>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</si>
  <si>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</si>
  <si>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</si>
  <si>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</si>
  <si>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</si>
  <si>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</si>
  <si>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</si>
  <si>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</si>
  <si>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</si>
  <si>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</si>
  <si>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</si>
  <si>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</si>
  <si>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</si>
  <si>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</si>
  <si>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</si>
  <si>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</si>
  <si>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</si>
  <si>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</si>
  <si>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</si>
  <si>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</si>
  <si>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</si>
  <si>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</si>
  <si>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</si>
  <si>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</si>
  <si>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</si>
  <si>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</si>
  <si>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</si>
  <si>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</si>
  <si>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</si>
  <si>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</si>
  <si>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</si>
  <si>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</si>
  <si>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</si>
  <si>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</si>
  <si>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</si>
  <si>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</si>
  <si>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</si>
  <si>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</si>
  <si>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</si>
  <si>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</si>
  <si>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</si>
  <si>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</si>
  <si>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</si>
  <si>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</si>
  <si>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</si>
  <si>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</si>
  <si>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</si>
  <si>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</si>
  <si>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</si>
  <si>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</si>
  <si>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</si>
  <si>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</si>
  <si>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</si>
  <si>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</si>
  <si>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</si>
  <si>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</si>
  <si>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</si>
  <si>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</si>
  <si>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</si>
  <si>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</si>
  <si>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</si>
  <si>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End-Q2 2022</t>
  </si>
  <si>
    <r>
      <t xml:space="preserve">UK-owned monetary financial institutions and their branches and subsidiaries worldwide reported an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$132.0 billion during 2022 Q2, to a level of $4,111.0 billion.</t>
    </r>
  </si>
  <si>
    <t>By sector, the largest decrease was on the public sector, down by $43.5 billion to a level of $1,331.5 billion.</t>
  </si>
  <si>
    <t>By region, the largest decrease in claims was on Developed Countries, down $98.9 billion to a level of $2,435.6 billion.</t>
  </si>
  <si>
    <t>Q2 2022</t>
  </si>
  <si>
    <t>End - Q2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</si>
</sst>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9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>
      <selection activeCell="N10" sqref="N10"/>
    </sheetView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6" t="s">
        <v>503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7" t="s">
        <v>119</v>
      </c>
      <c r="D6" s="395"/>
      <c r="E6" s="457" t="s">
        <v>126</v>
      </c>
      <c r="F6" s="395"/>
      <c r="G6" s="453" t="s">
        <v>120</v>
      </c>
      <c r="H6" s="453"/>
      <c r="I6" s="453"/>
      <c r="J6" s="453"/>
      <c r="K6" s="453"/>
      <c r="L6" s="453"/>
      <c r="M6" s="453"/>
      <c r="N6" s="458" t="s">
        <v>115</v>
      </c>
      <c r="O6" s="9"/>
    </row>
    <row r="7" spans="1:17" ht="34.15" customHeight="1" x14ac:dyDescent="0.4">
      <c r="A7" s="383"/>
      <c r="B7" s="394"/>
      <c r="C7" s="457"/>
      <c r="D7" s="396"/>
      <c r="E7" s="457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8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2411</v>
      </c>
      <c r="D10" s="404"/>
      <c r="E10" s="404">
        <v>830.1</v>
      </c>
      <c r="F10" s="404"/>
      <c r="G10" s="404">
        <v>26.2</v>
      </c>
      <c r="H10" s="404"/>
      <c r="I10" s="404">
        <v>57.8</v>
      </c>
      <c r="J10" s="404"/>
      <c r="K10" s="404">
        <v>165.3</v>
      </c>
      <c r="L10" s="404"/>
      <c r="M10" s="404">
        <v>558.70000000000005</v>
      </c>
      <c r="N10" s="405">
        <v>4115.3999999999996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24.5</v>
      </c>
      <c r="D11" s="404"/>
      <c r="E11" s="404">
        <v>-37.700000000000003</v>
      </c>
      <c r="F11" s="404"/>
      <c r="G11" s="404">
        <v>-0.8</v>
      </c>
      <c r="H11" s="404"/>
      <c r="I11" s="404">
        <v>-1.5</v>
      </c>
      <c r="J11" s="404"/>
      <c r="K11" s="404">
        <v>-8.3000000000000007</v>
      </c>
      <c r="L11" s="404"/>
      <c r="M11" s="404">
        <v>18.8</v>
      </c>
      <c r="N11" s="405">
        <v>-4.3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2435.6</v>
      </c>
      <c r="D12" s="406"/>
      <c r="E12" s="404">
        <v>792.4</v>
      </c>
      <c r="F12" s="407"/>
      <c r="G12" s="404">
        <v>25.4</v>
      </c>
      <c r="H12" s="404"/>
      <c r="I12" s="404">
        <v>56.3</v>
      </c>
      <c r="J12" s="404"/>
      <c r="K12" s="404">
        <v>157</v>
      </c>
      <c r="L12" s="404"/>
      <c r="M12" s="404">
        <v>577.5</v>
      </c>
      <c r="N12" s="405">
        <v>4111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4" t="s">
        <v>1864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</row>
    <row r="15" spans="1:17" ht="21.6" customHeight="1" x14ac:dyDescent="0.35">
      <c r="A15" s="454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</row>
    <row r="16" spans="1:17" x14ac:dyDescent="0.35">
      <c r="A16" s="459" t="s">
        <v>1865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</row>
    <row r="17" spans="1:15" x14ac:dyDescent="0.3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2" t="s">
        <v>1866</v>
      </c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</row>
    <row r="39" spans="2:15" x14ac:dyDescent="0.35"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M9" sqref="M9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6" t="s">
        <v>1838</v>
      </c>
      <c r="G5" s="466"/>
      <c r="H5" s="466"/>
      <c r="I5" s="302"/>
      <c r="J5" s="466" t="s">
        <v>357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3" t="s">
        <v>244</v>
      </c>
      <c r="C7" s="408" t="s">
        <v>263</v>
      </c>
      <c r="D7" s="410">
        <v>11.3</v>
      </c>
      <c r="E7" s="410"/>
      <c r="F7" s="410">
        <v>2.8</v>
      </c>
      <c r="G7" s="410"/>
      <c r="H7" s="410">
        <v>8.6</v>
      </c>
      <c r="I7" s="410"/>
      <c r="J7" s="410">
        <v>-9.1999999999999993</v>
      </c>
      <c r="K7" s="410"/>
      <c r="L7" s="410">
        <v>5.0999999999999996</v>
      </c>
      <c r="M7" s="410">
        <v>13.2</v>
      </c>
      <c r="N7" s="410"/>
      <c r="O7" s="410">
        <v>2.1</v>
      </c>
      <c r="P7" s="410"/>
      <c r="Q7" s="410">
        <v>0</v>
      </c>
      <c r="R7" s="334"/>
    </row>
    <row r="8" spans="1:18" ht="12" x14ac:dyDescent="0.3">
      <c r="A8" s="341">
        <v>2</v>
      </c>
      <c r="B8" s="464"/>
      <c r="C8" s="408" t="s">
        <v>236</v>
      </c>
      <c r="D8" s="410">
        <v>5.2</v>
      </c>
      <c r="E8" s="410"/>
      <c r="F8" s="410">
        <v>2.5</v>
      </c>
      <c r="G8" s="410"/>
      <c r="H8" s="410">
        <v>2.7</v>
      </c>
      <c r="I8" s="410"/>
      <c r="J8" s="410">
        <v>1.5</v>
      </c>
      <c r="K8" s="410"/>
      <c r="L8" s="410">
        <v>2.7</v>
      </c>
      <c r="M8" s="410">
        <v>1.1000000000000001</v>
      </c>
      <c r="N8" s="410"/>
      <c r="O8" s="410">
        <v>0.1</v>
      </c>
      <c r="P8" s="410"/>
      <c r="Q8" s="410">
        <v>-0.1</v>
      </c>
      <c r="R8" s="334"/>
    </row>
    <row r="9" spans="1:18" ht="12" x14ac:dyDescent="0.3">
      <c r="A9" s="341">
        <v>3</v>
      </c>
      <c r="B9" s="464"/>
      <c r="C9" s="408" t="s">
        <v>258</v>
      </c>
      <c r="D9" s="410">
        <v>1.6</v>
      </c>
      <c r="E9" s="410"/>
      <c r="F9" s="410">
        <v>1.8</v>
      </c>
      <c r="G9" s="410"/>
      <c r="H9" s="410">
        <v>-0.2</v>
      </c>
      <c r="I9" s="410"/>
      <c r="J9" s="410">
        <v>0.1</v>
      </c>
      <c r="K9" s="410"/>
      <c r="L9" s="410">
        <v>2.5</v>
      </c>
      <c r="M9" s="410">
        <v>0.3</v>
      </c>
      <c r="N9" s="410"/>
      <c r="O9" s="410">
        <v>-0.8</v>
      </c>
      <c r="P9" s="410"/>
      <c r="Q9" s="410">
        <v>-0.5</v>
      </c>
      <c r="R9" s="334"/>
    </row>
    <row r="10" spans="1:18" ht="12" x14ac:dyDescent="0.3">
      <c r="A10" s="341">
        <v>4</v>
      </c>
      <c r="B10" s="464"/>
      <c r="C10" s="408" t="s">
        <v>50</v>
      </c>
      <c r="D10" s="410">
        <v>0.9</v>
      </c>
      <c r="E10" s="410"/>
      <c r="F10" s="410">
        <v>0.9</v>
      </c>
      <c r="G10" s="410"/>
      <c r="H10" s="410">
        <v>0</v>
      </c>
      <c r="I10" s="410"/>
      <c r="J10" s="410">
        <v>1</v>
      </c>
      <c r="K10" s="410"/>
      <c r="L10" s="410">
        <v>0</v>
      </c>
      <c r="M10" s="410">
        <v>-0.1</v>
      </c>
      <c r="N10" s="410"/>
      <c r="O10" s="410">
        <v>0.1</v>
      </c>
      <c r="P10" s="410"/>
      <c r="Q10" s="410">
        <v>0</v>
      </c>
      <c r="R10" s="334"/>
    </row>
    <row r="11" spans="1:18" ht="12" x14ac:dyDescent="0.3">
      <c r="A11" s="341">
        <v>5</v>
      </c>
      <c r="B11" s="465"/>
      <c r="C11" s="409" t="s">
        <v>211</v>
      </c>
      <c r="D11" s="411">
        <v>0.6</v>
      </c>
      <c r="E11" s="411"/>
      <c r="F11" s="411">
        <v>0.6</v>
      </c>
      <c r="G11" s="411"/>
      <c r="H11" s="411">
        <v>0</v>
      </c>
      <c r="I11" s="411"/>
      <c r="J11" s="411">
        <v>0.9</v>
      </c>
      <c r="K11" s="411"/>
      <c r="L11" s="411">
        <v>-0.1</v>
      </c>
      <c r="M11" s="411">
        <v>-0.4</v>
      </c>
      <c r="N11" s="411"/>
      <c r="O11" s="411">
        <v>0.2</v>
      </c>
      <c r="P11" s="411"/>
      <c r="Q11" s="411">
        <v>0</v>
      </c>
      <c r="R11" s="334"/>
    </row>
    <row r="12" spans="1:18" ht="12" x14ac:dyDescent="0.3">
      <c r="A12" s="341">
        <v>1</v>
      </c>
      <c r="B12" s="467" t="s">
        <v>257</v>
      </c>
      <c r="C12" s="412" t="s">
        <v>63</v>
      </c>
      <c r="D12" s="413">
        <v>-47.2</v>
      </c>
      <c r="E12" s="413"/>
      <c r="F12" s="413">
        <v>-40.200000000000003</v>
      </c>
      <c r="G12" s="413"/>
      <c r="H12" s="413">
        <v>-7.1</v>
      </c>
      <c r="I12" s="413"/>
      <c r="J12" s="413">
        <v>2.2000000000000002</v>
      </c>
      <c r="K12" s="413"/>
      <c r="L12" s="413">
        <v>-16.899999999999999</v>
      </c>
      <c r="M12" s="413">
        <v>-35.4</v>
      </c>
      <c r="N12" s="413"/>
      <c r="O12" s="413">
        <v>-2</v>
      </c>
      <c r="P12" s="413"/>
      <c r="Q12" s="413">
        <v>4.9000000000000004</v>
      </c>
      <c r="R12" s="334"/>
    </row>
    <row r="13" spans="1:18" ht="12" x14ac:dyDescent="0.3">
      <c r="A13" s="341">
        <v>2</v>
      </c>
      <c r="B13" s="464"/>
      <c r="C13" s="412" t="s">
        <v>254</v>
      </c>
      <c r="D13" s="413">
        <v>-18.7</v>
      </c>
      <c r="E13" s="413"/>
      <c r="F13" s="413">
        <v>-32.700000000000003</v>
      </c>
      <c r="G13" s="413"/>
      <c r="H13" s="413">
        <v>14</v>
      </c>
      <c r="I13" s="413"/>
      <c r="J13" s="413">
        <v>-13.6</v>
      </c>
      <c r="K13" s="413"/>
      <c r="L13" s="413">
        <v>17.100000000000001</v>
      </c>
      <c r="M13" s="413">
        <v>-13.7</v>
      </c>
      <c r="N13" s="413"/>
      <c r="O13" s="413">
        <v>-7.3</v>
      </c>
      <c r="P13" s="413"/>
      <c r="Q13" s="413">
        <v>-1.1000000000000001</v>
      </c>
      <c r="R13" s="334"/>
    </row>
    <row r="14" spans="1:18" ht="12" x14ac:dyDescent="0.3">
      <c r="A14" s="341">
        <v>3</v>
      </c>
      <c r="B14" s="464"/>
      <c r="C14" s="412" t="s">
        <v>260</v>
      </c>
      <c r="D14" s="413">
        <v>-12.8</v>
      </c>
      <c r="E14" s="413"/>
      <c r="F14" s="413">
        <v>-12.9</v>
      </c>
      <c r="G14" s="413"/>
      <c r="H14" s="413">
        <v>0.1</v>
      </c>
      <c r="I14" s="413"/>
      <c r="J14" s="413">
        <v>-2</v>
      </c>
      <c r="K14" s="413"/>
      <c r="L14" s="413">
        <v>-0.3</v>
      </c>
      <c r="M14" s="413">
        <v>-7.3</v>
      </c>
      <c r="N14" s="413"/>
      <c r="O14" s="413">
        <v>-3.9</v>
      </c>
      <c r="P14" s="413"/>
      <c r="Q14" s="413">
        <v>0.8</v>
      </c>
      <c r="R14" s="334"/>
    </row>
    <row r="15" spans="1:18" ht="12" x14ac:dyDescent="0.3">
      <c r="A15" s="341">
        <v>4</v>
      </c>
      <c r="B15" s="464"/>
      <c r="C15" s="412" t="s">
        <v>215</v>
      </c>
      <c r="D15" s="413">
        <v>-12.7</v>
      </c>
      <c r="E15" s="413"/>
      <c r="F15" s="413">
        <v>8.4</v>
      </c>
      <c r="G15" s="413"/>
      <c r="H15" s="413">
        <v>-21.2</v>
      </c>
      <c r="I15" s="413"/>
      <c r="J15" s="413">
        <v>2.7</v>
      </c>
      <c r="K15" s="413"/>
      <c r="L15" s="413">
        <v>-18.3</v>
      </c>
      <c r="M15" s="413">
        <v>0.4</v>
      </c>
      <c r="N15" s="413"/>
      <c r="O15" s="413">
        <v>3</v>
      </c>
      <c r="P15" s="413"/>
      <c r="Q15" s="413">
        <v>-0.4</v>
      </c>
      <c r="R15" s="334"/>
    </row>
    <row r="16" spans="1:18" ht="12" x14ac:dyDescent="0.3">
      <c r="A16" s="341">
        <v>5</v>
      </c>
      <c r="B16" s="464"/>
      <c r="C16" s="412" t="s">
        <v>246</v>
      </c>
      <c r="D16" s="413">
        <v>-10.6</v>
      </c>
      <c r="E16" s="413"/>
      <c r="F16" s="413">
        <v>-4.8</v>
      </c>
      <c r="G16" s="413"/>
      <c r="H16" s="413">
        <v>-5.8</v>
      </c>
      <c r="I16" s="413"/>
      <c r="J16" s="413">
        <v>-3.2</v>
      </c>
      <c r="K16" s="413"/>
      <c r="L16" s="413">
        <v>-1.2</v>
      </c>
      <c r="M16" s="413">
        <v>-2.9</v>
      </c>
      <c r="N16" s="413"/>
      <c r="O16" s="413">
        <v>-3.3</v>
      </c>
      <c r="P16" s="413"/>
      <c r="Q16" s="413">
        <v>0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6" t="s">
        <v>1838</v>
      </c>
      <c r="G21" s="466"/>
      <c r="H21" s="466"/>
      <c r="I21" s="302"/>
      <c r="J21" s="466" t="s">
        <v>357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3" t="s">
        <v>244</v>
      </c>
      <c r="C23" s="414" t="s">
        <v>263</v>
      </c>
      <c r="D23" s="449">
        <v>207.5</v>
      </c>
      <c r="E23" s="416"/>
      <c r="F23" s="416">
        <v>83.8</v>
      </c>
      <c r="G23" s="416"/>
      <c r="H23" s="416">
        <v>123.7</v>
      </c>
      <c r="I23" s="416"/>
      <c r="J23" s="416">
        <v>51.7</v>
      </c>
      <c r="K23" s="416"/>
      <c r="L23" s="416">
        <v>65.400000000000006</v>
      </c>
      <c r="M23" s="416">
        <v>79.900000000000006</v>
      </c>
      <c r="N23" s="416"/>
      <c r="O23" s="416">
        <v>10.199999999999999</v>
      </c>
      <c r="P23" s="416"/>
      <c r="Q23" s="416">
        <v>0.4</v>
      </c>
      <c r="R23" s="372"/>
    </row>
    <row r="24" spans="1:18" ht="12" x14ac:dyDescent="0.3">
      <c r="A24" s="341">
        <v>2</v>
      </c>
      <c r="B24" s="464"/>
      <c r="C24" s="414" t="s">
        <v>236</v>
      </c>
      <c r="D24" s="452">
        <v>50.4</v>
      </c>
      <c r="E24" s="416"/>
      <c r="F24" s="416">
        <v>32.9</v>
      </c>
      <c r="G24" s="416"/>
      <c r="H24" s="416">
        <v>17.5</v>
      </c>
      <c r="I24" s="416"/>
      <c r="J24" s="416">
        <v>5.2</v>
      </c>
      <c r="K24" s="416"/>
      <c r="L24" s="416">
        <v>12.8</v>
      </c>
      <c r="M24" s="416">
        <v>20.8</v>
      </c>
      <c r="N24" s="416"/>
      <c r="O24" s="416">
        <v>10.1</v>
      </c>
      <c r="P24" s="416"/>
      <c r="Q24" s="416">
        <v>1.5</v>
      </c>
      <c r="R24" s="372"/>
    </row>
    <row r="25" spans="1:18" ht="12" x14ac:dyDescent="0.3">
      <c r="A25" s="341">
        <v>3</v>
      </c>
      <c r="B25" s="464"/>
      <c r="C25" s="414" t="s">
        <v>258</v>
      </c>
      <c r="D25" s="416">
        <v>18.8</v>
      </c>
      <c r="E25" s="416"/>
      <c r="F25" s="416">
        <v>12.4</v>
      </c>
      <c r="G25" s="416"/>
      <c r="H25" s="416">
        <v>6.4</v>
      </c>
      <c r="I25" s="416"/>
      <c r="J25" s="416">
        <v>3.8</v>
      </c>
      <c r="K25" s="416"/>
      <c r="L25" s="416">
        <v>4.7</v>
      </c>
      <c r="M25" s="416">
        <v>2.6</v>
      </c>
      <c r="N25" s="416"/>
      <c r="O25" s="416">
        <v>1.8</v>
      </c>
      <c r="P25" s="416"/>
      <c r="Q25" s="416">
        <v>5.9</v>
      </c>
      <c r="R25" s="372"/>
    </row>
    <row r="26" spans="1:18" ht="12" x14ac:dyDescent="0.3">
      <c r="A26" s="341">
        <v>4</v>
      </c>
      <c r="B26" s="464"/>
      <c r="C26" s="414" t="s">
        <v>50</v>
      </c>
      <c r="D26" s="416">
        <v>7.8</v>
      </c>
      <c r="E26" s="416"/>
      <c r="F26" s="416">
        <v>7.8</v>
      </c>
      <c r="G26" s="416"/>
      <c r="H26" s="416">
        <v>0</v>
      </c>
      <c r="I26" s="416"/>
      <c r="J26" s="416">
        <v>1.6</v>
      </c>
      <c r="K26" s="416"/>
      <c r="L26" s="416">
        <v>3.3</v>
      </c>
      <c r="M26" s="416">
        <v>1.9</v>
      </c>
      <c r="N26" s="416"/>
      <c r="O26" s="416">
        <v>1</v>
      </c>
      <c r="P26" s="416"/>
      <c r="Q26" s="416">
        <v>0</v>
      </c>
      <c r="R26" s="372"/>
    </row>
    <row r="27" spans="1:18" ht="12" x14ac:dyDescent="0.3">
      <c r="A27" s="341">
        <v>5</v>
      </c>
      <c r="B27" s="465"/>
      <c r="C27" s="415" t="s">
        <v>211</v>
      </c>
      <c r="D27" s="416">
        <v>7.5</v>
      </c>
      <c r="E27" s="417"/>
      <c r="F27" s="417">
        <v>7.5</v>
      </c>
      <c r="G27" s="417"/>
      <c r="H27" s="417">
        <v>0</v>
      </c>
      <c r="I27" s="417"/>
      <c r="J27" s="417">
        <v>2.8</v>
      </c>
      <c r="K27" s="417"/>
      <c r="L27" s="417">
        <v>3.7</v>
      </c>
      <c r="M27" s="417">
        <v>0.1</v>
      </c>
      <c r="N27" s="417"/>
      <c r="O27" s="417">
        <v>0.7</v>
      </c>
      <c r="P27" s="417"/>
      <c r="Q27" s="417">
        <v>0.1</v>
      </c>
      <c r="R27" s="372"/>
    </row>
    <row r="28" spans="1:18" ht="12" x14ac:dyDescent="0.3">
      <c r="A28" s="341">
        <v>1</v>
      </c>
      <c r="B28" s="467" t="s">
        <v>257</v>
      </c>
      <c r="C28" s="418" t="s">
        <v>63</v>
      </c>
      <c r="D28" s="420">
        <v>1130.2</v>
      </c>
      <c r="E28" s="419"/>
      <c r="F28" s="419">
        <v>607.5</v>
      </c>
      <c r="G28" s="419"/>
      <c r="H28" s="419">
        <v>522.6</v>
      </c>
      <c r="I28" s="419"/>
      <c r="J28" s="419">
        <v>57</v>
      </c>
      <c r="K28" s="419"/>
      <c r="L28" s="419">
        <v>317.5</v>
      </c>
      <c r="M28" s="419">
        <v>598</v>
      </c>
      <c r="N28" s="419"/>
      <c r="O28" s="419">
        <v>112.4</v>
      </c>
      <c r="P28" s="419"/>
      <c r="Q28" s="419">
        <v>45.3</v>
      </c>
      <c r="R28" s="372"/>
    </row>
    <row r="29" spans="1:18" ht="12" x14ac:dyDescent="0.3">
      <c r="A29" s="341">
        <v>2</v>
      </c>
      <c r="B29" s="464"/>
      <c r="C29" s="418" t="s">
        <v>254</v>
      </c>
      <c r="D29" s="419">
        <v>369.7</v>
      </c>
      <c r="E29" s="419"/>
      <c r="F29" s="419">
        <v>163.5</v>
      </c>
      <c r="G29" s="419"/>
      <c r="H29" s="419">
        <v>206.2</v>
      </c>
      <c r="I29" s="419"/>
      <c r="J29" s="419">
        <v>142.4</v>
      </c>
      <c r="K29" s="419"/>
      <c r="L29" s="419">
        <v>165.5</v>
      </c>
      <c r="M29" s="419">
        <v>23.5</v>
      </c>
      <c r="N29" s="419"/>
      <c r="O29" s="419">
        <v>14.2</v>
      </c>
      <c r="P29" s="419"/>
      <c r="Q29" s="419">
        <v>24.1</v>
      </c>
      <c r="R29" s="372"/>
    </row>
    <row r="30" spans="1:18" ht="12" x14ac:dyDescent="0.3">
      <c r="A30" s="341">
        <v>3</v>
      </c>
      <c r="B30" s="464"/>
      <c r="C30" s="418" t="s">
        <v>260</v>
      </c>
      <c r="D30" s="419">
        <v>44.5</v>
      </c>
      <c r="E30" s="419"/>
      <c r="F30" s="419">
        <v>24.9</v>
      </c>
      <c r="G30" s="419"/>
      <c r="H30" s="419">
        <v>19.600000000000001</v>
      </c>
      <c r="I30" s="419"/>
      <c r="J30" s="419">
        <v>13.3</v>
      </c>
      <c r="K30" s="419"/>
      <c r="L30" s="419">
        <v>4.9000000000000004</v>
      </c>
      <c r="M30" s="419">
        <v>9</v>
      </c>
      <c r="N30" s="419"/>
      <c r="O30" s="419">
        <v>9.8000000000000007</v>
      </c>
      <c r="P30" s="419"/>
      <c r="Q30" s="419">
        <v>7.4</v>
      </c>
      <c r="R30" s="372"/>
    </row>
    <row r="31" spans="1:18" ht="12" x14ac:dyDescent="0.3">
      <c r="A31" s="341">
        <v>4</v>
      </c>
      <c r="B31" s="464"/>
      <c r="C31" s="418" t="s">
        <v>215</v>
      </c>
      <c r="D31" s="419">
        <v>42.3</v>
      </c>
      <c r="E31" s="419"/>
      <c r="F31" s="419">
        <v>29.9</v>
      </c>
      <c r="G31" s="419"/>
      <c r="H31" s="419">
        <v>12.3</v>
      </c>
      <c r="I31" s="419"/>
      <c r="J31" s="419">
        <v>9.1</v>
      </c>
      <c r="K31" s="419"/>
      <c r="L31" s="419">
        <v>18.8</v>
      </c>
      <c r="M31" s="419">
        <v>2.2000000000000002</v>
      </c>
      <c r="N31" s="419"/>
      <c r="O31" s="419">
        <v>7.4</v>
      </c>
      <c r="P31" s="419"/>
      <c r="Q31" s="419">
        <v>4.8</v>
      </c>
      <c r="R31" s="372"/>
    </row>
    <row r="32" spans="1:18" ht="12" x14ac:dyDescent="0.3">
      <c r="A32" s="341">
        <v>5</v>
      </c>
      <c r="B32" s="464"/>
      <c r="C32" s="418" t="s">
        <v>246</v>
      </c>
      <c r="D32" s="419">
        <v>202.2</v>
      </c>
      <c r="E32" s="419"/>
      <c r="F32" s="419">
        <v>86.9</v>
      </c>
      <c r="G32" s="419"/>
      <c r="H32" s="419">
        <v>115.3</v>
      </c>
      <c r="I32" s="419"/>
      <c r="J32" s="419">
        <v>55.2</v>
      </c>
      <c r="K32" s="419"/>
      <c r="L32" s="419">
        <v>128.19999999999999</v>
      </c>
      <c r="M32" s="419">
        <v>7.5</v>
      </c>
      <c r="N32" s="419"/>
      <c r="O32" s="419">
        <v>6.1</v>
      </c>
      <c r="P32" s="419"/>
      <c r="Q32" s="419">
        <v>5.2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</row>
    <row r="36" spans="1:18" ht="11.65" x14ac:dyDescent="0.25"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</row>
    <row r="37" spans="1:18" ht="11.65" x14ac:dyDescent="0.25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</row>
    <row r="38" spans="1:18" ht="11.65" x14ac:dyDescent="0.25"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1838</v>
      </c>
      <c r="H11" s="466"/>
      <c r="I11" s="466"/>
      <c r="J11" s="302"/>
      <c r="K11" s="466" t="s">
        <v>357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1834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3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</v>
      </c>
      <c r="F13" s="368"/>
      <c r="G13" s="368">
        <f t="shared" ref="G13:G22" si="1">VLOOKUP($D13,$AA$58:$AJ$92,3,FALSE)/1000</f>
        <v>63.3</v>
      </c>
      <c r="H13" s="368"/>
      <c r="I13" s="368">
        <f t="shared" ref="I13:I22" si="2">VLOOKUP($D13,$AA$58:$AJ$92,4,FALSE)/1000</f>
        <v>-13.3</v>
      </c>
      <c r="J13" s="368"/>
      <c r="K13" s="368">
        <f t="shared" ref="K13:K22" si="3">VLOOKUP($D13,$AA$58:$AJ$92,5,FALSE)/1000</f>
        <v>-5</v>
      </c>
      <c r="L13" s="368"/>
      <c r="M13" s="368">
        <f t="shared" ref="M13:M22" si="4">VLOOKUP($D13,$AA$58:$AJ$92,6,FALSE)/1000</f>
        <v>37.200000000000003</v>
      </c>
      <c r="N13" s="368">
        <f t="shared" ref="N13:N22" si="5">VLOOKUP($D13,$AA$58:$AJ$92,8,FALSE)/1000</f>
        <v>20</v>
      </c>
      <c r="O13" s="368"/>
      <c r="P13" s="368">
        <f t="shared" ref="P13:P22" si="6">VLOOKUP($D13,$AA$58:$AJ$92,9,FALSE)/1000</f>
        <v>0.3</v>
      </c>
      <c r="Q13" s="368"/>
      <c r="R13" s="368">
        <f t="shared" ref="R13:R22" si="7">VLOOKUP($D13,$AA$58:$AJ$92,10,FALSE)/1000</f>
        <v>-2.4</v>
      </c>
      <c r="S13" s="334"/>
      <c r="T13" s="307"/>
      <c r="U13" s="349">
        <f>E13-SUM(G13:I13)</f>
        <v>0</v>
      </c>
      <c r="V13" s="349">
        <f>E13-SUM(K13:R13)</f>
        <v>-0.1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4"/>
      <c r="D14" s="342" t="str">
        <f>INDEX($AA$58:$AA$92,MATCH(LARGE($AB$58:$AB$92,ROWS($B$13:$B14)),$AB$58:$AB$92,0),0)</f>
        <v>Japan</v>
      </c>
      <c r="E14" s="368">
        <f t="shared" si="0"/>
        <v>21.7</v>
      </c>
      <c r="F14" s="368"/>
      <c r="G14" s="368">
        <f t="shared" si="1"/>
        <v>0.2</v>
      </c>
      <c r="H14" s="368"/>
      <c r="I14" s="368">
        <f t="shared" si="2"/>
        <v>21.5</v>
      </c>
      <c r="J14" s="368"/>
      <c r="K14" s="368">
        <f t="shared" si="3"/>
        <v>8.8000000000000007</v>
      </c>
      <c r="L14" s="368"/>
      <c r="M14" s="368">
        <f t="shared" si="4"/>
        <v>16.2</v>
      </c>
      <c r="N14" s="368">
        <f t="shared" si="5"/>
        <v>8.6</v>
      </c>
      <c r="O14" s="368"/>
      <c r="P14" s="368">
        <f t="shared" si="6"/>
        <v>-12.1</v>
      </c>
      <c r="Q14" s="368"/>
      <c r="R14" s="368">
        <f t="shared" si="7"/>
        <v>0.2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4"/>
      <c r="D15" s="342" t="str">
        <f>INDEX($AA$58:$AA$92,MATCH(LARGE($AB$58:$AB$92,ROWS($B$13:$B15)),$AB$58:$AB$92,0),0)</f>
        <v>Italy</v>
      </c>
      <c r="E15" s="368">
        <f t="shared" si="0"/>
        <v>7.5</v>
      </c>
      <c r="F15" s="368"/>
      <c r="G15" s="368">
        <f t="shared" si="1"/>
        <v>7.6</v>
      </c>
      <c r="H15" s="368"/>
      <c r="I15" s="368">
        <f t="shared" si="2"/>
        <v>-0.1</v>
      </c>
      <c r="J15" s="368"/>
      <c r="K15" s="368">
        <f t="shared" si="3"/>
        <v>1.5</v>
      </c>
      <c r="L15" s="368"/>
      <c r="M15" s="368">
        <f t="shared" si="4"/>
        <v>5.6</v>
      </c>
      <c r="N15" s="368">
        <f t="shared" si="5"/>
        <v>0.2</v>
      </c>
      <c r="O15" s="368"/>
      <c r="P15" s="368">
        <f t="shared" si="6"/>
        <v>0.1</v>
      </c>
      <c r="Q15" s="368"/>
      <c r="R15" s="368">
        <f t="shared" si="7"/>
        <v>0</v>
      </c>
      <c r="S15" s="334"/>
      <c r="T15" s="307"/>
      <c r="U15" s="349">
        <f>E15-SUM(G15:I15)</f>
        <v>0</v>
      </c>
      <c r="V15" s="349">
        <f t="shared" si="9"/>
        <v>0.1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4"/>
      <c r="D16" s="342" t="str">
        <f>INDEX($AA$58:$AA$92,MATCH(LARGE($AB$58:$AB$92,ROWS($B$13:$B16)),$AB$58:$AB$92,0),0)</f>
        <v>Netherlands</v>
      </c>
      <c r="E16" s="368">
        <f t="shared" si="0"/>
        <v>4.3</v>
      </c>
      <c r="F16" s="368"/>
      <c r="G16" s="368">
        <f t="shared" si="1"/>
        <v>3.1</v>
      </c>
      <c r="H16" s="368"/>
      <c r="I16" s="368">
        <f t="shared" si="2"/>
        <v>1.3</v>
      </c>
      <c r="J16" s="368"/>
      <c r="K16" s="368">
        <f t="shared" si="3"/>
        <v>1.7</v>
      </c>
      <c r="L16" s="368"/>
      <c r="M16" s="368">
        <f t="shared" si="4"/>
        <v>3.2</v>
      </c>
      <c r="N16" s="368">
        <f t="shared" si="5"/>
        <v>-0.4</v>
      </c>
      <c r="O16" s="368"/>
      <c r="P16" s="368">
        <f t="shared" si="6"/>
        <v>-0.1</v>
      </c>
      <c r="Q16" s="368"/>
      <c r="R16" s="368">
        <f t="shared" si="7"/>
        <v>0</v>
      </c>
      <c r="S16" s="334"/>
      <c r="T16" s="307"/>
      <c r="U16" s="349">
        <f t="shared" si="8"/>
        <v>-0.1</v>
      </c>
      <c r="V16" s="349">
        <f t="shared" si="9"/>
        <v>-0.1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69">
        <f t="shared" si="0"/>
        <v>3.6</v>
      </c>
      <c r="F17" s="369"/>
      <c r="G17" s="369">
        <f t="shared" si="1"/>
        <v>3.8</v>
      </c>
      <c r="H17" s="369"/>
      <c r="I17" s="369">
        <f t="shared" si="2"/>
        <v>-0.2</v>
      </c>
      <c r="J17" s="369"/>
      <c r="K17" s="369">
        <f t="shared" si="3"/>
        <v>0.2</v>
      </c>
      <c r="L17" s="369"/>
      <c r="M17" s="369">
        <f t="shared" si="4"/>
        <v>0.6</v>
      </c>
      <c r="N17" s="369">
        <f t="shared" si="5"/>
        <v>1.8</v>
      </c>
      <c r="O17" s="369"/>
      <c r="P17" s="369">
        <f t="shared" si="6"/>
        <v>0.5</v>
      </c>
      <c r="Q17" s="369"/>
      <c r="R17" s="369">
        <f t="shared" si="7"/>
        <v>0.5</v>
      </c>
      <c r="S17" s="334"/>
      <c r="T17" s="307"/>
      <c r="U17" s="349">
        <f t="shared" si="8"/>
        <v>0</v>
      </c>
      <c r="V17" s="349">
        <f t="shared" si="9"/>
        <v>0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257</v>
      </c>
      <c r="D18" s="342" t="str">
        <f>INDEX($AA$58:$AA$92,MATCH(SMALL($AB$58:$AB$92,ROWS($B$18:$B18)),$AB$58:$AB$92,0),0)</f>
        <v>France</v>
      </c>
      <c r="E18" s="368">
        <f t="shared" si="0"/>
        <v>-12.2</v>
      </c>
      <c r="F18" s="368"/>
      <c r="G18" s="368">
        <f t="shared" si="1"/>
        <v>12</v>
      </c>
      <c r="H18" s="368"/>
      <c r="I18" s="368">
        <f t="shared" si="2"/>
        <v>-24.2</v>
      </c>
      <c r="J18" s="368"/>
      <c r="K18" s="368">
        <f t="shared" si="3"/>
        <v>18.399999999999999</v>
      </c>
      <c r="L18" s="368"/>
      <c r="M18" s="368">
        <f t="shared" si="4"/>
        <v>-24.5</v>
      </c>
      <c r="N18" s="368">
        <f t="shared" si="5"/>
        <v>1.1000000000000001</v>
      </c>
      <c r="O18" s="368"/>
      <c r="P18" s="368">
        <f t="shared" si="6"/>
        <v>-7.8</v>
      </c>
      <c r="Q18" s="368"/>
      <c r="R18" s="368">
        <f t="shared" si="7"/>
        <v>0.7</v>
      </c>
      <c r="S18" s="334"/>
      <c r="T18" s="307"/>
      <c r="U18" s="349">
        <f t="shared" si="8"/>
        <v>0</v>
      </c>
      <c r="V18" s="349">
        <f t="shared" si="9"/>
        <v>-0.1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4"/>
      <c r="D19" s="342" t="str">
        <f>INDEX($AA$58:$AA$92,MATCH(SMALL($AB$58:$AB$92,ROWS($B$18:$B19)),$AB$58:$AB$92,0),0)</f>
        <v>Switzerland</v>
      </c>
      <c r="E19" s="368">
        <f t="shared" si="0"/>
        <v>-7</v>
      </c>
      <c r="F19" s="368"/>
      <c r="G19" s="368">
        <f t="shared" si="1"/>
        <v>0.9</v>
      </c>
      <c r="H19" s="368"/>
      <c r="I19" s="368">
        <f t="shared" si="2"/>
        <v>-8</v>
      </c>
      <c r="J19" s="368"/>
      <c r="K19" s="368">
        <f t="shared" si="3"/>
        <v>1.7</v>
      </c>
      <c r="L19" s="368"/>
      <c r="M19" s="368">
        <f t="shared" si="4"/>
        <v>-10.1</v>
      </c>
      <c r="N19" s="368">
        <f t="shared" si="5"/>
        <v>0.3</v>
      </c>
      <c r="O19" s="368"/>
      <c r="P19" s="368">
        <f t="shared" si="6"/>
        <v>1.1000000000000001</v>
      </c>
      <c r="Q19" s="368"/>
      <c r="R19" s="368">
        <f t="shared" si="7"/>
        <v>0</v>
      </c>
      <c r="S19" s="334"/>
      <c r="T19" s="307"/>
      <c r="U19" s="349">
        <f t="shared" si="8"/>
        <v>0.1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4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</v>
      </c>
      <c r="H20" s="368"/>
      <c r="I20" s="368">
        <f t="shared" si="2"/>
        <v>0.1</v>
      </c>
      <c r="J20" s="368"/>
      <c r="K20" s="368">
        <f t="shared" si="3"/>
        <v>-2.5</v>
      </c>
      <c r="L20" s="368"/>
      <c r="M20" s="368">
        <f t="shared" si="4"/>
        <v>-0.4</v>
      </c>
      <c r="N20" s="368">
        <f t="shared" si="5"/>
        <v>0.2</v>
      </c>
      <c r="O20" s="368"/>
      <c r="P20" s="368">
        <f t="shared" si="6"/>
        <v>0.1</v>
      </c>
      <c r="Q20" s="368"/>
      <c r="R20" s="368">
        <f t="shared" si="7"/>
        <v>0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4"/>
      <c r="D21" s="342" t="str">
        <f>INDEX($AA$58:$AA$92,MATCH(SMALL($AB$58:$AB$92,ROWS($B$18:$B21)),$AB$58:$AB$92,0),0)</f>
        <v>Norway</v>
      </c>
      <c r="E21" s="368">
        <f t="shared" si="0"/>
        <v>-1.2</v>
      </c>
      <c r="F21" s="368"/>
      <c r="G21" s="368">
        <f t="shared" si="1"/>
        <v>-1.2</v>
      </c>
      <c r="H21" s="368"/>
      <c r="I21" s="368">
        <f t="shared" si="2"/>
        <v>0</v>
      </c>
      <c r="J21" s="368"/>
      <c r="K21" s="368">
        <f t="shared" si="3"/>
        <v>-0.2</v>
      </c>
      <c r="L21" s="368"/>
      <c r="M21" s="368">
        <f t="shared" si="4"/>
        <v>-0.9</v>
      </c>
      <c r="N21" s="368">
        <f t="shared" si="5"/>
        <v>0.2</v>
      </c>
      <c r="O21" s="368"/>
      <c r="P21" s="368">
        <f t="shared" si="6"/>
        <v>-0.4</v>
      </c>
      <c r="Q21" s="368"/>
      <c r="R21" s="368">
        <f t="shared" si="7"/>
        <v>0</v>
      </c>
      <c r="S21" s="334"/>
      <c r="T21" s="307"/>
      <c r="U21" s="349">
        <f t="shared" si="8"/>
        <v>0</v>
      </c>
      <c r="V21" s="349">
        <f t="shared" si="9"/>
        <v>0.1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4"/>
      <c r="D22" s="342" t="str">
        <f>INDEX($AA$58:$AA$92,MATCH(SMALL($AB$58:$AB$92,ROWS($B$18:$B22)),$AB$58:$AB$92,0),0)</f>
        <v>Slovenia</v>
      </c>
      <c r="E22" s="368">
        <f t="shared" si="0"/>
        <v>0</v>
      </c>
      <c r="F22" s="368"/>
      <c r="G22" s="368">
        <f t="shared" si="1"/>
        <v>0</v>
      </c>
      <c r="H22" s="368"/>
      <c r="I22" s="368">
        <f t="shared" si="2"/>
        <v>0</v>
      </c>
      <c r="J22" s="368"/>
      <c r="K22" s="368">
        <f t="shared" si="3"/>
        <v>0</v>
      </c>
      <c r="L22" s="368"/>
      <c r="M22" s="368">
        <f t="shared" si="4"/>
        <v>0</v>
      </c>
      <c r="N22" s="368">
        <f t="shared" si="5"/>
        <v>0</v>
      </c>
      <c r="O22" s="368"/>
      <c r="P22" s="368">
        <f t="shared" si="6"/>
        <v>0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1838</v>
      </c>
      <c r="H27" s="466"/>
      <c r="I27" s="466"/>
      <c r="J27" s="302"/>
      <c r="K27" s="466" t="s">
        <v>357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915.3</v>
      </c>
      <c r="F29" s="368"/>
      <c r="G29" s="368">
        <f t="shared" ref="G29:G38" si="11">VLOOKUP($D29,$AA$14:$AJ$48,3,FALSE)/1000</f>
        <v>414.2</v>
      </c>
      <c r="H29" s="368"/>
      <c r="I29" s="368">
        <f t="shared" ref="I29:I38" si="12">VLOOKUP($D29,$AA$14:$AJ$48,4,FALSE)/1000</f>
        <v>501</v>
      </c>
      <c r="J29" s="368"/>
      <c r="K29" s="368">
        <f t="shared" ref="K29:K38" si="13">VLOOKUP($D29,$AA$14:$AJ$48,5,FALSE)/1000</f>
        <v>57.8</v>
      </c>
      <c r="L29" s="368"/>
      <c r="M29" s="368">
        <f t="shared" ref="M29:M38" si="14">VLOOKUP($D29,$AA$14:$AJ$48,6,FALSE)/1000</f>
        <v>270.2</v>
      </c>
      <c r="N29" s="368">
        <f t="shared" ref="N29:N38" si="15">VLOOKUP($D29,$AA$14:$AJ$48,8,FALSE)/1000</f>
        <v>420.2</v>
      </c>
      <c r="O29" s="368"/>
      <c r="P29" s="368">
        <f t="shared" ref="P29:P38" si="16">VLOOKUP($D29,$AA$14:$AJ$48,9,FALSE)/1000</f>
        <v>120.6</v>
      </c>
      <c r="Q29" s="368"/>
      <c r="R29" s="368">
        <f t="shared" ref="R29:R38" si="17">VLOOKUP($D29,$AA$14:$AJ$48,10,FALSE)/1000</f>
        <v>46.5</v>
      </c>
      <c r="S29" s="372"/>
      <c r="T29" s="307"/>
      <c r="U29" s="349">
        <f>E29-SUM(G29:I29)</f>
        <v>0.1</v>
      </c>
      <c r="V29" s="349">
        <f>E29-SUM(K29:R29)</f>
        <v>0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4"/>
      <c r="D30" s="342" t="str">
        <f>INDEX($AA$58:$AA$92,MATCH(LARGE($AB$58:$AB$92,ROWS($B$29:$B30)),$AB$58:$AB$92,0),0)</f>
        <v>Japan</v>
      </c>
      <c r="E30" s="368">
        <f t="shared" si="10"/>
        <v>194</v>
      </c>
      <c r="F30" s="368"/>
      <c r="G30" s="368">
        <f t="shared" si="11"/>
        <v>80.8</v>
      </c>
      <c r="H30" s="368"/>
      <c r="I30" s="368">
        <f t="shared" si="12"/>
        <v>113.2</v>
      </c>
      <c r="J30" s="368"/>
      <c r="K30" s="368">
        <f t="shared" si="13"/>
        <v>61.5</v>
      </c>
      <c r="L30" s="368"/>
      <c r="M30" s="368">
        <f t="shared" si="14"/>
        <v>84</v>
      </c>
      <c r="N30" s="368">
        <f t="shared" si="15"/>
        <v>37</v>
      </c>
      <c r="O30" s="368"/>
      <c r="P30" s="368">
        <f t="shared" si="16"/>
        <v>10.4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0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4"/>
      <c r="D31" s="342" t="str">
        <f>INDEX($AA$58:$AA$92,MATCH(LARGE($AB$58:$AB$92,ROWS($B$29:$B31)),$AB$58:$AB$92,0),0)</f>
        <v>Italy</v>
      </c>
      <c r="E31" s="368">
        <f t="shared" si="10"/>
        <v>30.9</v>
      </c>
      <c r="F31" s="368"/>
      <c r="G31" s="368">
        <f t="shared" si="11"/>
        <v>17.100000000000001</v>
      </c>
      <c r="H31" s="368"/>
      <c r="I31" s="368">
        <f t="shared" si="12"/>
        <v>13.8</v>
      </c>
      <c r="J31" s="368"/>
      <c r="K31" s="368">
        <f t="shared" si="13"/>
        <v>5.6</v>
      </c>
      <c r="L31" s="368"/>
      <c r="M31" s="368">
        <f t="shared" si="14"/>
        <v>5.5</v>
      </c>
      <c r="N31" s="368">
        <f t="shared" si="15"/>
        <v>2.6</v>
      </c>
      <c r="O31" s="368"/>
      <c r="P31" s="368">
        <f t="shared" si="16"/>
        <v>4.4000000000000004</v>
      </c>
      <c r="Q31" s="368"/>
      <c r="R31" s="368">
        <f t="shared" si="17"/>
        <v>12.8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4"/>
      <c r="D32" s="342" t="str">
        <f>INDEX($AA$58:$AA$92,MATCH(LARGE($AB$58:$AB$92,ROWS($B$29:$B32)),$AB$58:$AB$92,0),0)</f>
        <v>Netherlands</v>
      </c>
      <c r="E32" s="368">
        <f t="shared" si="10"/>
        <v>114</v>
      </c>
      <c r="F32" s="368"/>
      <c r="G32" s="368">
        <f t="shared" si="11"/>
        <v>45.7</v>
      </c>
      <c r="H32" s="368"/>
      <c r="I32" s="368">
        <f t="shared" si="12"/>
        <v>68.400000000000006</v>
      </c>
      <c r="J32" s="368"/>
      <c r="K32" s="368">
        <f t="shared" si="13"/>
        <v>15.6</v>
      </c>
      <c r="L32" s="368"/>
      <c r="M32" s="368">
        <f t="shared" si="14"/>
        <v>65.400000000000006</v>
      </c>
      <c r="N32" s="368">
        <f t="shared" si="15"/>
        <v>16.7</v>
      </c>
      <c r="O32" s="368"/>
      <c r="P32" s="368">
        <f t="shared" si="16"/>
        <v>14.9</v>
      </c>
      <c r="Q32" s="368"/>
      <c r="R32" s="368">
        <f t="shared" si="17"/>
        <v>1.4</v>
      </c>
      <c r="S32" s="372"/>
      <c r="T32" s="307"/>
      <c r="U32" s="349">
        <f t="shared" si="18"/>
        <v>-0.1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69">
        <f t="shared" si="10"/>
        <v>90.2</v>
      </c>
      <c r="F33" s="369"/>
      <c r="G33" s="369">
        <f t="shared" si="11"/>
        <v>57.1</v>
      </c>
      <c r="H33" s="369"/>
      <c r="I33" s="369">
        <f t="shared" si="12"/>
        <v>33</v>
      </c>
      <c r="J33" s="369"/>
      <c r="K33" s="369">
        <f t="shared" si="13"/>
        <v>1.7</v>
      </c>
      <c r="L33" s="369"/>
      <c r="M33" s="369">
        <f t="shared" si="14"/>
        <v>6.8</v>
      </c>
      <c r="N33" s="369">
        <f t="shared" si="15"/>
        <v>36.700000000000003</v>
      </c>
      <c r="O33" s="369"/>
      <c r="P33" s="369">
        <f t="shared" si="16"/>
        <v>15.3</v>
      </c>
      <c r="Q33" s="369"/>
      <c r="R33" s="369">
        <f t="shared" si="17"/>
        <v>29.6</v>
      </c>
      <c r="S33" s="372"/>
      <c r="T33" s="307"/>
      <c r="U33" s="349">
        <f t="shared" si="18"/>
        <v>0.1</v>
      </c>
      <c r="V33" s="349">
        <f t="shared" si="19"/>
        <v>0.1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257</v>
      </c>
      <c r="D34" s="342" t="str">
        <f>INDEX($AA$58:$AA$92,MATCH(SMALL($AB$58:$AB$92,ROWS($B$34:$B34)),$AB$58:$AB$92,0),0)</f>
        <v>France</v>
      </c>
      <c r="E34" s="368">
        <f t="shared" si="10"/>
        <v>215.3</v>
      </c>
      <c r="F34" s="368"/>
      <c r="G34" s="368">
        <f t="shared" si="11"/>
        <v>129.9</v>
      </c>
      <c r="H34" s="368"/>
      <c r="I34" s="368">
        <f t="shared" si="12"/>
        <v>85.4</v>
      </c>
      <c r="J34" s="368"/>
      <c r="K34" s="368">
        <f t="shared" si="13"/>
        <v>85.4</v>
      </c>
      <c r="L34" s="368"/>
      <c r="M34" s="368">
        <f t="shared" si="14"/>
        <v>42.2</v>
      </c>
      <c r="N34" s="368">
        <f t="shared" si="15"/>
        <v>25.2</v>
      </c>
      <c r="O34" s="368"/>
      <c r="P34" s="368">
        <f t="shared" si="16"/>
        <v>44</v>
      </c>
      <c r="Q34" s="368"/>
      <c r="R34" s="368">
        <f t="shared" si="17"/>
        <v>18.5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68">
        <f t="shared" si="10"/>
        <v>47.8</v>
      </c>
      <c r="F35" s="368"/>
      <c r="G35" s="368">
        <f t="shared" si="11"/>
        <v>27.9</v>
      </c>
      <c r="H35" s="368"/>
      <c r="I35" s="368">
        <f t="shared" si="12"/>
        <v>19.899999999999999</v>
      </c>
      <c r="J35" s="368"/>
      <c r="K35" s="368">
        <f t="shared" si="13"/>
        <v>5.6</v>
      </c>
      <c r="L35" s="368"/>
      <c r="M35" s="368">
        <f t="shared" si="14"/>
        <v>29.9</v>
      </c>
      <c r="N35" s="368">
        <f t="shared" si="15"/>
        <v>2.8</v>
      </c>
      <c r="O35" s="368"/>
      <c r="P35" s="368">
        <f t="shared" si="16"/>
        <v>8.1999999999999993</v>
      </c>
      <c r="Q35" s="368"/>
      <c r="R35" s="368">
        <f t="shared" si="17"/>
        <v>1.3</v>
      </c>
      <c r="S35" s="372"/>
      <c r="T35" s="307"/>
      <c r="U35" s="349">
        <f t="shared" si="18"/>
        <v>0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68">
        <f t="shared" si="10"/>
        <v>22.4</v>
      </c>
      <c r="F36" s="368"/>
      <c r="G36" s="368">
        <f t="shared" si="11"/>
        <v>20.5</v>
      </c>
      <c r="H36" s="368"/>
      <c r="I36" s="368">
        <f t="shared" si="12"/>
        <v>2</v>
      </c>
      <c r="J36" s="368"/>
      <c r="K36" s="368">
        <f t="shared" si="13"/>
        <v>10.1</v>
      </c>
      <c r="L36" s="368"/>
      <c r="M36" s="368">
        <f t="shared" si="14"/>
        <v>1.8</v>
      </c>
      <c r="N36" s="368">
        <f t="shared" si="15"/>
        <v>1.6</v>
      </c>
      <c r="O36" s="368"/>
      <c r="P36" s="368">
        <f t="shared" si="16"/>
        <v>8.6</v>
      </c>
      <c r="Q36" s="368"/>
      <c r="R36" s="368">
        <f t="shared" si="17"/>
        <v>0.3</v>
      </c>
      <c r="S36" s="372"/>
      <c r="T36" s="307"/>
      <c r="U36" s="349">
        <f t="shared" si="18"/>
        <v>-0.1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68">
        <f t="shared" si="10"/>
        <v>9.9</v>
      </c>
      <c r="F37" s="368"/>
      <c r="G37" s="368">
        <f t="shared" si="11"/>
        <v>9.9</v>
      </c>
      <c r="H37" s="368"/>
      <c r="I37" s="368">
        <f t="shared" si="12"/>
        <v>0</v>
      </c>
      <c r="J37" s="368"/>
      <c r="K37" s="368">
        <f t="shared" si="13"/>
        <v>1.3</v>
      </c>
      <c r="L37" s="368"/>
      <c r="M37" s="368">
        <f t="shared" si="14"/>
        <v>4.9000000000000004</v>
      </c>
      <c r="N37" s="368">
        <f t="shared" si="15"/>
        <v>1.1000000000000001</v>
      </c>
      <c r="O37" s="368"/>
      <c r="P37" s="368">
        <f t="shared" si="16"/>
        <v>2.6</v>
      </c>
      <c r="Q37" s="368"/>
      <c r="R37" s="368">
        <f t="shared" si="17"/>
        <v>0</v>
      </c>
      <c r="S37" s="372"/>
      <c r="T37" s="307"/>
      <c r="U37" s="349">
        <f t="shared" si="18"/>
        <v>0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68">
        <f t="shared" si="10"/>
        <v>0</v>
      </c>
      <c r="F38" s="368"/>
      <c r="G38" s="368">
        <f t="shared" si="11"/>
        <v>0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0</v>
      </c>
      <c r="N38" s="368">
        <f t="shared" si="15"/>
        <v>0</v>
      </c>
      <c r="O38" s="368"/>
      <c r="P38" s="368">
        <f t="shared" si="16"/>
        <v>0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9" t="s">
        <v>1832</v>
      </c>
      <c r="BC180" s="469"/>
      <c r="BD180" s="469"/>
      <c r="BE180" s="469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zoomScaleNormal="100" workbookViewId="0">
      <selection activeCell="C10" sqref="C10"/>
    </sheetView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6" t="s">
        <v>1838</v>
      </c>
      <c r="F5" s="466"/>
      <c r="G5" s="466"/>
      <c r="H5" s="302"/>
      <c r="I5" s="466" t="s">
        <v>357</v>
      </c>
      <c r="J5" s="466"/>
      <c r="K5" s="466"/>
      <c r="L5" s="466"/>
      <c r="M5" s="466"/>
      <c r="N5" s="466"/>
      <c r="O5" s="466"/>
      <c r="P5" s="466"/>
      <c r="Q5" s="466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3" t="s">
        <v>244</v>
      </c>
      <c r="B7" s="421" t="s">
        <v>249</v>
      </c>
      <c r="C7" s="422">
        <v>5.6</v>
      </c>
      <c r="D7" s="422"/>
      <c r="E7" s="422">
        <v>1.6</v>
      </c>
      <c r="F7" s="422"/>
      <c r="G7" s="422">
        <v>3.9</v>
      </c>
      <c r="H7" s="422"/>
      <c r="I7" s="422">
        <v>0.3</v>
      </c>
      <c r="J7" s="422"/>
      <c r="K7" s="422">
        <v>1.7</v>
      </c>
      <c r="L7" s="422">
        <v>4.2</v>
      </c>
      <c r="M7" s="422"/>
      <c r="N7" s="422">
        <v>-0.9</v>
      </c>
      <c r="O7" s="422"/>
      <c r="P7" s="422">
        <v>0.2</v>
      </c>
      <c r="Q7" s="307"/>
    </row>
    <row r="8" spans="1:18" ht="12" x14ac:dyDescent="0.3">
      <c r="A8" s="464"/>
      <c r="B8" s="421" t="s">
        <v>264</v>
      </c>
      <c r="C8" s="422">
        <v>1.7</v>
      </c>
      <c r="D8" s="422"/>
      <c r="E8" s="422">
        <v>1.9</v>
      </c>
      <c r="F8" s="422"/>
      <c r="G8" s="422">
        <v>-0.3</v>
      </c>
      <c r="H8" s="422"/>
      <c r="I8" s="422">
        <v>-1.1000000000000001</v>
      </c>
      <c r="J8" s="422"/>
      <c r="K8" s="422">
        <v>0</v>
      </c>
      <c r="L8" s="422">
        <v>3.1</v>
      </c>
      <c r="M8" s="422"/>
      <c r="N8" s="422">
        <v>-0.1</v>
      </c>
      <c r="O8" s="422"/>
      <c r="P8" s="422">
        <v>-0.2</v>
      </c>
      <c r="Q8" s="307"/>
    </row>
    <row r="9" spans="1:18" ht="12" x14ac:dyDescent="0.3">
      <c r="A9" s="464"/>
      <c r="B9" s="421" t="s">
        <v>243</v>
      </c>
      <c r="C9" s="422">
        <v>1.4</v>
      </c>
      <c r="D9" s="422"/>
      <c r="E9" s="422">
        <v>1.1000000000000001</v>
      </c>
      <c r="F9" s="422"/>
      <c r="G9" s="422">
        <v>0.3</v>
      </c>
      <c r="H9" s="422"/>
      <c r="I9" s="422">
        <v>0.6</v>
      </c>
      <c r="J9" s="422"/>
      <c r="K9" s="422">
        <v>0</v>
      </c>
      <c r="L9" s="422">
        <v>0.2</v>
      </c>
      <c r="M9" s="422"/>
      <c r="N9" s="422">
        <v>0.6</v>
      </c>
      <c r="O9" s="422"/>
      <c r="P9" s="422">
        <v>0</v>
      </c>
      <c r="Q9" s="307"/>
    </row>
    <row r="10" spans="1:18" ht="12.75" customHeight="1" x14ac:dyDescent="0.3">
      <c r="A10" s="464"/>
      <c r="B10" s="421" t="s">
        <v>28</v>
      </c>
      <c r="C10" s="422">
        <v>0.2</v>
      </c>
      <c r="D10" s="422"/>
      <c r="E10" s="422">
        <v>0.2</v>
      </c>
      <c r="F10" s="422"/>
      <c r="G10" s="422">
        <v>0</v>
      </c>
      <c r="H10" s="422"/>
      <c r="I10" s="422">
        <v>0</v>
      </c>
      <c r="J10" s="422"/>
      <c r="K10" s="422">
        <v>0.1</v>
      </c>
      <c r="L10" s="422">
        <v>0</v>
      </c>
      <c r="M10" s="422"/>
      <c r="N10" s="422">
        <v>0.1</v>
      </c>
      <c r="O10" s="422"/>
      <c r="P10" s="422">
        <v>0</v>
      </c>
      <c r="Q10" s="307"/>
    </row>
    <row r="11" spans="1:18" ht="12" x14ac:dyDescent="0.3">
      <c r="A11" s="465"/>
      <c r="B11" s="424" t="s">
        <v>267</v>
      </c>
      <c r="C11" s="423">
        <v>0.1</v>
      </c>
      <c r="D11" s="423"/>
      <c r="E11" s="423">
        <v>0.1</v>
      </c>
      <c r="F11" s="423"/>
      <c r="G11" s="423">
        <v>0.1</v>
      </c>
      <c r="H11" s="423"/>
      <c r="I11" s="423">
        <v>0</v>
      </c>
      <c r="J11" s="423"/>
      <c r="K11" s="423">
        <v>0.2</v>
      </c>
      <c r="L11" s="423">
        <v>0</v>
      </c>
      <c r="M11" s="423"/>
      <c r="N11" s="423">
        <v>0</v>
      </c>
      <c r="O11" s="423"/>
      <c r="P11" s="423">
        <v>0</v>
      </c>
      <c r="Q11" s="307"/>
    </row>
    <row r="12" spans="1:18" ht="12" x14ac:dyDescent="0.3">
      <c r="A12" s="467" t="s">
        <v>257</v>
      </c>
      <c r="B12" s="425" t="s">
        <v>245</v>
      </c>
      <c r="C12" s="447">
        <v>-3.3</v>
      </c>
      <c r="D12" s="426"/>
      <c r="E12" s="426">
        <v>-3.1</v>
      </c>
      <c r="F12" s="426"/>
      <c r="G12" s="426">
        <v>-0.2</v>
      </c>
      <c r="H12" s="426"/>
      <c r="I12" s="426">
        <v>0.1</v>
      </c>
      <c r="J12" s="426"/>
      <c r="K12" s="426">
        <v>0</v>
      </c>
      <c r="L12" s="426">
        <v>-3.2</v>
      </c>
      <c r="M12" s="426"/>
      <c r="N12" s="426">
        <v>-0.1</v>
      </c>
      <c r="O12" s="426"/>
      <c r="P12" s="426">
        <v>-0.1</v>
      </c>
      <c r="Q12" s="307"/>
    </row>
    <row r="13" spans="1:18" ht="12" x14ac:dyDescent="0.3">
      <c r="A13" s="464"/>
      <c r="B13" s="446" t="s">
        <v>247</v>
      </c>
      <c r="C13" s="447">
        <v>-2.4</v>
      </c>
      <c r="D13" s="426"/>
      <c r="E13" s="426">
        <v>-4.7</v>
      </c>
      <c r="F13" s="426"/>
      <c r="G13" s="426">
        <v>2.4</v>
      </c>
      <c r="H13" s="426"/>
      <c r="I13" s="426">
        <v>-0.5</v>
      </c>
      <c r="J13" s="426"/>
      <c r="K13" s="426">
        <v>0.7</v>
      </c>
      <c r="L13" s="426">
        <v>-0.8</v>
      </c>
      <c r="M13" s="426"/>
      <c r="N13" s="426">
        <v>-1.4</v>
      </c>
      <c r="O13" s="426"/>
      <c r="P13" s="426">
        <v>-0.3</v>
      </c>
      <c r="Q13" s="307"/>
    </row>
    <row r="14" spans="1:18" ht="12" x14ac:dyDescent="0.3">
      <c r="A14" s="464"/>
      <c r="B14" s="446" t="s">
        <v>261</v>
      </c>
      <c r="C14" s="447">
        <v>-1.1000000000000001</v>
      </c>
      <c r="D14" s="426"/>
      <c r="E14" s="426">
        <v>-0.8</v>
      </c>
      <c r="F14" s="426"/>
      <c r="G14" s="426">
        <v>-0.3</v>
      </c>
      <c r="H14" s="426"/>
      <c r="I14" s="426">
        <v>-0.1</v>
      </c>
      <c r="J14" s="426"/>
      <c r="K14" s="426">
        <v>0</v>
      </c>
      <c r="L14" s="426">
        <v>-0.5</v>
      </c>
      <c r="M14" s="426"/>
      <c r="N14" s="426">
        <v>-0.6</v>
      </c>
      <c r="O14" s="426"/>
      <c r="P14" s="426">
        <v>0</v>
      </c>
      <c r="Q14" s="307"/>
    </row>
    <row r="15" spans="1:18" ht="12" x14ac:dyDescent="0.3">
      <c r="A15" s="472"/>
      <c r="B15" s="446" t="s">
        <v>114</v>
      </c>
      <c r="C15" s="447">
        <v>-0.4</v>
      </c>
      <c r="D15" s="426"/>
      <c r="E15" s="426">
        <v>-0.4</v>
      </c>
      <c r="F15" s="426"/>
      <c r="G15" s="426">
        <v>-0.1</v>
      </c>
      <c r="H15" s="426"/>
      <c r="I15" s="426">
        <v>0</v>
      </c>
      <c r="J15" s="426"/>
      <c r="K15" s="426">
        <v>0</v>
      </c>
      <c r="L15" s="426">
        <v>0</v>
      </c>
      <c r="M15" s="426"/>
      <c r="N15" s="426">
        <v>-0.2</v>
      </c>
      <c r="O15" s="426"/>
      <c r="P15" s="426">
        <v>-0.2</v>
      </c>
      <c r="Q15" s="307"/>
    </row>
    <row r="16" spans="1:18" ht="12" x14ac:dyDescent="0.3">
      <c r="A16" s="472"/>
      <c r="B16" s="446" t="s">
        <v>252</v>
      </c>
      <c r="C16" s="447">
        <v>-0.2</v>
      </c>
      <c r="D16" s="447"/>
      <c r="E16" s="447">
        <v>-0.4</v>
      </c>
      <c r="F16" s="447"/>
      <c r="G16" s="447">
        <v>0.1</v>
      </c>
      <c r="H16" s="447"/>
      <c r="I16" s="447">
        <v>0</v>
      </c>
      <c r="J16" s="447"/>
      <c r="K16" s="447">
        <v>0</v>
      </c>
      <c r="L16" s="447">
        <v>-0.2</v>
      </c>
      <c r="M16" s="447"/>
      <c r="N16" s="447">
        <v>0</v>
      </c>
      <c r="O16" s="447"/>
      <c r="P16" s="447">
        <v>0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50"/>
      <c r="Y17" s="451"/>
      <c r="Z17" s="451"/>
      <c r="AA17" s="451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6" t="s">
        <v>1838</v>
      </c>
      <c r="F21" s="466"/>
      <c r="G21" s="466"/>
      <c r="H21" s="302"/>
      <c r="I21" s="466" t="s">
        <v>357</v>
      </c>
      <c r="J21" s="466"/>
      <c r="K21" s="466"/>
      <c r="L21" s="466"/>
      <c r="M21" s="466"/>
      <c r="N21" s="466"/>
      <c r="O21" s="466"/>
      <c r="P21" s="466"/>
      <c r="Q21" s="466"/>
    </row>
    <row r="22" spans="1:2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27" ht="12" x14ac:dyDescent="0.3">
      <c r="A23" s="463" t="s">
        <v>244</v>
      </c>
      <c r="B23" s="427" t="s">
        <v>249</v>
      </c>
      <c r="C23" s="428">
        <v>520.1</v>
      </c>
      <c r="D23" s="428"/>
      <c r="E23" s="428">
        <v>41.4</v>
      </c>
      <c r="F23" s="428"/>
      <c r="G23" s="428">
        <v>478.7</v>
      </c>
      <c r="H23" s="428"/>
      <c r="I23" s="428">
        <v>13.2</v>
      </c>
      <c r="J23" s="428"/>
      <c r="K23" s="428">
        <v>144.1</v>
      </c>
      <c r="L23" s="428">
        <v>44.7</v>
      </c>
      <c r="M23" s="428"/>
      <c r="N23" s="428">
        <v>152.5</v>
      </c>
      <c r="O23" s="428"/>
      <c r="P23" s="428">
        <v>165.5</v>
      </c>
      <c r="Q23" s="307"/>
    </row>
    <row r="24" spans="1:27" ht="12" x14ac:dyDescent="0.3">
      <c r="A24" s="464"/>
      <c r="B24" s="427" t="s">
        <v>264</v>
      </c>
      <c r="C24" s="428">
        <v>30.9</v>
      </c>
      <c r="D24" s="428"/>
      <c r="E24" s="428">
        <v>25.5</v>
      </c>
      <c r="F24" s="428"/>
      <c r="G24" s="428">
        <v>5.4</v>
      </c>
      <c r="H24" s="428"/>
      <c r="I24" s="428">
        <v>1.1000000000000001</v>
      </c>
      <c r="J24" s="428"/>
      <c r="K24" s="428">
        <v>0.3</v>
      </c>
      <c r="L24" s="428">
        <v>17.399999999999999</v>
      </c>
      <c r="M24" s="428"/>
      <c r="N24" s="428">
        <v>6.6</v>
      </c>
      <c r="O24" s="428"/>
      <c r="P24" s="428">
        <v>5.5</v>
      </c>
      <c r="Q24" s="307"/>
    </row>
    <row r="25" spans="1:27" ht="12" x14ac:dyDescent="0.3">
      <c r="A25" s="464"/>
      <c r="B25" s="427" t="s">
        <v>243</v>
      </c>
      <c r="C25" s="428">
        <v>4.8</v>
      </c>
      <c r="D25" s="428"/>
      <c r="E25" s="428">
        <v>3.2</v>
      </c>
      <c r="F25" s="428"/>
      <c r="G25" s="428">
        <v>1.6</v>
      </c>
      <c r="H25" s="428"/>
      <c r="I25" s="428">
        <v>1.2</v>
      </c>
      <c r="J25" s="428"/>
      <c r="K25" s="428">
        <v>0.3</v>
      </c>
      <c r="L25" s="428">
        <v>0.8</v>
      </c>
      <c r="M25" s="428"/>
      <c r="N25" s="428">
        <v>2.2999999999999998</v>
      </c>
      <c r="O25" s="428"/>
      <c r="P25" s="428">
        <v>0.2</v>
      </c>
      <c r="Q25" s="307"/>
    </row>
    <row r="26" spans="1:27" ht="12" x14ac:dyDescent="0.3">
      <c r="A26" s="464"/>
      <c r="B26" s="427" t="s">
        <v>28</v>
      </c>
      <c r="C26" s="428">
        <v>1.4</v>
      </c>
      <c r="D26" s="428"/>
      <c r="E26" s="428">
        <v>1.4</v>
      </c>
      <c r="F26" s="428"/>
      <c r="G26" s="428">
        <v>0</v>
      </c>
      <c r="H26" s="428"/>
      <c r="I26" s="428">
        <v>0.2</v>
      </c>
      <c r="J26" s="428"/>
      <c r="K26" s="428">
        <v>0.2</v>
      </c>
      <c r="L26" s="428">
        <v>0</v>
      </c>
      <c r="M26" s="428"/>
      <c r="N26" s="428">
        <v>0.8</v>
      </c>
      <c r="O26" s="428"/>
      <c r="P26" s="428">
        <v>0.2</v>
      </c>
      <c r="Q26" s="307"/>
    </row>
    <row r="27" spans="1:27" ht="12" x14ac:dyDescent="0.3">
      <c r="A27" s="465"/>
      <c r="B27" s="430" t="s">
        <v>267</v>
      </c>
      <c r="C27" s="429">
        <v>1.3</v>
      </c>
      <c r="D27" s="429"/>
      <c r="E27" s="429">
        <v>0.5</v>
      </c>
      <c r="F27" s="429"/>
      <c r="G27" s="429">
        <v>0.8</v>
      </c>
      <c r="H27" s="429"/>
      <c r="I27" s="429">
        <v>0</v>
      </c>
      <c r="J27" s="429"/>
      <c r="K27" s="429">
        <v>0.6</v>
      </c>
      <c r="L27" s="429">
        <v>0</v>
      </c>
      <c r="M27" s="429"/>
      <c r="N27" s="429">
        <v>0.3</v>
      </c>
      <c r="O27" s="429"/>
      <c r="P27" s="429">
        <v>0.4</v>
      </c>
      <c r="Q27" s="322"/>
    </row>
    <row r="28" spans="1:27" ht="12" x14ac:dyDescent="0.3">
      <c r="A28" s="467" t="s">
        <v>257</v>
      </c>
      <c r="B28" s="433" t="s">
        <v>245</v>
      </c>
      <c r="C28" s="432">
        <v>42.1</v>
      </c>
      <c r="D28" s="432"/>
      <c r="E28" s="432">
        <v>42</v>
      </c>
      <c r="F28" s="432"/>
      <c r="G28" s="432">
        <v>0.1</v>
      </c>
      <c r="H28" s="432"/>
      <c r="I28" s="432">
        <v>0.4</v>
      </c>
      <c r="J28" s="432"/>
      <c r="K28" s="432">
        <v>0</v>
      </c>
      <c r="L28" s="432">
        <v>36.700000000000003</v>
      </c>
      <c r="M28" s="432"/>
      <c r="N28" s="432">
        <v>3.8</v>
      </c>
      <c r="O28" s="432"/>
      <c r="P28" s="432">
        <v>1.3</v>
      </c>
      <c r="Q28" s="307"/>
    </row>
    <row r="29" spans="1:27" ht="12" x14ac:dyDescent="0.3">
      <c r="A29" s="464"/>
      <c r="B29" s="431" t="s">
        <v>247</v>
      </c>
      <c r="C29" s="432">
        <v>149.9</v>
      </c>
      <c r="D29" s="432"/>
      <c r="E29" s="432">
        <v>37</v>
      </c>
      <c r="F29" s="432"/>
      <c r="G29" s="432">
        <v>113</v>
      </c>
      <c r="H29" s="432"/>
      <c r="I29" s="432">
        <v>9.5</v>
      </c>
      <c r="J29" s="432"/>
      <c r="K29" s="432">
        <v>65.3</v>
      </c>
      <c r="L29" s="432">
        <v>11.7</v>
      </c>
      <c r="M29" s="432"/>
      <c r="N29" s="432">
        <v>28.2</v>
      </c>
      <c r="O29" s="432"/>
      <c r="P29" s="432">
        <v>35.299999999999997</v>
      </c>
      <c r="Q29" s="307"/>
    </row>
    <row r="30" spans="1:27" ht="12" x14ac:dyDescent="0.3">
      <c r="A30" s="464"/>
      <c r="B30" s="431" t="s">
        <v>261</v>
      </c>
      <c r="C30" s="432">
        <v>11.9</v>
      </c>
      <c r="D30" s="432"/>
      <c r="E30" s="432">
        <v>7.5</v>
      </c>
      <c r="F30" s="432"/>
      <c r="G30" s="432">
        <v>4.4000000000000004</v>
      </c>
      <c r="H30" s="432"/>
      <c r="I30" s="432">
        <v>0.2</v>
      </c>
      <c r="J30" s="432"/>
      <c r="K30" s="432">
        <v>0</v>
      </c>
      <c r="L30" s="432">
        <v>5.6</v>
      </c>
      <c r="M30" s="432"/>
      <c r="N30" s="432">
        <v>3.5</v>
      </c>
      <c r="O30" s="432"/>
      <c r="P30" s="432">
        <v>2.6</v>
      </c>
      <c r="Q30" s="307"/>
    </row>
    <row r="31" spans="1:27" ht="12" x14ac:dyDescent="0.3">
      <c r="A31" s="472"/>
      <c r="B31" s="431" t="s">
        <v>114</v>
      </c>
      <c r="C31" s="432">
        <v>4.3</v>
      </c>
      <c r="D31" s="432"/>
      <c r="E31" s="432">
        <v>2.7</v>
      </c>
      <c r="F31" s="432"/>
      <c r="G31" s="432">
        <v>1.5</v>
      </c>
      <c r="H31" s="432"/>
      <c r="I31" s="432">
        <v>0.1</v>
      </c>
      <c r="J31" s="432"/>
      <c r="K31" s="432">
        <v>0.3</v>
      </c>
      <c r="L31" s="432">
        <v>0.2</v>
      </c>
      <c r="M31" s="432"/>
      <c r="N31" s="432">
        <v>1.7</v>
      </c>
      <c r="O31" s="432"/>
      <c r="P31" s="432">
        <v>2</v>
      </c>
      <c r="Q31" s="307"/>
    </row>
    <row r="32" spans="1:27" ht="12" x14ac:dyDescent="0.3">
      <c r="A32" s="472"/>
      <c r="B32" s="446" t="s">
        <v>252</v>
      </c>
      <c r="C32" s="447">
        <v>8.6</v>
      </c>
      <c r="D32" s="447"/>
      <c r="E32" s="447">
        <v>5.9</v>
      </c>
      <c r="F32" s="447"/>
      <c r="G32" s="447">
        <v>2.7</v>
      </c>
      <c r="H32" s="447"/>
      <c r="I32" s="447">
        <v>0.3</v>
      </c>
      <c r="J32" s="447"/>
      <c r="K32" s="447">
        <v>0.8</v>
      </c>
      <c r="L32" s="447">
        <v>4.0999999999999996</v>
      </c>
      <c r="M32" s="447"/>
      <c r="N32" s="447">
        <v>1.5</v>
      </c>
      <c r="O32" s="447"/>
      <c r="P32" s="447">
        <v>1.9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1"/>
      <c r="F42" s="471"/>
      <c r="G42" s="471"/>
      <c r="H42" s="302"/>
      <c r="I42" s="471"/>
      <c r="J42" s="471"/>
      <c r="K42" s="471"/>
      <c r="L42" s="471"/>
      <c r="M42" s="471"/>
      <c r="N42" s="471"/>
      <c r="O42" s="471"/>
      <c r="P42" s="471"/>
      <c r="Q42" s="471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4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4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4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4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4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4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4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4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4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4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1"/>
      <c r="F59" s="471"/>
      <c r="G59" s="471"/>
      <c r="H59" s="302"/>
      <c r="I59" s="471"/>
      <c r="J59" s="471"/>
      <c r="K59" s="471"/>
      <c r="L59" s="471"/>
      <c r="M59" s="471"/>
      <c r="N59" s="471"/>
      <c r="O59" s="471"/>
      <c r="P59" s="471"/>
      <c r="Q59" s="471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4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4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4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4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4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4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4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4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4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4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6" t="s">
        <v>1838</v>
      </c>
      <c r="H13" s="466"/>
      <c r="I13" s="466"/>
      <c r="J13" s="302"/>
      <c r="K13" s="466" t="s">
        <v>357</v>
      </c>
      <c r="L13" s="466"/>
      <c r="M13" s="466"/>
      <c r="N13" s="466"/>
      <c r="O13" s="466"/>
      <c r="P13" s="466"/>
      <c r="Q13" s="466"/>
      <c r="R13" s="466"/>
      <c r="S13" s="466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3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4</v>
      </c>
      <c r="F15" s="368"/>
      <c r="G15" s="368">
        <f>VLOOKUP($D15,$AO$58:$AX$78,3,FALSE)/1000</f>
        <v>-1</v>
      </c>
      <c r="H15" s="368"/>
      <c r="I15" s="368">
        <f>VLOOKUP($D15,$AO$58:$AX$78,4,FALSE)/1000</f>
        <v>5</v>
      </c>
      <c r="J15" s="368"/>
      <c r="K15" s="368">
        <f>VLOOKUP($D15,$AO$58:$AX$78,5,FALSE)/1000</f>
        <v>1.1000000000000001</v>
      </c>
      <c r="L15" s="368"/>
      <c r="M15" s="368">
        <f>VLOOKUP($D15,$AO$58:$AX$78,6,FALSE)/1000</f>
        <v>-6</v>
      </c>
      <c r="N15" s="368">
        <f>VLOOKUP($D15,$AO$58:$AX$78,8,FALSE)/1000</f>
        <v>-0.3</v>
      </c>
      <c r="O15" s="368"/>
      <c r="P15" s="368">
        <f>VLOOKUP($D15,$AO$58:$AX$78,9,FALSE)/1000</f>
        <v>7.8</v>
      </c>
      <c r="Q15" s="368"/>
      <c r="R15" s="368">
        <f>VLOOKUP($D15,$AO$58:$AX$78,10,FALSE)/1000</f>
        <v>1.3</v>
      </c>
      <c r="S15" s="307"/>
      <c r="U15" s="349">
        <f>E15-SUM(G15:I15)</f>
        <v>0</v>
      </c>
      <c r="V15" s="349">
        <f>E15-SUM(K15:R15)</f>
        <v>0.1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4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1.1000000000000001</v>
      </c>
      <c r="F16" s="368"/>
      <c r="G16" s="368">
        <f t="shared" ref="G16:G22" si="1">VLOOKUP($D16,$AO$58:$AX$78,3,FALSE)/1000</f>
        <v>1</v>
      </c>
      <c r="H16" s="368"/>
      <c r="I16" s="368">
        <f t="shared" ref="I16:I22" si="2">VLOOKUP($D16,$AO$58:$AX$78,4,FALSE)/1000</f>
        <v>0.1</v>
      </c>
      <c r="J16" s="368"/>
      <c r="K16" s="368">
        <f t="shared" ref="K16:K22" si="3">VLOOKUP($D16,$AO$58:$AX$78,5,FALSE)/1000</f>
        <v>-0.1</v>
      </c>
      <c r="L16" s="368"/>
      <c r="M16" s="368">
        <f t="shared" ref="M16:M22" si="4">VLOOKUP($D16,$AO$58:$AX$78,6,FALSE)/1000</f>
        <v>0</v>
      </c>
      <c r="N16" s="368">
        <f t="shared" ref="N16:N22" si="5">VLOOKUP($D16,$AO$58:$AX$78,8,FALSE)/1000</f>
        <v>-0.3</v>
      </c>
      <c r="O16" s="368"/>
      <c r="P16" s="368">
        <f t="shared" ref="P16:P22" si="6">VLOOKUP($D16,$AO$58:$AX$78,9,FALSE)/1000</f>
        <v>1.2</v>
      </c>
      <c r="Q16" s="368"/>
      <c r="R16" s="368">
        <f t="shared" ref="R16:R22" si="7">VLOOKUP($D16,$AO$58:$AX$78,10,FALSE)/1000</f>
        <v>0.3</v>
      </c>
      <c r="S16" s="307"/>
      <c r="U16" s="349">
        <f t="shared" ref="U16:U22" si="8">E16-SUM(G16:I16)</f>
        <v>0</v>
      </c>
      <c r="V16" s="349">
        <f t="shared" ref="V16:V22" si="9">E16-SUM(K16:R16)</f>
        <v>0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4"/>
      <c r="D17" s="342" t="str">
        <f>INDEX($AO$58:$AO$78,MATCH(LARGE($AP$58:$AP$78,ROWS($B$15:$B17)),$AP$58:$AP$78,0),0)</f>
        <v>Bahamas</v>
      </c>
      <c r="E17" s="368">
        <f t="shared" si="0"/>
        <v>1</v>
      </c>
      <c r="F17" s="368"/>
      <c r="G17" s="368">
        <f t="shared" si="1"/>
        <v>1</v>
      </c>
      <c r="H17" s="368"/>
      <c r="I17" s="368">
        <f t="shared" si="2"/>
        <v>0</v>
      </c>
      <c r="J17" s="368"/>
      <c r="K17" s="368">
        <f t="shared" si="3"/>
        <v>0.6</v>
      </c>
      <c r="L17" s="368"/>
      <c r="M17" s="368">
        <f t="shared" si="4"/>
        <v>0</v>
      </c>
      <c r="N17" s="368">
        <f t="shared" si="5"/>
        <v>0.4</v>
      </c>
      <c r="O17" s="368"/>
      <c r="P17" s="368">
        <f t="shared" si="6"/>
        <v>0.1</v>
      </c>
      <c r="Q17" s="368"/>
      <c r="R17" s="368">
        <f t="shared" si="7"/>
        <v>0</v>
      </c>
      <c r="S17" s="307"/>
      <c r="U17" s="349">
        <f t="shared" si="8"/>
        <v>0</v>
      </c>
      <c r="V17" s="349">
        <f t="shared" si="9"/>
        <v>-0.1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4"/>
      <c r="D18" s="342" t="str">
        <f>INDEX($AO$58:$AO$78,MATCH(LARGE($AP$58:$AP$78,ROWS($B$15:$B18)),$AP$58:$AP$78,0),0)</f>
        <v>Bermuda</v>
      </c>
      <c r="E18" s="368">
        <f t="shared" si="0"/>
        <v>0.8</v>
      </c>
      <c r="F18" s="368"/>
      <c r="G18" s="368">
        <f t="shared" si="1"/>
        <v>0.6</v>
      </c>
      <c r="H18" s="368"/>
      <c r="I18" s="368">
        <f t="shared" si="2"/>
        <v>0.2</v>
      </c>
      <c r="J18" s="368"/>
      <c r="K18" s="368">
        <f t="shared" si="3"/>
        <v>-0.1</v>
      </c>
      <c r="L18" s="368"/>
      <c r="M18" s="368">
        <f t="shared" si="4"/>
        <v>0</v>
      </c>
      <c r="N18" s="368">
        <f t="shared" si="5"/>
        <v>0.7</v>
      </c>
      <c r="O18" s="368"/>
      <c r="P18" s="368">
        <f t="shared" si="6"/>
        <v>0.4</v>
      </c>
      <c r="Q18" s="368"/>
      <c r="R18" s="368">
        <f t="shared" si="7"/>
        <v>-0.1</v>
      </c>
      <c r="S18" s="307"/>
      <c r="U18" s="349">
        <f t="shared" si="8"/>
        <v>0</v>
      </c>
      <c r="V18" s="349">
        <f t="shared" si="9"/>
        <v>-0.1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5"/>
      <c r="D19" s="343" t="str">
        <f>INDEX($AO$58:$AO$78,MATCH(LARGE($AP$58:$AP$78,ROWS($B$15:$B19)),$AP$58:$AP$78,0),0)</f>
        <v>Singapore</v>
      </c>
      <c r="E19" s="369">
        <f t="shared" si="0"/>
        <v>0.8</v>
      </c>
      <c r="F19" s="369"/>
      <c r="G19" s="369">
        <f t="shared" si="1"/>
        <v>2.4</v>
      </c>
      <c r="H19" s="369"/>
      <c r="I19" s="369">
        <f t="shared" si="2"/>
        <v>-1.6</v>
      </c>
      <c r="J19" s="369"/>
      <c r="K19" s="369">
        <f t="shared" si="3"/>
        <v>0.9</v>
      </c>
      <c r="L19" s="369"/>
      <c r="M19" s="369">
        <f t="shared" si="4"/>
        <v>1.4</v>
      </c>
      <c r="N19" s="369">
        <f t="shared" si="5"/>
        <v>0.1</v>
      </c>
      <c r="O19" s="369"/>
      <c r="P19" s="369">
        <f t="shared" si="6"/>
        <v>-1.7</v>
      </c>
      <c r="Q19" s="369"/>
      <c r="R19" s="369">
        <f t="shared" si="7"/>
        <v>0.1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7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-25.4</v>
      </c>
      <c r="F20" s="368"/>
      <c r="G20" s="368">
        <f t="shared" si="1"/>
        <v>-25.4</v>
      </c>
      <c r="H20" s="368"/>
      <c r="I20" s="368">
        <f t="shared" si="2"/>
        <v>0</v>
      </c>
      <c r="J20" s="368"/>
      <c r="K20" s="368">
        <f t="shared" si="3"/>
        <v>0</v>
      </c>
      <c r="L20" s="368"/>
      <c r="M20" s="368">
        <f t="shared" si="4"/>
        <v>0</v>
      </c>
      <c r="N20" s="368">
        <f t="shared" si="5"/>
        <v>-13.3</v>
      </c>
      <c r="O20" s="368"/>
      <c r="P20" s="368">
        <f t="shared" si="6"/>
        <v>-12</v>
      </c>
      <c r="Q20" s="368"/>
      <c r="R20" s="368">
        <f t="shared" si="7"/>
        <v>-0.1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70"/>
      <c r="D21" s="344" t="str">
        <f>A21</f>
        <v>West Indies UK</v>
      </c>
      <c r="E21" s="368">
        <f>VLOOKUP($A21,$AO$58:$AX$78,2,FALSE)/1000</f>
        <v>-3.7</v>
      </c>
      <c r="F21" s="368"/>
      <c r="G21" s="368">
        <f>VLOOKUP($A21,$AO$58:$AX$78,3,FALSE)/1000</f>
        <v>-3.8</v>
      </c>
      <c r="H21" s="368"/>
      <c r="I21" s="368">
        <f>VLOOKUP($A21,$AO$58:$AX$78,4,FALSE)/1000</f>
        <v>0.1</v>
      </c>
      <c r="J21" s="368"/>
      <c r="K21" s="368">
        <f>VLOOKUP($A21,$AO$58:$AX$78,5,FALSE)/1000</f>
        <v>0</v>
      </c>
      <c r="L21" s="368"/>
      <c r="M21" s="368">
        <f>VLOOKUP($A21,$AO$58:$AX$78,6,FALSE)/1000</f>
        <v>0</v>
      </c>
      <c r="N21" s="368">
        <f>VLOOKUP($A21,$AO$58:$AX$78,8,FALSE)/1000</f>
        <v>-3.6</v>
      </c>
      <c r="O21" s="368"/>
      <c r="P21" s="368">
        <f>VLOOKUP($A21,$AO$58:$AX$78,9,FALSE)/1000</f>
        <v>0.1</v>
      </c>
      <c r="Q21" s="368"/>
      <c r="R21" s="368">
        <f>VLOOKUP($A21,$AO$58:$AX$78,10,FALSE)/1000</f>
        <v>-0.2</v>
      </c>
      <c r="S21" s="307"/>
      <c r="U21" s="349">
        <f t="shared" si="8"/>
        <v>0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70"/>
      <c r="D22" s="344" t="str">
        <f>INDEX($AO$58:$AO$78,MATCH(SMALL($AP$58:$AP$78,ROWS($B$20:$B22)),$AP$58:$AP$78,0),0)</f>
        <v>Isle of Man</v>
      </c>
      <c r="E22" s="368">
        <f t="shared" si="0"/>
        <v>-0.2</v>
      </c>
      <c r="F22" s="368"/>
      <c r="G22" s="368">
        <f t="shared" si="1"/>
        <v>-0.2</v>
      </c>
      <c r="H22" s="368"/>
      <c r="I22" s="368">
        <f t="shared" si="2"/>
        <v>0</v>
      </c>
      <c r="J22" s="368"/>
      <c r="K22" s="368">
        <f t="shared" si="3"/>
        <v>0</v>
      </c>
      <c r="L22" s="368"/>
      <c r="M22" s="368">
        <f t="shared" si="4"/>
        <v>-0.1</v>
      </c>
      <c r="N22" s="368">
        <f t="shared" si="5"/>
        <v>0</v>
      </c>
      <c r="O22" s="368"/>
      <c r="P22" s="368">
        <f t="shared" si="6"/>
        <v>-0.1</v>
      </c>
      <c r="Q22" s="368"/>
      <c r="R22" s="368">
        <f t="shared" si="7"/>
        <v>0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70"/>
      <c r="D23" s="344" t="str">
        <f>INDEX($AO$58:$AO$78,MATCH(SMALL($AP$58:$AP$78,ROWS($B$20:$B23)),$AP$58:$AP$78,0),0)</f>
        <v>Guernsey</v>
      </c>
      <c r="E23" s="368">
        <f>VLOOKUP($D23,$AO$58:$AX$78,2,FALSE)/1000</f>
        <v>-0.2</v>
      </c>
      <c r="F23" s="368"/>
      <c r="G23" s="368">
        <f>VLOOKUP($D23,$AO$58:$AX$78,3,FALSE)/1000</f>
        <v>0.4</v>
      </c>
      <c r="H23" s="368"/>
      <c r="I23" s="368">
        <f>VLOOKUP($D23,$AO$58:$AX$78,4,FALSE)/1000</f>
        <v>-0.6</v>
      </c>
      <c r="J23" s="368"/>
      <c r="K23" s="368">
        <f>VLOOKUP($D23,$AO$58:$AX$78,5,FALSE)/1000</f>
        <v>-0.1</v>
      </c>
      <c r="L23" s="368"/>
      <c r="M23" s="368">
        <f>VLOOKUP($D23,$AO$58:$AX$78,6,FALSE)/1000</f>
        <v>0</v>
      </c>
      <c r="N23" s="368">
        <f>VLOOKUP($D23,$AO$58:$AX$78,8,FALSE)/1000</f>
        <v>0.1</v>
      </c>
      <c r="O23" s="368"/>
      <c r="P23" s="368">
        <f>VLOOKUP($D23,$AO$58:$AX$78,9,FALSE)/1000</f>
        <v>-0.2</v>
      </c>
      <c r="Q23" s="368"/>
      <c r="R23" s="368">
        <f>VLOOKUP($D23,$AO$58:$AX$78,10,FALSE)/1000</f>
        <v>-0.1</v>
      </c>
      <c r="S23" s="307"/>
      <c r="U23" s="349">
        <f>E23-SUM(G23:I23)</f>
        <v>0</v>
      </c>
      <c r="V23" s="349">
        <f>E23-SUM(K23:R23)</f>
        <v>0.1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70"/>
      <c r="D24" s="344" t="str">
        <f>INDEX($AO$58:$AO$78,MATCH(SMALL($AP$58:$AP$78,ROWS($B$20:$B24)),$AP$58:$AP$78,0),0)</f>
        <v>Samoa</v>
      </c>
      <c r="E24" s="368">
        <f>VLOOKUP($A24,$AO$58:$AX$78,2,FALSE)/1000</f>
        <v>0</v>
      </c>
      <c r="F24" s="368"/>
      <c r="G24" s="368">
        <f>VLOOKUP($A24,$AO$58:$AX$78,3,FALSE)/1000</f>
        <v>0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0</v>
      </c>
      <c r="O24" s="368"/>
      <c r="P24" s="368">
        <f>VLOOKUP($A24,$AO$58:$AX$78,9,FALSE)/1000</f>
        <v>0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6" t="s">
        <v>1838</v>
      </c>
      <c r="H29" s="466"/>
      <c r="I29" s="466"/>
      <c r="J29" s="302"/>
      <c r="K29" s="466" t="s">
        <v>357</v>
      </c>
      <c r="L29" s="466"/>
      <c r="M29" s="466"/>
      <c r="N29" s="466"/>
      <c r="O29" s="466"/>
      <c r="P29" s="466"/>
      <c r="Q29" s="466"/>
      <c r="R29" s="466"/>
      <c r="S29" s="466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3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</v>
      </c>
      <c r="F31" s="368"/>
      <c r="G31" s="368">
        <f>VLOOKUP($D31,$AO$14:$AX$34,3,FALSE)/1000</f>
        <v>24.7</v>
      </c>
      <c r="H31" s="368"/>
      <c r="I31" s="368">
        <f>VLOOKUP($D31,$AO$14:$AX$34,4,FALSE)/1000</f>
        <v>387.3</v>
      </c>
      <c r="J31" s="368"/>
      <c r="K31" s="368">
        <f>VLOOKUP($D31,$AO$14:$AX$34,5,FALSE)/1000</f>
        <v>10.8</v>
      </c>
      <c r="L31" s="368"/>
      <c r="M31" s="368">
        <f>VLOOKUP($D31,$AO$14:$AX$34,6,FALSE)/1000</f>
        <v>102.8</v>
      </c>
      <c r="N31" s="368">
        <f>VLOOKUP($D31,$AO$14:$AX$34,8,FALSE)/1000</f>
        <v>20</v>
      </c>
      <c r="O31" s="368"/>
      <c r="P31" s="368">
        <f>VLOOKUP($D31,$AO$14:$AX$34,9,FALSE)/1000</f>
        <v>153</v>
      </c>
      <c r="Q31" s="368"/>
      <c r="R31" s="368">
        <f>VLOOKUP($D31,$AO$14:$AX$34,10,FALSE)/1000</f>
        <v>125.4</v>
      </c>
      <c r="S31" s="307"/>
      <c r="U31" s="349">
        <f>E31-SUM(G31:I31)</f>
        <v>0</v>
      </c>
      <c r="V31" s="349">
        <f>E31-SUM(K31:R31)</f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4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</v>
      </c>
      <c r="F32" s="368"/>
      <c r="G32" s="368">
        <f t="shared" ref="G32:G39" si="11">VLOOKUP($D32,$AO$14:$AX$34,3,FALSE)/1000</f>
        <v>24.7</v>
      </c>
      <c r="H32" s="368"/>
      <c r="I32" s="368">
        <f t="shared" ref="I32:I39" si="12">VLOOKUP($D32,$AO$14:$AX$34,4,FALSE)/1000</f>
        <v>4.2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0.1</v>
      </c>
      <c r="N32" s="368">
        <f t="shared" ref="N32:N39" si="15">VLOOKUP($D32,$AO$14:$AX$34,8,FALSE)/1000</f>
        <v>13.4</v>
      </c>
      <c r="O32" s="368"/>
      <c r="P32" s="368">
        <f t="shared" ref="P32:P39" si="16">VLOOKUP($D32,$AO$14:$AX$34,9,FALSE)/1000</f>
        <v>10.7</v>
      </c>
      <c r="Q32" s="368"/>
      <c r="R32" s="368">
        <f t="shared" ref="R32:R39" si="17">VLOOKUP($D32,$AO$14:$AX$34,10,FALSE)/1000</f>
        <v>4.5999999999999996</v>
      </c>
      <c r="S32" s="307"/>
      <c r="U32" s="349">
        <f t="shared" ref="U32:U40" si="18">E32-SUM(G32:I32)</f>
        <v>-0.1</v>
      </c>
      <c r="V32" s="349">
        <f t="shared" ref="V32:V40" si="19">E32-SUM(K32:R32)</f>
        <v>-0.1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4"/>
      <c r="D33" s="342" t="str">
        <f>INDEX($AO$58:$AO$78,MATCH(LARGE($AP$58:$AP$78,ROWS($B$31:$B33)),$AP$58:$AP$78,0),0)</f>
        <v>Bahamas</v>
      </c>
      <c r="E33" s="368">
        <f t="shared" si="10"/>
        <v>3</v>
      </c>
      <c r="F33" s="368"/>
      <c r="G33" s="368">
        <f t="shared" si="11"/>
        <v>3</v>
      </c>
      <c r="H33" s="368"/>
      <c r="I33" s="368">
        <f t="shared" si="12"/>
        <v>0</v>
      </c>
      <c r="J33" s="368"/>
      <c r="K33" s="368">
        <f t="shared" si="13"/>
        <v>0.6</v>
      </c>
      <c r="L33" s="368"/>
      <c r="M33" s="368">
        <f>VLOOKUP($D33,$AO$14:$AX$34,6,FALSE)/1000</f>
        <v>0</v>
      </c>
      <c r="N33" s="368">
        <f t="shared" si="15"/>
        <v>1.3</v>
      </c>
      <c r="O33" s="368"/>
      <c r="P33" s="368">
        <f t="shared" si="16"/>
        <v>1.1000000000000001</v>
      </c>
      <c r="Q33" s="368"/>
      <c r="R33" s="368">
        <f t="shared" si="17"/>
        <v>0</v>
      </c>
      <c r="S33" s="307"/>
      <c r="U33" s="349">
        <f t="shared" si="18"/>
        <v>0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4"/>
      <c r="D34" s="342" t="str">
        <f>INDEX($AO$58:$AO$78,MATCH(LARGE($AP$58:$AP$78,ROWS($B$31:$B34)),$AP$58:$AP$78,0),0)</f>
        <v>Bermuda</v>
      </c>
      <c r="E34" s="368">
        <f t="shared" si="10"/>
        <v>9.1</v>
      </c>
      <c r="F34" s="368"/>
      <c r="G34" s="368">
        <f t="shared" si="11"/>
        <v>6.8</v>
      </c>
      <c r="H34" s="368"/>
      <c r="I34" s="368">
        <f t="shared" si="12"/>
        <v>2.2999999999999998</v>
      </c>
      <c r="J34" s="368"/>
      <c r="K34" s="368">
        <f t="shared" si="13"/>
        <v>0.3</v>
      </c>
      <c r="L34" s="368"/>
      <c r="M34" s="368">
        <f t="shared" si="14"/>
        <v>0.1</v>
      </c>
      <c r="N34" s="368">
        <f t="shared" si="15"/>
        <v>2.8</v>
      </c>
      <c r="O34" s="368"/>
      <c r="P34" s="368">
        <f t="shared" si="16"/>
        <v>4</v>
      </c>
      <c r="Q34" s="368"/>
      <c r="R34" s="368">
        <f t="shared" si="17"/>
        <v>2</v>
      </c>
      <c r="S34" s="307"/>
      <c r="U34" s="349">
        <f t="shared" si="18"/>
        <v>0</v>
      </c>
      <c r="V34" s="349">
        <f t="shared" si="19"/>
        <v>-0.1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5"/>
      <c r="D35" s="342" t="str">
        <f>INDEX($AO$58:$AO$78,MATCH(LARGE($AP$58:$AP$78,ROWS($B$31:$B35)),$AP$58:$AP$78,0),0)</f>
        <v>Singapore</v>
      </c>
      <c r="E35" s="369">
        <f t="shared" si="10"/>
        <v>108.9</v>
      </c>
      <c r="F35" s="369"/>
      <c r="G35" s="369">
        <f t="shared" si="11"/>
        <v>26.1</v>
      </c>
      <c r="H35" s="369"/>
      <c r="I35" s="369">
        <f t="shared" si="12"/>
        <v>82.8</v>
      </c>
      <c r="J35" s="369"/>
      <c r="K35" s="369">
        <f t="shared" si="13"/>
        <v>8.1</v>
      </c>
      <c r="L35" s="369"/>
      <c r="M35" s="369">
        <f t="shared" si="14"/>
        <v>33.9</v>
      </c>
      <c r="N35" s="369">
        <f t="shared" si="15"/>
        <v>4.4000000000000004</v>
      </c>
      <c r="O35" s="369"/>
      <c r="P35" s="369">
        <f t="shared" si="16"/>
        <v>32.200000000000003</v>
      </c>
      <c r="Q35" s="369"/>
      <c r="R35" s="369">
        <f t="shared" si="17"/>
        <v>30.2</v>
      </c>
      <c r="S35" s="322"/>
      <c r="U35" s="349">
        <f t="shared" si="18"/>
        <v>0</v>
      </c>
      <c r="V35" s="349">
        <f t="shared" si="19"/>
        <v>0.1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7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43.9</v>
      </c>
      <c r="F36" s="368"/>
      <c r="G36" s="368">
        <f t="shared" si="11"/>
        <v>43.8</v>
      </c>
      <c r="H36" s="368"/>
      <c r="I36" s="368">
        <f t="shared" si="12"/>
        <v>0.1</v>
      </c>
      <c r="J36" s="368"/>
      <c r="K36" s="368">
        <f t="shared" si="13"/>
        <v>0.3</v>
      </c>
      <c r="L36" s="368"/>
      <c r="M36" s="368">
        <f t="shared" si="14"/>
        <v>0.1</v>
      </c>
      <c r="N36" s="368">
        <f t="shared" si="15"/>
        <v>37.200000000000003</v>
      </c>
      <c r="O36" s="368"/>
      <c r="P36" s="368">
        <f t="shared" si="16"/>
        <v>5.2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70"/>
      <c r="D37" s="344" t="str">
        <f>INDEX($AO$58:$AO$78,MATCH(SMALL($AP$58:$AP$78,ROWS($B$36:$B37)),$AP$58:$AP$78,0),0)</f>
        <v>West Indies UK</v>
      </c>
      <c r="E37" s="368">
        <f>VLOOKUP($A37,$AO$14:$AX$34,2,FALSE)/1000</f>
        <v>11.6</v>
      </c>
      <c r="F37" s="368"/>
      <c r="G37" s="368">
        <f>VLOOKUP($A37,$AO$14:$AX$34,3,FALSE)/1000</f>
        <v>11.5</v>
      </c>
      <c r="H37" s="368"/>
      <c r="I37" s="368">
        <f>VLOOKUP($A37,$AO$14:$AX$34,4,FALSE)/1000</f>
        <v>0.1</v>
      </c>
      <c r="J37" s="368"/>
      <c r="K37" s="368">
        <f>VLOOKUP($A37,$AO$14:$AX$34,5,FALSE)/1000</f>
        <v>0.1</v>
      </c>
      <c r="L37" s="368"/>
      <c r="M37" s="368">
        <f>VLOOKUP($A37,$AO$14:$AX$34,6,FALSE)/1000</f>
        <v>0</v>
      </c>
      <c r="N37" s="368">
        <f>VLOOKUP($A37,$AO$14:$AX$34,8,FALSE)/1000</f>
        <v>1.9</v>
      </c>
      <c r="O37" s="368"/>
      <c r="P37" s="368">
        <f>VLOOKUP($A37,$AO$14:$AX$34,9,FALSE)/1000</f>
        <v>8.4</v>
      </c>
      <c r="Q37" s="368"/>
      <c r="R37" s="368">
        <f>VLOOKUP($A37,$AO$14:$AX$34,10,FALSE)/1000</f>
        <v>1.2</v>
      </c>
      <c r="S37" s="307"/>
      <c r="U37" s="349">
        <f t="shared" si="18"/>
        <v>0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70"/>
      <c r="D38" s="344" t="str">
        <f>INDEX($AO$58:$AO$78,MATCH(SMALL($AP$58:$AP$78,ROWS($B$36:$B38)),$AP$58:$AP$78,0),0)</f>
        <v>Isle of Man</v>
      </c>
      <c r="E38" s="368">
        <f t="shared" si="10"/>
        <v>6.2</v>
      </c>
      <c r="F38" s="368"/>
      <c r="G38" s="368">
        <f t="shared" si="11"/>
        <v>4</v>
      </c>
      <c r="H38" s="368"/>
      <c r="I38" s="368">
        <f t="shared" si="12"/>
        <v>2.2000000000000002</v>
      </c>
      <c r="J38" s="368"/>
      <c r="K38" s="368">
        <f t="shared" si="13"/>
        <v>0.1</v>
      </c>
      <c r="L38" s="368"/>
      <c r="M38" s="368">
        <f t="shared" si="14"/>
        <v>0.3</v>
      </c>
      <c r="N38" s="368">
        <f t="shared" si="15"/>
        <v>0.2</v>
      </c>
      <c r="O38" s="368"/>
      <c r="P38" s="368">
        <f t="shared" si="16"/>
        <v>3.5</v>
      </c>
      <c r="Q38" s="368"/>
      <c r="R38" s="368">
        <f t="shared" si="17"/>
        <v>2.1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70"/>
      <c r="D39" s="344" t="str">
        <f>INDEX($AO$58:$AO$78,MATCH(SMALL($AP$58:$AP$78,ROWS($B$36:$B39)),$AP$58:$AP$78,0),0)</f>
        <v>Guernsey</v>
      </c>
      <c r="E39" s="368">
        <f t="shared" si="10"/>
        <v>8.9</v>
      </c>
      <c r="F39" s="368"/>
      <c r="G39" s="368">
        <f t="shared" si="11"/>
        <v>6.1</v>
      </c>
      <c r="H39" s="368"/>
      <c r="I39" s="368">
        <f t="shared" si="12"/>
        <v>2.8</v>
      </c>
      <c r="J39" s="368"/>
      <c r="K39" s="368">
        <f t="shared" si="13"/>
        <v>0.1</v>
      </c>
      <c r="L39" s="368"/>
      <c r="M39" s="368">
        <f t="shared" si="14"/>
        <v>0.1</v>
      </c>
      <c r="N39" s="368">
        <f t="shared" si="15"/>
        <v>2.2000000000000002</v>
      </c>
      <c r="O39" s="368"/>
      <c r="P39" s="368">
        <f t="shared" si="16"/>
        <v>4.2</v>
      </c>
      <c r="Q39" s="368"/>
      <c r="R39" s="368">
        <f t="shared" si="17"/>
        <v>2.2999999999999998</v>
      </c>
      <c r="S39" s="307"/>
      <c r="U39" s="349">
        <f t="shared" si="18"/>
        <v>0</v>
      </c>
      <c r="V39" s="349">
        <f t="shared" si="19"/>
        <v>0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70"/>
      <c r="D40" s="344" t="str">
        <f>INDEX($AO$58:$AO$78,MATCH(SMALL($AP$58:$AP$78,ROWS($B$36:$B40)),$AP$58:$AP$78,0),0)</f>
        <v>Samoa</v>
      </c>
      <c r="E40" s="368">
        <f>VLOOKUP($A40,$AO$14:$AX$34,2,FALSE)/1000</f>
        <v>0</v>
      </c>
      <c r="F40" s="368"/>
      <c r="G40" s="368">
        <f>VLOOKUP($A40,$AO$14:$AX$34,3,FALSE)/1000</f>
        <v>0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0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1"/>
      <c r="H50" s="471"/>
      <c r="I50" s="471"/>
      <c r="J50" s="302"/>
      <c r="K50" s="471"/>
      <c r="L50" s="471"/>
      <c r="M50" s="471"/>
      <c r="N50" s="471"/>
      <c r="O50" s="471"/>
      <c r="P50" s="471"/>
      <c r="Q50" s="471"/>
      <c r="R50" s="471"/>
      <c r="S50" s="471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4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4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4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4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4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4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4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4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4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4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1"/>
      <c r="H67" s="471"/>
      <c r="I67" s="471"/>
      <c r="J67" s="302"/>
      <c r="K67" s="471"/>
      <c r="L67" s="471"/>
      <c r="M67" s="471"/>
      <c r="N67" s="471"/>
      <c r="O67" s="471"/>
      <c r="P67" s="471"/>
      <c r="Q67" s="471"/>
      <c r="R67" s="471"/>
      <c r="S67" s="471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4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4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4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4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4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4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4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4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4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4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1832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J23" sqref="J23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6" t="s">
        <v>1838</v>
      </c>
      <c r="G5" s="466"/>
      <c r="H5" s="466"/>
      <c r="I5" s="302"/>
      <c r="J5" s="466" t="s">
        <v>357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3" t="s">
        <v>244</v>
      </c>
      <c r="C7" s="434" t="s">
        <v>259</v>
      </c>
      <c r="D7" s="435">
        <v>3.1</v>
      </c>
      <c r="E7" s="435"/>
      <c r="F7" s="435">
        <v>-0.9</v>
      </c>
      <c r="G7" s="435"/>
      <c r="H7" s="435">
        <v>4</v>
      </c>
      <c r="I7" s="435"/>
      <c r="J7" s="435">
        <v>0.1</v>
      </c>
      <c r="K7" s="435"/>
      <c r="L7" s="435">
        <v>0.4</v>
      </c>
      <c r="M7" s="435">
        <v>2.2000000000000002</v>
      </c>
      <c r="N7" s="435"/>
      <c r="O7" s="435">
        <v>0.4</v>
      </c>
      <c r="P7" s="435"/>
      <c r="Q7" s="435">
        <v>0</v>
      </c>
      <c r="R7" s="307"/>
    </row>
    <row r="8" spans="1:18" ht="12" x14ac:dyDescent="0.3">
      <c r="A8" s="341">
        <v>2</v>
      </c>
      <c r="B8" s="470"/>
      <c r="C8" s="434" t="s">
        <v>38</v>
      </c>
      <c r="D8" s="435">
        <v>2.8</v>
      </c>
      <c r="E8" s="435"/>
      <c r="F8" s="435">
        <v>2.8</v>
      </c>
      <c r="G8" s="435"/>
      <c r="H8" s="435">
        <v>0.1</v>
      </c>
      <c r="I8" s="435"/>
      <c r="J8" s="435">
        <v>1.7</v>
      </c>
      <c r="K8" s="435"/>
      <c r="L8" s="435">
        <v>0.2</v>
      </c>
      <c r="M8" s="435">
        <v>0.5</v>
      </c>
      <c r="N8" s="435"/>
      <c r="O8" s="435">
        <v>0.4</v>
      </c>
      <c r="P8" s="435"/>
      <c r="Q8" s="435">
        <v>0</v>
      </c>
      <c r="R8" s="307"/>
    </row>
    <row r="9" spans="1:18" ht="12" x14ac:dyDescent="0.3">
      <c r="A9" s="341">
        <v>3</v>
      </c>
      <c r="B9" s="470"/>
      <c r="C9" s="434" t="s">
        <v>223</v>
      </c>
      <c r="D9" s="435">
        <v>1.6</v>
      </c>
      <c r="E9" s="435"/>
      <c r="F9" s="435">
        <v>1.3</v>
      </c>
      <c r="G9" s="435"/>
      <c r="H9" s="435">
        <v>0.3</v>
      </c>
      <c r="I9" s="435"/>
      <c r="J9" s="435">
        <v>0</v>
      </c>
      <c r="K9" s="435"/>
      <c r="L9" s="435">
        <v>1.6</v>
      </c>
      <c r="M9" s="435">
        <v>0</v>
      </c>
      <c r="N9" s="435"/>
      <c r="O9" s="435">
        <v>-0.1</v>
      </c>
      <c r="P9" s="435"/>
      <c r="Q9" s="435">
        <v>0</v>
      </c>
      <c r="R9" s="307"/>
    </row>
    <row r="10" spans="1:18" ht="12" x14ac:dyDescent="0.3">
      <c r="A10" s="341">
        <v>4</v>
      </c>
      <c r="B10" s="470"/>
      <c r="C10" s="434" t="s">
        <v>35</v>
      </c>
      <c r="D10" s="435">
        <v>0.8</v>
      </c>
      <c r="E10" s="435"/>
      <c r="F10" s="435">
        <v>0.6</v>
      </c>
      <c r="G10" s="435"/>
      <c r="H10" s="435">
        <v>0.2</v>
      </c>
      <c r="I10" s="435"/>
      <c r="J10" s="435">
        <v>0.5</v>
      </c>
      <c r="K10" s="435"/>
      <c r="L10" s="435">
        <v>0.1</v>
      </c>
      <c r="M10" s="435">
        <v>0</v>
      </c>
      <c r="N10" s="435"/>
      <c r="O10" s="435">
        <v>0.2</v>
      </c>
      <c r="P10" s="435"/>
      <c r="Q10" s="435">
        <v>0.1</v>
      </c>
      <c r="R10" s="307"/>
    </row>
    <row r="11" spans="1:18" ht="12" x14ac:dyDescent="0.3">
      <c r="A11" s="341">
        <v>5</v>
      </c>
      <c r="B11" s="465"/>
      <c r="C11" s="437" t="s">
        <v>24</v>
      </c>
      <c r="D11" s="436">
        <v>0.8</v>
      </c>
      <c r="E11" s="436"/>
      <c r="F11" s="436">
        <v>0.9</v>
      </c>
      <c r="G11" s="436"/>
      <c r="H11" s="436">
        <v>-0.2</v>
      </c>
      <c r="I11" s="436"/>
      <c r="J11" s="436">
        <v>0.1</v>
      </c>
      <c r="K11" s="436"/>
      <c r="L11" s="436">
        <v>-0.1</v>
      </c>
      <c r="M11" s="436">
        <v>0.7</v>
      </c>
      <c r="N11" s="436"/>
      <c r="O11" s="436">
        <v>0</v>
      </c>
      <c r="P11" s="436"/>
      <c r="Q11" s="436">
        <v>0</v>
      </c>
      <c r="R11" s="322"/>
    </row>
    <row r="12" spans="1:18" ht="12" x14ac:dyDescent="0.3">
      <c r="A12" s="341">
        <v>1</v>
      </c>
      <c r="B12" s="467" t="s">
        <v>257</v>
      </c>
      <c r="C12" s="440" t="s">
        <v>253</v>
      </c>
      <c r="D12" s="439">
        <v>-13.3</v>
      </c>
      <c r="E12" s="439"/>
      <c r="F12" s="439">
        <v>-12.8</v>
      </c>
      <c r="G12" s="439"/>
      <c r="H12" s="439">
        <v>-0.5</v>
      </c>
      <c r="I12" s="439"/>
      <c r="J12" s="439">
        <v>0.4</v>
      </c>
      <c r="K12" s="439"/>
      <c r="L12" s="439">
        <v>-13</v>
      </c>
      <c r="M12" s="439">
        <v>-0.2</v>
      </c>
      <c r="N12" s="439"/>
      <c r="O12" s="439">
        <v>-0.4</v>
      </c>
      <c r="P12" s="439"/>
      <c r="Q12" s="439">
        <v>0</v>
      </c>
      <c r="R12" s="307"/>
    </row>
    <row r="13" spans="1:18" ht="12" x14ac:dyDescent="0.3">
      <c r="A13" s="341">
        <v>2</v>
      </c>
      <c r="B13" s="470"/>
      <c r="C13" s="438" t="s">
        <v>389</v>
      </c>
      <c r="D13" s="439">
        <v>-8.4</v>
      </c>
      <c r="E13" s="439"/>
      <c r="F13" s="439">
        <v>1.5</v>
      </c>
      <c r="G13" s="439"/>
      <c r="H13" s="439">
        <v>-9.9</v>
      </c>
      <c r="I13" s="439"/>
      <c r="J13" s="439">
        <v>-2.6</v>
      </c>
      <c r="K13" s="439"/>
      <c r="L13" s="439">
        <v>-4.9000000000000004</v>
      </c>
      <c r="M13" s="439">
        <v>-0.2</v>
      </c>
      <c r="N13" s="439"/>
      <c r="O13" s="439">
        <v>0.6</v>
      </c>
      <c r="P13" s="439"/>
      <c r="Q13" s="439">
        <v>-1.3</v>
      </c>
      <c r="R13" s="307"/>
    </row>
    <row r="14" spans="1:18" ht="12" x14ac:dyDescent="0.3">
      <c r="A14" s="341">
        <v>3</v>
      </c>
      <c r="B14" s="470"/>
      <c r="C14" s="438" t="s">
        <v>470</v>
      </c>
      <c r="D14" s="439">
        <v>-5.2</v>
      </c>
      <c r="E14" s="439"/>
      <c r="F14" s="439">
        <v>-1</v>
      </c>
      <c r="G14" s="439"/>
      <c r="H14" s="439">
        <v>-4.2</v>
      </c>
      <c r="I14" s="439"/>
      <c r="J14" s="439">
        <v>-0.2</v>
      </c>
      <c r="K14" s="439"/>
      <c r="L14" s="439">
        <v>-1.7</v>
      </c>
      <c r="M14" s="439">
        <v>0.4</v>
      </c>
      <c r="N14" s="439"/>
      <c r="O14" s="439">
        <v>-1.4</v>
      </c>
      <c r="P14" s="439"/>
      <c r="Q14" s="439">
        <v>-2.4</v>
      </c>
      <c r="R14" s="307"/>
    </row>
    <row r="15" spans="1:18" ht="12" x14ac:dyDescent="0.3">
      <c r="A15" s="341">
        <v>4</v>
      </c>
      <c r="B15" s="470"/>
      <c r="C15" s="438" t="s">
        <v>250</v>
      </c>
      <c r="D15" s="439">
        <v>-3.6</v>
      </c>
      <c r="E15" s="439"/>
      <c r="F15" s="439">
        <v>-0.6</v>
      </c>
      <c r="G15" s="439"/>
      <c r="H15" s="439">
        <v>-3</v>
      </c>
      <c r="I15" s="439"/>
      <c r="J15" s="439">
        <v>1</v>
      </c>
      <c r="K15" s="439"/>
      <c r="L15" s="439">
        <v>-3.5</v>
      </c>
      <c r="M15" s="439">
        <v>0.3</v>
      </c>
      <c r="N15" s="439"/>
      <c r="O15" s="439">
        <v>-1.1000000000000001</v>
      </c>
      <c r="P15" s="439"/>
      <c r="Q15" s="439">
        <v>-0.3</v>
      </c>
      <c r="R15" s="307"/>
    </row>
    <row r="16" spans="1:18" ht="12" x14ac:dyDescent="0.3">
      <c r="A16" s="341">
        <v>5</v>
      </c>
      <c r="B16" s="470"/>
      <c r="C16" s="438" t="s">
        <v>262</v>
      </c>
      <c r="D16" s="439">
        <v>-2.2999999999999998</v>
      </c>
      <c r="E16" s="439"/>
      <c r="F16" s="439">
        <v>-1.2</v>
      </c>
      <c r="G16" s="439"/>
      <c r="H16" s="439">
        <v>-1</v>
      </c>
      <c r="I16" s="439"/>
      <c r="J16" s="439">
        <v>0.2</v>
      </c>
      <c r="K16" s="439"/>
      <c r="L16" s="439">
        <v>-0.7</v>
      </c>
      <c r="M16" s="439">
        <v>-1.3</v>
      </c>
      <c r="N16" s="439"/>
      <c r="O16" s="439">
        <v>-0.4</v>
      </c>
      <c r="P16" s="439"/>
      <c r="Q16" s="439">
        <v>0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6" t="s">
        <v>1838</v>
      </c>
      <c r="G21" s="466"/>
      <c r="H21" s="466"/>
      <c r="I21" s="302"/>
      <c r="J21" s="466" t="s">
        <v>357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3" t="s">
        <v>244</v>
      </c>
      <c r="C23" s="441" t="s">
        <v>259</v>
      </c>
      <c r="D23" s="443">
        <v>80.099999999999994</v>
      </c>
      <c r="E23" s="443"/>
      <c r="F23" s="443">
        <v>14.7</v>
      </c>
      <c r="G23" s="443"/>
      <c r="H23" s="443">
        <v>65.3</v>
      </c>
      <c r="I23" s="443"/>
      <c r="J23" s="443">
        <v>7.8</v>
      </c>
      <c r="K23" s="443"/>
      <c r="L23" s="443">
        <v>26.5</v>
      </c>
      <c r="M23" s="443">
        <v>11.6</v>
      </c>
      <c r="N23" s="443"/>
      <c r="O23" s="443">
        <v>27.1</v>
      </c>
      <c r="P23" s="443"/>
      <c r="Q23" s="443">
        <v>7.1</v>
      </c>
      <c r="R23" s="307"/>
    </row>
    <row r="24" spans="1:18" ht="12" x14ac:dyDescent="0.3">
      <c r="A24" s="341">
        <v>2</v>
      </c>
      <c r="B24" s="470"/>
      <c r="C24" s="441" t="s">
        <v>38</v>
      </c>
      <c r="D24" s="443">
        <v>21.1</v>
      </c>
      <c r="E24" s="443"/>
      <c r="F24" s="443">
        <v>21</v>
      </c>
      <c r="G24" s="443"/>
      <c r="H24" s="443">
        <v>0.2</v>
      </c>
      <c r="I24" s="443"/>
      <c r="J24" s="443">
        <v>7.1</v>
      </c>
      <c r="K24" s="443"/>
      <c r="L24" s="443">
        <v>5.2</v>
      </c>
      <c r="M24" s="443">
        <v>4.7</v>
      </c>
      <c r="N24" s="443"/>
      <c r="O24" s="443">
        <v>3.1</v>
      </c>
      <c r="P24" s="443"/>
      <c r="Q24" s="443">
        <v>1.1000000000000001</v>
      </c>
      <c r="R24" s="307"/>
    </row>
    <row r="25" spans="1:18" ht="12" x14ac:dyDescent="0.3">
      <c r="A25" s="341">
        <v>3</v>
      </c>
      <c r="B25" s="470"/>
      <c r="C25" s="441" t="s">
        <v>223</v>
      </c>
      <c r="D25" s="443">
        <v>9.9</v>
      </c>
      <c r="E25" s="443"/>
      <c r="F25" s="443">
        <v>8.3000000000000007</v>
      </c>
      <c r="G25" s="443"/>
      <c r="H25" s="443">
        <v>1.6</v>
      </c>
      <c r="I25" s="443"/>
      <c r="J25" s="443">
        <v>0</v>
      </c>
      <c r="K25" s="443"/>
      <c r="L25" s="443">
        <v>9.3000000000000007</v>
      </c>
      <c r="M25" s="443">
        <v>0.1</v>
      </c>
      <c r="N25" s="443"/>
      <c r="O25" s="443">
        <v>0.4</v>
      </c>
      <c r="P25" s="443"/>
      <c r="Q25" s="443">
        <v>0</v>
      </c>
      <c r="R25" s="307"/>
    </row>
    <row r="26" spans="1:18" ht="12" x14ac:dyDescent="0.3">
      <c r="A26" s="341">
        <v>4</v>
      </c>
      <c r="B26" s="470"/>
      <c r="C26" s="441" t="s">
        <v>35</v>
      </c>
      <c r="D26" s="443">
        <v>24.5</v>
      </c>
      <c r="E26" s="443"/>
      <c r="F26" s="443">
        <v>18.5</v>
      </c>
      <c r="G26" s="443"/>
      <c r="H26" s="443">
        <v>6</v>
      </c>
      <c r="I26" s="443"/>
      <c r="J26" s="443">
        <v>12.1</v>
      </c>
      <c r="K26" s="443"/>
      <c r="L26" s="443">
        <v>4.9000000000000004</v>
      </c>
      <c r="M26" s="443">
        <v>1.7</v>
      </c>
      <c r="N26" s="443"/>
      <c r="O26" s="443">
        <v>4.7</v>
      </c>
      <c r="P26" s="443"/>
      <c r="Q26" s="443">
        <v>1.1000000000000001</v>
      </c>
      <c r="R26" s="307"/>
    </row>
    <row r="27" spans="1:18" ht="12" x14ac:dyDescent="0.3">
      <c r="A27" s="341">
        <v>5</v>
      </c>
      <c r="B27" s="465"/>
      <c r="C27" s="442" t="s">
        <v>24</v>
      </c>
      <c r="D27" s="444">
        <v>4.4000000000000004</v>
      </c>
      <c r="E27" s="444"/>
      <c r="F27" s="444">
        <v>3.2</v>
      </c>
      <c r="G27" s="444"/>
      <c r="H27" s="444">
        <v>1.3</v>
      </c>
      <c r="I27" s="444"/>
      <c r="J27" s="444">
        <v>1.9</v>
      </c>
      <c r="K27" s="444"/>
      <c r="L27" s="444">
        <v>0.8</v>
      </c>
      <c r="M27" s="444">
        <v>1</v>
      </c>
      <c r="N27" s="444"/>
      <c r="O27" s="444">
        <v>0.5</v>
      </c>
      <c r="P27" s="444"/>
      <c r="Q27" s="444">
        <v>0.2</v>
      </c>
      <c r="R27" s="322"/>
    </row>
    <row r="28" spans="1:18" ht="12" x14ac:dyDescent="0.3">
      <c r="A28" s="341">
        <v>1</v>
      </c>
      <c r="B28" s="467" t="s">
        <v>257</v>
      </c>
      <c r="C28" s="448" t="s">
        <v>253</v>
      </c>
      <c r="D28" s="447">
        <v>10.6</v>
      </c>
      <c r="E28" s="447"/>
      <c r="F28" s="447">
        <v>9.1</v>
      </c>
      <c r="G28" s="447"/>
      <c r="H28" s="447">
        <v>1.5</v>
      </c>
      <c r="I28" s="447"/>
      <c r="J28" s="447">
        <v>4</v>
      </c>
      <c r="K28" s="447"/>
      <c r="L28" s="447">
        <v>3.2</v>
      </c>
      <c r="M28" s="447">
        <v>1</v>
      </c>
      <c r="N28" s="447"/>
      <c r="O28" s="447">
        <v>2.2999999999999998</v>
      </c>
      <c r="P28" s="447"/>
      <c r="Q28" s="447">
        <v>0.1</v>
      </c>
      <c r="R28" s="307"/>
    </row>
    <row r="29" spans="1:18" ht="12" x14ac:dyDescent="0.3">
      <c r="A29" s="341">
        <v>2</v>
      </c>
      <c r="B29" s="470"/>
      <c r="C29" s="445" t="s">
        <v>389</v>
      </c>
      <c r="D29" s="447">
        <v>238.8</v>
      </c>
      <c r="E29" s="447"/>
      <c r="F29" s="447">
        <v>111.1</v>
      </c>
      <c r="G29" s="447"/>
      <c r="H29" s="447">
        <v>127.7</v>
      </c>
      <c r="I29" s="447"/>
      <c r="J29" s="447">
        <v>41</v>
      </c>
      <c r="K29" s="447"/>
      <c r="L29" s="447">
        <v>68.5</v>
      </c>
      <c r="M29" s="447">
        <v>23.4</v>
      </c>
      <c r="N29" s="447"/>
      <c r="O29" s="447">
        <v>85.7</v>
      </c>
      <c r="P29" s="447"/>
      <c r="Q29" s="447">
        <v>20.3</v>
      </c>
      <c r="R29" s="307"/>
    </row>
    <row r="30" spans="1:18" ht="12" x14ac:dyDescent="0.3">
      <c r="A30" s="341">
        <v>3</v>
      </c>
      <c r="B30" s="470"/>
      <c r="C30" s="445" t="s">
        <v>470</v>
      </c>
      <c r="D30" s="447">
        <v>96.3</v>
      </c>
      <c r="E30" s="447"/>
      <c r="F30" s="447">
        <v>25.1</v>
      </c>
      <c r="G30" s="447"/>
      <c r="H30" s="447">
        <v>71.3</v>
      </c>
      <c r="I30" s="447"/>
      <c r="J30" s="447">
        <v>14.4</v>
      </c>
      <c r="K30" s="447"/>
      <c r="L30" s="447">
        <v>28.9</v>
      </c>
      <c r="M30" s="447">
        <v>5.5</v>
      </c>
      <c r="N30" s="447"/>
      <c r="O30" s="447">
        <v>17.399999999999999</v>
      </c>
      <c r="P30" s="447"/>
      <c r="Q30" s="447">
        <v>30.1</v>
      </c>
      <c r="R30" s="307"/>
    </row>
    <row r="31" spans="1:18" ht="12" x14ac:dyDescent="0.3">
      <c r="A31" s="341">
        <v>4</v>
      </c>
      <c r="B31" s="470"/>
      <c r="C31" s="445" t="s">
        <v>250</v>
      </c>
      <c r="D31" s="447">
        <v>58.1</v>
      </c>
      <c r="E31" s="447"/>
      <c r="F31" s="447">
        <v>20.399999999999999</v>
      </c>
      <c r="G31" s="447"/>
      <c r="H31" s="447">
        <v>37.700000000000003</v>
      </c>
      <c r="I31" s="447"/>
      <c r="J31" s="447">
        <v>10.6</v>
      </c>
      <c r="K31" s="447"/>
      <c r="L31" s="447">
        <v>16.600000000000001</v>
      </c>
      <c r="M31" s="447">
        <v>5.2</v>
      </c>
      <c r="N31" s="447"/>
      <c r="O31" s="447">
        <v>11.2</v>
      </c>
      <c r="P31" s="447"/>
      <c r="Q31" s="447">
        <v>14.5</v>
      </c>
      <c r="R31" s="307"/>
    </row>
    <row r="32" spans="1:18" ht="12" x14ac:dyDescent="0.3">
      <c r="A32" s="341">
        <v>5</v>
      </c>
      <c r="B32" s="470"/>
      <c r="C32" s="446" t="s">
        <v>262</v>
      </c>
      <c r="D32" s="447">
        <v>9.1</v>
      </c>
      <c r="E32" s="447"/>
      <c r="F32" s="447">
        <v>3.2</v>
      </c>
      <c r="G32" s="447"/>
      <c r="H32" s="447">
        <v>5.9</v>
      </c>
      <c r="I32" s="447"/>
      <c r="J32" s="447">
        <v>3.4</v>
      </c>
      <c r="K32" s="447"/>
      <c r="L32" s="447">
        <v>2.5</v>
      </c>
      <c r="M32" s="447">
        <v>1.1000000000000001</v>
      </c>
      <c r="N32" s="447"/>
      <c r="O32" s="447">
        <v>1.7</v>
      </c>
      <c r="P32" s="447"/>
      <c r="Q32" s="447">
        <v>0.3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1838</v>
      </c>
      <c r="H11" s="466"/>
      <c r="I11" s="466"/>
      <c r="J11" s="302"/>
      <c r="K11" s="466" t="s">
        <v>357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1834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3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</v>
      </c>
      <c r="F13" s="334"/>
      <c r="G13" s="334">
        <f t="shared" ref="G13:G22" si="0">VLOOKUP($D13,$AA$58:$AJ$92,3,FALSE)/1000</f>
        <v>63.3</v>
      </c>
      <c r="H13" s="334"/>
      <c r="I13" s="334">
        <f t="shared" ref="I13:I22" si="1">VLOOKUP($D13,$AA$58:$AJ$92,4,FALSE)/1000</f>
        <v>-13.3</v>
      </c>
      <c r="J13" s="334"/>
      <c r="K13" s="334">
        <f t="shared" ref="K13:K22" si="2">VLOOKUP($D13,$AA$58:$AJ$92,5,FALSE)/1000</f>
        <v>-5</v>
      </c>
      <c r="L13" s="334"/>
      <c r="M13" s="334">
        <f t="shared" ref="M13:M22" si="3">VLOOKUP($D13,$AA$58:$AJ$92,6,FALSE)/1000</f>
        <v>37.200000000000003</v>
      </c>
      <c r="N13" s="334">
        <f t="shared" ref="N13:N22" si="4">VLOOKUP($D13,$AA$58:$AJ$92,8,FALSE)/1000</f>
        <v>20</v>
      </c>
      <c r="O13" s="334"/>
      <c r="P13" s="334">
        <f t="shared" ref="P13:P22" si="5">VLOOKUP($D13,$AA$58:$AJ$92,9,FALSE)/1000</f>
        <v>0.3</v>
      </c>
      <c r="Q13" s="334"/>
      <c r="R13" s="334">
        <f t="shared" ref="R13:R22" si="6">VLOOKUP($D13,$AA$58:$AJ$92,10,FALSE)/1000</f>
        <v>-2.4</v>
      </c>
      <c r="S13" s="334"/>
      <c r="T13" s="307"/>
      <c r="U13" s="349">
        <f>E13-SUM(G13:I13)</f>
        <v>0</v>
      </c>
      <c r="V13" s="349">
        <f>E13-SUM(K13:R13)</f>
        <v>-0.1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70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21.7</v>
      </c>
      <c r="F14" s="334"/>
      <c r="G14" s="334">
        <f t="shared" si="0"/>
        <v>0.2</v>
      </c>
      <c r="H14" s="334"/>
      <c r="I14" s="334">
        <f t="shared" si="1"/>
        <v>21.5</v>
      </c>
      <c r="J14" s="334"/>
      <c r="K14" s="334">
        <f t="shared" si="2"/>
        <v>8.8000000000000007</v>
      </c>
      <c r="L14" s="334"/>
      <c r="M14" s="334">
        <f t="shared" si="3"/>
        <v>16.2</v>
      </c>
      <c r="N14" s="334">
        <f t="shared" si="4"/>
        <v>8.6</v>
      </c>
      <c r="O14" s="334"/>
      <c r="P14" s="334">
        <f t="shared" si="5"/>
        <v>-12.1</v>
      </c>
      <c r="Q14" s="334"/>
      <c r="R14" s="334">
        <f t="shared" si="6"/>
        <v>0.2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70"/>
      <c r="D15" s="342" t="str">
        <f>INDEX($AA$58:$AA$92,MATCH(LARGE($AB$58:$AB$92,ROWS($B$13:$B15)),$AB$58:$AB$92,0),0)</f>
        <v>Italy</v>
      </c>
      <c r="E15" s="334">
        <f>VLOOKUP($D15,$AA$58:$AJ$92,2,FALSE)/1000</f>
        <v>7.5</v>
      </c>
      <c r="F15" s="334"/>
      <c r="G15" s="334">
        <f t="shared" si="0"/>
        <v>7.6</v>
      </c>
      <c r="H15" s="334"/>
      <c r="I15" s="334">
        <f t="shared" si="1"/>
        <v>-0.1</v>
      </c>
      <c r="J15" s="334"/>
      <c r="K15" s="334">
        <f t="shared" si="2"/>
        <v>1.5</v>
      </c>
      <c r="L15" s="334"/>
      <c r="M15" s="334">
        <f t="shared" si="3"/>
        <v>5.6</v>
      </c>
      <c r="N15" s="334">
        <f t="shared" si="4"/>
        <v>0.2</v>
      </c>
      <c r="O15" s="334"/>
      <c r="P15" s="334">
        <f t="shared" si="5"/>
        <v>0.1</v>
      </c>
      <c r="Q15" s="334"/>
      <c r="R15" s="334">
        <f t="shared" si="6"/>
        <v>0</v>
      </c>
      <c r="S15" s="334"/>
      <c r="T15" s="307"/>
      <c r="U15" s="349">
        <f>E15-SUM(G15:I15)</f>
        <v>0</v>
      </c>
      <c r="V15" s="349">
        <f t="shared" si="9"/>
        <v>0.1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70"/>
      <c r="D16" s="342" t="str">
        <f>INDEX($AA$58:$AA$92,MATCH(LARGE($AB$58:$AB$92,ROWS($B$13:$B16)),$AB$58:$AB$92,0),0)</f>
        <v>Netherlands</v>
      </c>
      <c r="E16" s="334">
        <f t="shared" si="7"/>
        <v>4.3</v>
      </c>
      <c r="F16" s="334"/>
      <c r="G16" s="334">
        <f t="shared" si="0"/>
        <v>3.1</v>
      </c>
      <c r="H16" s="334"/>
      <c r="I16" s="334">
        <f t="shared" si="1"/>
        <v>1.3</v>
      </c>
      <c r="J16" s="334"/>
      <c r="K16" s="334">
        <f t="shared" si="2"/>
        <v>1.7</v>
      </c>
      <c r="L16" s="334"/>
      <c r="M16" s="334">
        <f t="shared" si="3"/>
        <v>3.2</v>
      </c>
      <c r="N16" s="334">
        <f t="shared" si="4"/>
        <v>-0.4</v>
      </c>
      <c r="O16" s="334"/>
      <c r="P16" s="334">
        <f t="shared" si="5"/>
        <v>-0.1</v>
      </c>
      <c r="Q16" s="334"/>
      <c r="R16" s="334">
        <f t="shared" si="6"/>
        <v>0</v>
      </c>
      <c r="S16" s="334"/>
      <c r="T16" s="307"/>
      <c r="U16" s="349">
        <f t="shared" si="8"/>
        <v>-0.1</v>
      </c>
      <c r="V16" s="349">
        <f t="shared" si="9"/>
        <v>-0.1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35">
        <f t="shared" si="7"/>
        <v>3.6</v>
      </c>
      <c r="F17" s="335"/>
      <c r="G17" s="335">
        <f>VLOOKUP($D17,$AA$58:$AJ$92,3,FALSE)/1000</f>
        <v>3.8</v>
      </c>
      <c r="H17" s="335"/>
      <c r="I17" s="335">
        <f t="shared" si="1"/>
        <v>-0.2</v>
      </c>
      <c r="J17" s="335"/>
      <c r="K17" s="335">
        <f t="shared" si="2"/>
        <v>0.2</v>
      </c>
      <c r="L17" s="335"/>
      <c r="M17" s="335">
        <f t="shared" si="3"/>
        <v>0.6</v>
      </c>
      <c r="N17" s="335">
        <f t="shared" si="4"/>
        <v>1.8</v>
      </c>
      <c r="O17" s="335"/>
      <c r="P17" s="335">
        <f t="shared" si="5"/>
        <v>0.5</v>
      </c>
      <c r="Q17" s="335"/>
      <c r="R17" s="335">
        <f t="shared" si="6"/>
        <v>0.5</v>
      </c>
      <c r="S17" s="334"/>
      <c r="T17" s="307"/>
      <c r="U17" s="349">
        <f t="shared" si="8"/>
        <v>0</v>
      </c>
      <c r="V17" s="349">
        <f t="shared" si="9"/>
        <v>0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257</v>
      </c>
      <c r="D18" s="342" t="str">
        <f>INDEX($AA$58:$AA$92,MATCH(SMALL($AB$58:$AB$92,ROWS($B$18:$B18)),$AB$58:$AB$92,0),0)</f>
        <v>France</v>
      </c>
      <c r="E18" s="334">
        <f t="shared" si="7"/>
        <v>-12.2</v>
      </c>
      <c r="F18" s="334"/>
      <c r="G18" s="334">
        <f t="shared" si="0"/>
        <v>12</v>
      </c>
      <c r="H18" s="334"/>
      <c r="I18" s="334">
        <f t="shared" si="1"/>
        <v>-24.2</v>
      </c>
      <c r="J18" s="334"/>
      <c r="K18" s="334">
        <f t="shared" si="2"/>
        <v>18.399999999999999</v>
      </c>
      <c r="L18" s="334"/>
      <c r="M18" s="334">
        <f t="shared" si="3"/>
        <v>-24.5</v>
      </c>
      <c r="N18" s="334">
        <f t="shared" si="4"/>
        <v>1.1000000000000001</v>
      </c>
      <c r="O18" s="334"/>
      <c r="P18" s="334">
        <f t="shared" si="5"/>
        <v>-7.8</v>
      </c>
      <c r="Q18" s="334"/>
      <c r="R18" s="334">
        <f t="shared" si="6"/>
        <v>0.7</v>
      </c>
      <c r="S18" s="334"/>
      <c r="T18" s="307"/>
      <c r="U18" s="349">
        <f t="shared" si="8"/>
        <v>0</v>
      </c>
      <c r="V18" s="349">
        <f t="shared" si="9"/>
        <v>-0.1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70"/>
      <c r="D19" s="342" t="str">
        <f>INDEX($AA$58:$AA$92,MATCH(SMALL($AB$58:$AB$92,ROWS($B$18:$B19)),$AB$58:$AB$92,0),0)</f>
        <v>Switzerland</v>
      </c>
      <c r="E19" s="334">
        <f t="shared" si="7"/>
        <v>-7</v>
      </c>
      <c r="F19" s="334"/>
      <c r="G19" s="334">
        <f t="shared" si="0"/>
        <v>0.9</v>
      </c>
      <c r="H19" s="334"/>
      <c r="I19" s="334">
        <f t="shared" si="1"/>
        <v>-8</v>
      </c>
      <c r="J19" s="334"/>
      <c r="K19" s="334">
        <f t="shared" si="2"/>
        <v>1.7</v>
      </c>
      <c r="L19" s="334"/>
      <c r="M19" s="334">
        <f t="shared" si="3"/>
        <v>-10.1</v>
      </c>
      <c r="N19" s="334">
        <f t="shared" si="4"/>
        <v>0.3</v>
      </c>
      <c r="O19" s="334"/>
      <c r="P19" s="334">
        <f t="shared" si="5"/>
        <v>1.1000000000000001</v>
      </c>
      <c r="Q19" s="334"/>
      <c r="R19" s="334">
        <f t="shared" si="6"/>
        <v>0</v>
      </c>
      <c r="S19" s="334"/>
      <c r="T19" s="307"/>
      <c r="U19" s="349">
        <f t="shared" si="8"/>
        <v>0.1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70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</v>
      </c>
      <c r="H20" s="334"/>
      <c r="I20" s="334">
        <f t="shared" si="1"/>
        <v>0.1</v>
      </c>
      <c r="J20" s="334"/>
      <c r="K20" s="334">
        <f t="shared" si="2"/>
        <v>-2.5</v>
      </c>
      <c r="L20" s="334"/>
      <c r="M20" s="334">
        <f t="shared" si="3"/>
        <v>-0.4</v>
      </c>
      <c r="N20" s="334">
        <f t="shared" si="4"/>
        <v>0.2</v>
      </c>
      <c r="O20" s="334"/>
      <c r="P20" s="334">
        <f t="shared" si="5"/>
        <v>0.1</v>
      </c>
      <c r="Q20" s="334"/>
      <c r="R20" s="334">
        <f t="shared" si="6"/>
        <v>0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70"/>
      <c r="D21" s="342" t="str">
        <f>INDEX($AA$58:$AA$92,MATCH(SMALL($AB$58:$AB$92,ROWS($B$18:$B21)),$AB$58:$AB$92,0),0)</f>
        <v>Norway</v>
      </c>
      <c r="E21" s="334">
        <f t="shared" si="7"/>
        <v>-1.2</v>
      </c>
      <c r="F21" s="334"/>
      <c r="G21" s="334">
        <f t="shared" si="0"/>
        <v>-1.2</v>
      </c>
      <c r="H21" s="334"/>
      <c r="I21" s="334">
        <f t="shared" si="1"/>
        <v>0</v>
      </c>
      <c r="J21" s="334"/>
      <c r="K21" s="334">
        <f t="shared" si="2"/>
        <v>-0.2</v>
      </c>
      <c r="L21" s="334"/>
      <c r="M21" s="334">
        <f t="shared" si="3"/>
        <v>-0.9</v>
      </c>
      <c r="N21" s="334">
        <f t="shared" si="4"/>
        <v>0.2</v>
      </c>
      <c r="O21" s="334"/>
      <c r="P21" s="334">
        <f t="shared" si="5"/>
        <v>-0.4</v>
      </c>
      <c r="Q21" s="334"/>
      <c r="R21" s="334">
        <f t="shared" si="6"/>
        <v>0</v>
      </c>
      <c r="S21" s="334"/>
      <c r="T21" s="307"/>
      <c r="U21" s="349">
        <f t="shared" si="8"/>
        <v>0</v>
      </c>
      <c r="V21" s="349">
        <f t="shared" si="9"/>
        <v>0.1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70"/>
      <c r="D22" s="342" t="str">
        <f>INDEX($AA$58:$AA$92,MATCH(SMALL($AB$58:$AB$92,ROWS($B$18:$B22)),$AB$58:$AB$92,0),0)</f>
        <v>Slovenia</v>
      </c>
      <c r="E22" s="334">
        <f t="shared" si="7"/>
        <v>0</v>
      </c>
      <c r="F22" s="334"/>
      <c r="G22" s="334">
        <f t="shared" si="0"/>
        <v>0</v>
      </c>
      <c r="H22" s="334"/>
      <c r="I22" s="334">
        <f t="shared" si="1"/>
        <v>0</v>
      </c>
      <c r="J22" s="334"/>
      <c r="K22" s="334">
        <f t="shared" si="2"/>
        <v>0</v>
      </c>
      <c r="L22" s="334"/>
      <c r="M22" s="334">
        <f t="shared" si="3"/>
        <v>0</v>
      </c>
      <c r="N22" s="334">
        <f t="shared" si="4"/>
        <v>0</v>
      </c>
      <c r="O22" s="334"/>
      <c r="P22" s="334">
        <f t="shared" si="5"/>
        <v>0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1838</v>
      </c>
      <c r="H27" s="466"/>
      <c r="I27" s="466"/>
      <c r="J27" s="302"/>
      <c r="K27" s="466" t="s">
        <v>357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915.3</v>
      </c>
      <c r="F29" s="334"/>
      <c r="G29" s="334">
        <f t="shared" ref="G29:G38" si="11">VLOOKUP($D29,$AA$14:$AJ$48,3,FALSE)/1000</f>
        <v>414.2</v>
      </c>
      <c r="H29" s="334"/>
      <c r="I29" s="334">
        <f t="shared" ref="I29:I38" si="12">VLOOKUP($D29,$AA$14:$AJ$48,4,FALSE)/1000</f>
        <v>501</v>
      </c>
      <c r="J29" s="334"/>
      <c r="K29" s="334">
        <f t="shared" ref="K29:K38" si="13">VLOOKUP($D29,$AA$14:$AJ$48,5,FALSE)/1000</f>
        <v>57.8</v>
      </c>
      <c r="L29" s="334"/>
      <c r="M29" s="334">
        <f t="shared" ref="M29:M38" si="14">VLOOKUP($D29,$AA$14:$AJ$48,6,FALSE)/1000</f>
        <v>270.2</v>
      </c>
      <c r="N29" s="334">
        <f t="shared" ref="N29:N38" si="15">VLOOKUP($D29,$AA$14:$AJ$48,8,FALSE)/1000</f>
        <v>420.2</v>
      </c>
      <c r="O29" s="334"/>
      <c r="P29" s="334">
        <f t="shared" ref="P29:P38" si="16">VLOOKUP($D29,$AA$14:$AJ$48,9,FALSE)/1000</f>
        <v>120.6</v>
      </c>
      <c r="Q29" s="334"/>
      <c r="R29" s="334">
        <f t="shared" ref="R29:R38" si="17">VLOOKUP($D29,$AA$14:$AJ$48,10,FALSE)/1000</f>
        <v>46.5</v>
      </c>
      <c r="S29" s="307"/>
      <c r="T29" s="307"/>
      <c r="U29" s="349">
        <f>E29-SUM(G29:I29)</f>
        <v>0.1</v>
      </c>
      <c r="V29" s="349">
        <f>E29-SUM(K29:R29)</f>
        <v>0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70"/>
      <c r="D30" s="342" t="str">
        <f>INDEX($AA$58:$AA$92,MATCH(LARGE($AB$58:$AB$92,ROWS($B$29:$B30)),$AB$58:$AB$92,0),0)</f>
        <v>Japan</v>
      </c>
      <c r="E30" s="334">
        <f t="shared" si="10"/>
        <v>194</v>
      </c>
      <c r="F30" s="334"/>
      <c r="G30" s="334">
        <f t="shared" si="11"/>
        <v>80.8</v>
      </c>
      <c r="H30" s="334"/>
      <c r="I30" s="334">
        <f t="shared" si="12"/>
        <v>113.2</v>
      </c>
      <c r="J30" s="334"/>
      <c r="K30" s="334">
        <f t="shared" si="13"/>
        <v>61.5</v>
      </c>
      <c r="L30" s="334"/>
      <c r="M30" s="334">
        <f t="shared" si="14"/>
        <v>84</v>
      </c>
      <c r="N30" s="334">
        <f t="shared" si="15"/>
        <v>37</v>
      </c>
      <c r="O30" s="334"/>
      <c r="P30" s="334">
        <f t="shared" si="16"/>
        <v>10.4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0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70"/>
      <c r="D31" s="342" t="str">
        <f>INDEX($AA$58:$AA$92,MATCH(LARGE($AB$58:$AB$92,ROWS($B$29:$B31)),$AB$58:$AB$92,0),0)</f>
        <v>Italy</v>
      </c>
      <c r="E31" s="334">
        <f t="shared" si="10"/>
        <v>30.9</v>
      </c>
      <c r="F31" s="334"/>
      <c r="G31" s="334">
        <f t="shared" si="11"/>
        <v>17.100000000000001</v>
      </c>
      <c r="H31" s="334"/>
      <c r="I31" s="334">
        <f t="shared" si="12"/>
        <v>13.8</v>
      </c>
      <c r="J31" s="334"/>
      <c r="K31" s="334">
        <f t="shared" si="13"/>
        <v>5.6</v>
      </c>
      <c r="L31" s="334"/>
      <c r="M31" s="334">
        <f t="shared" si="14"/>
        <v>5.5</v>
      </c>
      <c r="N31" s="334">
        <f t="shared" si="15"/>
        <v>2.6</v>
      </c>
      <c r="O31" s="334"/>
      <c r="P31" s="334">
        <f t="shared" si="16"/>
        <v>4.4000000000000004</v>
      </c>
      <c r="Q31" s="334"/>
      <c r="R31" s="334">
        <f t="shared" si="17"/>
        <v>12.8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70"/>
      <c r="D32" s="342" t="str">
        <f>INDEX($AA$58:$AA$92,MATCH(LARGE($AB$58:$AB$92,ROWS($B$29:$B32)),$AB$58:$AB$92,0),0)</f>
        <v>Netherlands</v>
      </c>
      <c r="E32" s="334">
        <f t="shared" si="10"/>
        <v>114</v>
      </c>
      <c r="F32" s="334"/>
      <c r="G32" s="334">
        <f t="shared" si="11"/>
        <v>45.7</v>
      </c>
      <c r="H32" s="334"/>
      <c r="I32" s="334">
        <f t="shared" si="12"/>
        <v>68.400000000000006</v>
      </c>
      <c r="J32" s="334"/>
      <c r="K32" s="334">
        <f t="shared" si="13"/>
        <v>15.6</v>
      </c>
      <c r="L32" s="334"/>
      <c r="M32" s="334">
        <f t="shared" si="14"/>
        <v>65.400000000000006</v>
      </c>
      <c r="N32" s="334">
        <f t="shared" si="15"/>
        <v>16.7</v>
      </c>
      <c r="O32" s="334"/>
      <c r="P32" s="334">
        <f t="shared" si="16"/>
        <v>14.9</v>
      </c>
      <c r="Q32" s="334"/>
      <c r="R32" s="334">
        <f t="shared" si="17"/>
        <v>1.4</v>
      </c>
      <c r="S32" s="307"/>
      <c r="T32" s="307"/>
      <c r="U32" s="349">
        <f t="shared" si="18"/>
        <v>-0.1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35">
        <f t="shared" si="10"/>
        <v>90.2</v>
      </c>
      <c r="F33" s="335"/>
      <c r="G33" s="335">
        <f t="shared" si="11"/>
        <v>57.1</v>
      </c>
      <c r="H33" s="335"/>
      <c r="I33" s="335">
        <f t="shared" si="12"/>
        <v>33</v>
      </c>
      <c r="J33" s="335"/>
      <c r="K33" s="335">
        <f t="shared" si="13"/>
        <v>1.7</v>
      </c>
      <c r="L33" s="335"/>
      <c r="M33" s="335">
        <f t="shared" si="14"/>
        <v>6.8</v>
      </c>
      <c r="N33" s="335">
        <f t="shared" si="15"/>
        <v>36.700000000000003</v>
      </c>
      <c r="O33" s="335"/>
      <c r="P33" s="335">
        <f t="shared" si="16"/>
        <v>15.3</v>
      </c>
      <c r="Q33" s="335"/>
      <c r="R33" s="335">
        <f t="shared" si="17"/>
        <v>29.6</v>
      </c>
      <c r="S33" s="307"/>
      <c r="T33" s="307"/>
      <c r="U33" s="349">
        <f t="shared" si="18"/>
        <v>0.1</v>
      </c>
      <c r="V33" s="349">
        <f t="shared" si="19"/>
        <v>0.1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257</v>
      </c>
      <c r="D34" s="342" t="str">
        <f>INDEX($AA$58:$AA$92,MATCH(SMALL($AB$58:$AB$92,ROWS($B$34:$B34)),$AB$58:$AB$92,0),0)</f>
        <v>France</v>
      </c>
      <c r="E34" s="334">
        <f t="shared" si="10"/>
        <v>215.3</v>
      </c>
      <c r="F34" s="334"/>
      <c r="G34" s="334">
        <f t="shared" si="11"/>
        <v>129.9</v>
      </c>
      <c r="H34" s="334"/>
      <c r="I34" s="334">
        <f t="shared" si="12"/>
        <v>85.4</v>
      </c>
      <c r="J34" s="334"/>
      <c r="K34" s="334">
        <f t="shared" si="13"/>
        <v>85.4</v>
      </c>
      <c r="L34" s="334"/>
      <c r="M34" s="334">
        <f t="shared" si="14"/>
        <v>42.2</v>
      </c>
      <c r="N34" s="334">
        <f t="shared" si="15"/>
        <v>25.2</v>
      </c>
      <c r="O34" s="334"/>
      <c r="P34" s="334">
        <f t="shared" si="16"/>
        <v>44</v>
      </c>
      <c r="Q34" s="334"/>
      <c r="R34" s="334">
        <f t="shared" si="17"/>
        <v>18.5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34">
        <f t="shared" si="10"/>
        <v>47.8</v>
      </c>
      <c r="F35" s="334"/>
      <c r="G35" s="334">
        <f t="shared" si="11"/>
        <v>27.9</v>
      </c>
      <c r="H35" s="334"/>
      <c r="I35" s="334">
        <f t="shared" si="12"/>
        <v>19.899999999999999</v>
      </c>
      <c r="J35" s="334"/>
      <c r="K35" s="334">
        <f t="shared" si="13"/>
        <v>5.6</v>
      </c>
      <c r="L35" s="334"/>
      <c r="M35" s="334">
        <f t="shared" si="14"/>
        <v>29.9</v>
      </c>
      <c r="N35" s="334">
        <f t="shared" si="15"/>
        <v>2.8</v>
      </c>
      <c r="O35" s="334"/>
      <c r="P35" s="334">
        <f t="shared" si="16"/>
        <v>8.1999999999999993</v>
      </c>
      <c r="Q35" s="334"/>
      <c r="R35" s="334">
        <f t="shared" si="17"/>
        <v>1.3</v>
      </c>
      <c r="S35" s="307"/>
      <c r="T35" s="307"/>
      <c r="U35" s="349">
        <f t="shared" si="18"/>
        <v>0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34">
        <f t="shared" si="10"/>
        <v>22.4</v>
      </c>
      <c r="F36" s="334"/>
      <c r="G36" s="334">
        <f t="shared" si="11"/>
        <v>20.5</v>
      </c>
      <c r="H36" s="334"/>
      <c r="I36" s="334">
        <f t="shared" si="12"/>
        <v>2</v>
      </c>
      <c r="J36" s="334"/>
      <c r="K36" s="334">
        <f t="shared" si="13"/>
        <v>10.1</v>
      </c>
      <c r="L36" s="334"/>
      <c r="M36" s="334">
        <f t="shared" si="14"/>
        <v>1.8</v>
      </c>
      <c r="N36" s="334">
        <f t="shared" si="15"/>
        <v>1.6</v>
      </c>
      <c r="O36" s="334"/>
      <c r="P36" s="334">
        <f t="shared" si="16"/>
        <v>8.6</v>
      </c>
      <c r="Q36" s="334"/>
      <c r="R36" s="334">
        <f t="shared" si="17"/>
        <v>0.3</v>
      </c>
      <c r="S36" s="307"/>
      <c r="T36" s="307"/>
      <c r="U36" s="349">
        <f t="shared" si="18"/>
        <v>-0.1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34">
        <f t="shared" si="10"/>
        <v>9.9</v>
      </c>
      <c r="F37" s="334"/>
      <c r="G37" s="334">
        <f t="shared" si="11"/>
        <v>9.9</v>
      </c>
      <c r="H37" s="334"/>
      <c r="I37" s="334">
        <f t="shared" si="12"/>
        <v>0</v>
      </c>
      <c r="J37" s="334"/>
      <c r="K37" s="334">
        <f t="shared" si="13"/>
        <v>1.3</v>
      </c>
      <c r="L37" s="334"/>
      <c r="M37" s="334">
        <f t="shared" si="14"/>
        <v>4.9000000000000004</v>
      </c>
      <c r="N37" s="334">
        <f t="shared" si="15"/>
        <v>1.1000000000000001</v>
      </c>
      <c r="O37" s="334"/>
      <c r="P37" s="334">
        <f t="shared" si="16"/>
        <v>2.6</v>
      </c>
      <c r="Q37" s="334"/>
      <c r="R37" s="334">
        <f t="shared" si="17"/>
        <v>0</v>
      </c>
      <c r="S37" s="307"/>
      <c r="T37" s="307"/>
      <c r="U37" s="349">
        <f t="shared" si="18"/>
        <v>0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34">
        <f t="shared" si="10"/>
        <v>0</v>
      </c>
      <c r="F38" s="334"/>
      <c r="G38" s="334">
        <f t="shared" si="11"/>
        <v>0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0</v>
      </c>
      <c r="N38" s="334">
        <f t="shared" si="15"/>
        <v>0</v>
      </c>
      <c r="O38" s="334"/>
      <c r="P38" s="334">
        <f t="shared" si="16"/>
        <v>0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6" t="s">
        <v>1838</v>
      </c>
      <c r="H49" s="466"/>
      <c r="I49" s="466"/>
      <c r="J49" s="302"/>
      <c r="K49" s="466" t="s">
        <v>357</v>
      </c>
      <c r="L49" s="466"/>
      <c r="M49" s="466"/>
      <c r="N49" s="466"/>
      <c r="O49" s="466"/>
      <c r="P49" s="466"/>
      <c r="Q49" s="466"/>
      <c r="R49" s="466"/>
      <c r="S49" s="466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3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4</v>
      </c>
      <c r="F51" s="334"/>
      <c r="G51" s="334">
        <f>VLOOKUP($D51,$AO$58:$AX$78,3,FALSE)/1000</f>
        <v>-1</v>
      </c>
      <c r="H51" s="334"/>
      <c r="I51" s="334">
        <f>VLOOKUP($D51,$AO$58:$AX$78,4,FALSE)/1000</f>
        <v>5</v>
      </c>
      <c r="J51" s="334"/>
      <c r="K51" s="334">
        <f>VLOOKUP($D51,$AO$58:$AX$78,5,FALSE)/1000</f>
        <v>1.1000000000000001</v>
      </c>
      <c r="L51" s="334"/>
      <c r="M51" s="334">
        <f>VLOOKUP($D51,$AO$58:$AX$78,6,FALSE)/1000</f>
        <v>-6</v>
      </c>
      <c r="N51" s="334">
        <f>VLOOKUP($D51,$AO$58:$AX$78,8,FALSE)/1000</f>
        <v>-0.3</v>
      </c>
      <c r="O51" s="334"/>
      <c r="P51" s="334">
        <f>VLOOKUP($D51,$AO$58:$AX$78,9,FALSE)/1000</f>
        <v>7.8</v>
      </c>
      <c r="Q51" s="334"/>
      <c r="R51" s="334">
        <f>VLOOKUP($D51,$AO$58:$AX$78,10,FALSE)/1000</f>
        <v>1.3</v>
      </c>
      <c r="S51" s="307"/>
      <c r="U51" s="349">
        <f>E51-SUM(G51:I51)</f>
        <v>0</v>
      </c>
      <c r="V51" s="349">
        <f>E51-SUM(K51:R51)</f>
        <v>0.1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4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1.1000000000000001</v>
      </c>
      <c r="F52" s="334"/>
      <c r="G52" s="334">
        <f t="shared" ref="G52:G58" si="21">VLOOKUP($D52,$AO$58:$AX$78,3,FALSE)/1000</f>
        <v>1</v>
      </c>
      <c r="H52" s="334"/>
      <c r="I52" s="334">
        <f t="shared" ref="I52:I58" si="22">VLOOKUP($D52,$AO$58:$AX$78,4,FALSE)/1000</f>
        <v>0.1</v>
      </c>
      <c r="J52" s="334"/>
      <c r="K52" s="334">
        <f t="shared" ref="K52:K58" si="23">VLOOKUP($D52,$AO$58:$AX$78,5,FALSE)/1000</f>
        <v>-0.1</v>
      </c>
      <c r="L52" s="334"/>
      <c r="M52" s="334">
        <f t="shared" ref="M52:M58" si="24">VLOOKUP($D52,$AO$58:$AX$78,6,FALSE)/1000</f>
        <v>0</v>
      </c>
      <c r="N52" s="334">
        <f t="shared" ref="N52:N58" si="25">VLOOKUP($D52,$AO$58:$AX$78,8,FALSE)/1000</f>
        <v>-0.3</v>
      </c>
      <c r="O52" s="334"/>
      <c r="P52" s="334">
        <f t="shared" ref="P52:P58" si="26">VLOOKUP($D52,$AO$58:$AX$78,9,FALSE)/1000</f>
        <v>1.2</v>
      </c>
      <c r="Q52" s="334"/>
      <c r="R52" s="334">
        <f t="shared" ref="R52:R58" si="27">VLOOKUP($D52,$AO$58:$AX$78,10,FALSE)/1000</f>
        <v>0.3</v>
      </c>
      <c r="S52" s="307"/>
      <c r="U52" s="349">
        <f t="shared" ref="U52:U60" si="28">E52-SUM(G52:I52)</f>
        <v>0</v>
      </c>
      <c r="V52" s="349">
        <f t="shared" ref="V52:V60" si="29">E52-SUM(K52:R52)</f>
        <v>0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4"/>
      <c r="D53" s="342" t="str">
        <f>INDEX($AO$58:$AO$78,MATCH(LARGE($AP$58:$AP$78,ROWS($B$51:$B53)),$AP$58:$AP$78,0),0)</f>
        <v>Bahamas</v>
      </c>
      <c r="E53" s="334">
        <f t="shared" si="20"/>
        <v>1</v>
      </c>
      <c r="F53" s="334"/>
      <c r="G53" s="334">
        <f t="shared" si="21"/>
        <v>1</v>
      </c>
      <c r="H53" s="334"/>
      <c r="I53" s="334">
        <f t="shared" si="22"/>
        <v>0</v>
      </c>
      <c r="J53" s="334"/>
      <c r="K53" s="334">
        <f t="shared" si="23"/>
        <v>0.6</v>
      </c>
      <c r="L53" s="334"/>
      <c r="M53" s="334">
        <f t="shared" si="24"/>
        <v>0</v>
      </c>
      <c r="N53" s="334">
        <f t="shared" si="25"/>
        <v>0.4</v>
      </c>
      <c r="O53" s="334"/>
      <c r="P53" s="334">
        <f t="shared" si="26"/>
        <v>0.1</v>
      </c>
      <c r="Q53" s="334"/>
      <c r="R53" s="334">
        <f t="shared" si="27"/>
        <v>0</v>
      </c>
      <c r="S53" s="307"/>
      <c r="U53" s="349">
        <f t="shared" si="28"/>
        <v>0</v>
      </c>
      <c r="V53" s="349">
        <f t="shared" si="29"/>
        <v>-0.1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4"/>
      <c r="D54" s="342" t="str">
        <f>INDEX($AO$58:$AO$78,MATCH(LARGE($AP$58:$AP$78,ROWS($B$51:$B54)),$AP$58:$AP$78,0),0)</f>
        <v>Bermuda</v>
      </c>
      <c r="E54" s="334">
        <f t="shared" si="20"/>
        <v>0.8</v>
      </c>
      <c r="F54" s="334"/>
      <c r="G54" s="334">
        <f t="shared" si="21"/>
        <v>0.6</v>
      </c>
      <c r="H54" s="334"/>
      <c r="I54" s="334">
        <f t="shared" si="22"/>
        <v>0.2</v>
      </c>
      <c r="J54" s="334"/>
      <c r="K54" s="334">
        <f t="shared" si="23"/>
        <v>-0.1</v>
      </c>
      <c r="L54" s="334"/>
      <c r="M54" s="334">
        <f t="shared" si="24"/>
        <v>0</v>
      </c>
      <c r="N54" s="334">
        <f t="shared" si="25"/>
        <v>0.7</v>
      </c>
      <c r="O54" s="334"/>
      <c r="P54" s="334">
        <f t="shared" si="26"/>
        <v>0.4</v>
      </c>
      <c r="Q54" s="334"/>
      <c r="R54" s="334">
        <f t="shared" si="27"/>
        <v>-0.1</v>
      </c>
      <c r="S54" s="307"/>
      <c r="U54" s="349">
        <f t="shared" si="28"/>
        <v>0</v>
      </c>
      <c r="V54" s="349">
        <f t="shared" si="29"/>
        <v>-0.1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5"/>
      <c r="D55" s="343" t="str">
        <f>INDEX($AO$58:$AO$78,MATCH(LARGE($AP$58:$AP$78,ROWS($B$51:$B55)),$AP$58:$AP$78,0),0)</f>
        <v>Singapore</v>
      </c>
      <c r="E55" s="335">
        <f t="shared" si="20"/>
        <v>0.8</v>
      </c>
      <c r="F55" s="335"/>
      <c r="G55" s="335">
        <f t="shared" si="21"/>
        <v>2.4</v>
      </c>
      <c r="H55" s="335"/>
      <c r="I55" s="335">
        <f t="shared" si="22"/>
        <v>-1.6</v>
      </c>
      <c r="J55" s="335"/>
      <c r="K55" s="335">
        <f t="shared" si="23"/>
        <v>0.9</v>
      </c>
      <c r="L55" s="335"/>
      <c r="M55" s="335">
        <f t="shared" si="24"/>
        <v>1.4</v>
      </c>
      <c r="N55" s="335">
        <f t="shared" si="25"/>
        <v>0.1</v>
      </c>
      <c r="O55" s="335"/>
      <c r="P55" s="335">
        <f t="shared" si="26"/>
        <v>-1.7</v>
      </c>
      <c r="Q55" s="335"/>
      <c r="R55" s="335">
        <f t="shared" si="27"/>
        <v>0.1</v>
      </c>
      <c r="S55" s="322"/>
      <c r="U55" s="349">
        <f t="shared" si="28"/>
        <v>0</v>
      </c>
      <c r="V55" s="349">
        <f t="shared" si="29"/>
        <v>0</v>
      </c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7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-25.4</v>
      </c>
      <c r="F56" s="334"/>
      <c r="G56" s="334">
        <f t="shared" si="21"/>
        <v>-25.4</v>
      </c>
      <c r="H56" s="334"/>
      <c r="I56" s="334">
        <f t="shared" si="22"/>
        <v>0</v>
      </c>
      <c r="J56" s="334"/>
      <c r="K56" s="334">
        <f t="shared" si="23"/>
        <v>0</v>
      </c>
      <c r="L56" s="334"/>
      <c r="M56" s="334">
        <f t="shared" si="24"/>
        <v>0</v>
      </c>
      <c r="N56" s="334">
        <f t="shared" si="25"/>
        <v>-13.3</v>
      </c>
      <c r="O56" s="334"/>
      <c r="P56" s="334">
        <f t="shared" si="26"/>
        <v>-12</v>
      </c>
      <c r="Q56" s="334"/>
      <c r="R56" s="334">
        <f t="shared" si="27"/>
        <v>-0.1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70"/>
      <c r="D57" s="344" t="str">
        <f>INDEX($AO$58:$AO$78,MATCH(SMALL($AP$58:$AP$78,ROWS($B$56:$B57)),$AP$58:$AP$78,0),0)</f>
        <v>West Indies UK</v>
      </c>
      <c r="E57" s="334">
        <f t="shared" si="20"/>
        <v>-3.7</v>
      </c>
      <c r="F57" s="334"/>
      <c r="G57" s="334">
        <f t="shared" si="21"/>
        <v>-3.8</v>
      </c>
      <c r="H57" s="334"/>
      <c r="I57" s="334">
        <f t="shared" si="22"/>
        <v>0.1</v>
      </c>
      <c r="J57" s="334"/>
      <c r="K57" s="334">
        <f t="shared" si="23"/>
        <v>0</v>
      </c>
      <c r="L57" s="334"/>
      <c r="M57" s="334">
        <f t="shared" si="24"/>
        <v>0</v>
      </c>
      <c r="N57" s="334">
        <f t="shared" si="25"/>
        <v>-3.6</v>
      </c>
      <c r="O57" s="334"/>
      <c r="P57" s="334">
        <f t="shared" si="26"/>
        <v>0.1</v>
      </c>
      <c r="Q57" s="334"/>
      <c r="R57" s="334">
        <f t="shared" si="27"/>
        <v>-0.2</v>
      </c>
      <c r="S57" s="307"/>
      <c r="U57" s="349">
        <f t="shared" si="28"/>
        <v>0</v>
      </c>
      <c r="V57" s="349">
        <f t="shared" si="29"/>
        <v>0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70"/>
      <c r="D58" s="344" t="str">
        <f>INDEX($AO$58:$AO$78,MATCH(SMALL($AP$58:$AP$78,ROWS($B$56:$B58)),$AP$58:$AP$78,0),0)</f>
        <v>Isle of Man</v>
      </c>
      <c r="E58" s="334">
        <f t="shared" si="20"/>
        <v>-0.2</v>
      </c>
      <c r="F58" s="334"/>
      <c r="G58" s="334">
        <f t="shared" si="21"/>
        <v>-0.2</v>
      </c>
      <c r="H58" s="334"/>
      <c r="I58" s="334">
        <f t="shared" si="22"/>
        <v>0</v>
      </c>
      <c r="J58" s="334"/>
      <c r="K58" s="334">
        <f t="shared" si="23"/>
        <v>0</v>
      </c>
      <c r="L58" s="334"/>
      <c r="M58" s="334">
        <f t="shared" si="24"/>
        <v>-0.1</v>
      </c>
      <c r="N58" s="334">
        <f t="shared" si="25"/>
        <v>0</v>
      </c>
      <c r="O58" s="334"/>
      <c r="P58" s="334">
        <f t="shared" si="26"/>
        <v>-0.1</v>
      </c>
      <c r="Q58" s="334"/>
      <c r="R58" s="334">
        <f t="shared" si="27"/>
        <v>0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70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70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6" t="s">
        <v>1838</v>
      </c>
      <c r="H65" s="466"/>
      <c r="I65" s="466"/>
      <c r="J65" s="302"/>
      <c r="K65" s="466" t="s">
        <v>357</v>
      </c>
      <c r="L65" s="466"/>
      <c r="M65" s="466"/>
      <c r="N65" s="466"/>
      <c r="O65" s="466"/>
      <c r="P65" s="466"/>
      <c r="Q65" s="466"/>
      <c r="R65" s="466"/>
      <c r="S65" s="466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3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</v>
      </c>
      <c r="F67" s="334"/>
      <c r="G67" s="334">
        <f>VLOOKUP($D67,$AO$14:$AX$34,3,FALSE)/1000</f>
        <v>24.7</v>
      </c>
      <c r="H67" s="334"/>
      <c r="I67" s="334">
        <f>VLOOKUP($D67,$AO$14:$AX$34,4,FALSE)/1000</f>
        <v>387.3</v>
      </c>
      <c r="J67" s="334"/>
      <c r="K67" s="334">
        <f>VLOOKUP($D67,$AO$14:$AX$34,5,FALSE)/1000</f>
        <v>10.8</v>
      </c>
      <c r="L67" s="334"/>
      <c r="M67" s="334">
        <f>VLOOKUP($D67,$AO$14:$AX$34,6,FALSE)/1000</f>
        <v>102.8</v>
      </c>
      <c r="N67" s="334">
        <f>VLOOKUP($D67,$AO$14:$AX$34,8,FALSE)/1000</f>
        <v>20</v>
      </c>
      <c r="O67" s="334"/>
      <c r="P67" s="334">
        <f>VLOOKUP($D67,$AO$14:$AX$34,9,FALSE)/1000</f>
        <v>153</v>
      </c>
      <c r="Q67" s="334"/>
      <c r="R67" s="334">
        <f>VLOOKUP($D67,$AO$14:$AX$34,10,FALSE)/1000</f>
        <v>125.4</v>
      </c>
      <c r="S67" s="307"/>
      <c r="U67" s="349">
        <f>E67-SUM(G67:I67)</f>
        <v>0</v>
      </c>
      <c r="V67" s="349">
        <f>E67-SUM(K67:R67)</f>
        <v>0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4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</v>
      </c>
      <c r="F68" s="334"/>
      <c r="G68" s="334">
        <f t="shared" ref="G68:G74" si="31">VLOOKUP($D68,$AO$14:$AX$34,3,FALSE)/1000</f>
        <v>24.7</v>
      </c>
      <c r="H68" s="334"/>
      <c r="I68" s="334">
        <f t="shared" ref="I68:I74" si="32">VLOOKUP($D68,$AO$14:$AX$34,4,FALSE)/1000</f>
        <v>4.2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0.1</v>
      </c>
      <c r="N68" s="334">
        <f t="shared" ref="N68:N74" si="35">VLOOKUP($D68,$AO$14:$AX$34,8,FALSE)/1000</f>
        <v>13.4</v>
      </c>
      <c r="O68" s="334"/>
      <c r="P68" s="334">
        <f t="shared" ref="P68:P74" si="36">VLOOKUP($D68,$AO$14:$AX$34,9,FALSE)/1000</f>
        <v>10.7</v>
      </c>
      <c r="Q68" s="334"/>
      <c r="R68" s="334">
        <f t="shared" ref="R68:R74" si="37">VLOOKUP($D68,$AO$14:$AX$34,10,FALSE)/1000</f>
        <v>4.5999999999999996</v>
      </c>
      <c r="S68" s="307"/>
      <c r="U68" s="349">
        <f t="shared" ref="U68:U76" si="38">E68-SUM(G68:I68)</f>
        <v>-0.1</v>
      </c>
      <c r="V68" s="349">
        <f t="shared" ref="V68:V76" si="39">E68-SUM(K68:R68)</f>
        <v>-0.1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4"/>
      <c r="D69" s="342" t="str">
        <f>INDEX($AO$58:$AO$78,MATCH(LARGE($AP$58:$AP$78,ROWS($B$67:$B69)),$AP$58:$AP$78,0),0)</f>
        <v>Bahamas</v>
      </c>
      <c r="E69" s="334">
        <f t="shared" si="30"/>
        <v>3</v>
      </c>
      <c r="F69" s="334"/>
      <c r="G69" s="334">
        <f t="shared" si="31"/>
        <v>3</v>
      </c>
      <c r="H69" s="334"/>
      <c r="I69" s="334">
        <f t="shared" si="32"/>
        <v>0</v>
      </c>
      <c r="J69" s="334"/>
      <c r="K69" s="334">
        <f t="shared" si="33"/>
        <v>0.6</v>
      </c>
      <c r="L69" s="334"/>
      <c r="M69" s="334">
        <f>VLOOKUP($D69,$AO$14:$AX$34,6,FALSE)/1000</f>
        <v>0</v>
      </c>
      <c r="N69" s="334">
        <f t="shared" si="35"/>
        <v>1.3</v>
      </c>
      <c r="O69" s="334"/>
      <c r="P69" s="334">
        <f t="shared" si="36"/>
        <v>1.1000000000000001</v>
      </c>
      <c r="Q69" s="334"/>
      <c r="R69" s="334">
        <f t="shared" si="37"/>
        <v>0</v>
      </c>
      <c r="S69" s="307"/>
      <c r="U69" s="349">
        <f t="shared" si="38"/>
        <v>0</v>
      </c>
      <c r="V69" s="349">
        <f t="shared" si="39"/>
        <v>0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4"/>
      <c r="D70" s="342" t="str">
        <f>INDEX($AO$58:$AO$78,MATCH(LARGE($AP$58:$AP$78,ROWS($B$67:$B70)),$AP$58:$AP$78,0),0)</f>
        <v>Bermuda</v>
      </c>
      <c r="E70" s="334">
        <f t="shared" si="30"/>
        <v>9.1</v>
      </c>
      <c r="F70" s="334"/>
      <c r="G70" s="334">
        <f t="shared" si="31"/>
        <v>6.8</v>
      </c>
      <c r="H70" s="334"/>
      <c r="I70" s="334">
        <f t="shared" si="32"/>
        <v>2.2999999999999998</v>
      </c>
      <c r="J70" s="334"/>
      <c r="K70" s="334">
        <f t="shared" si="33"/>
        <v>0.3</v>
      </c>
      <c r="L70" s="334"/>
      <c r="M70" s="334">
        <f t="shared" si="34"/>
        <v>0.1</v>
      </c>
      <c r="N70" s="334">
        <f t="shared" si="35"/>
        <v>2.8</v>
      </c>
      <c r="O70" s="334"/>
      <c r="P70" s="334">
        <f t="shared" si="36"/>
        <v>4</v>
      </c>
      <c r="Q70" s="334"/>
      <c r="R70" s="334">
        <f t="shared" si="37"/>
        <v>2</v>
      </c>
      <c r="S70" s="307"/>
      <c r="U70" s="349">
        <f t="shared" si="38"/>
        <v>0</v>
      </c>
      <c r="V70" s="349">
        <f t="shared" si="39"/>
        <v>-0.1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5"/>
      <c r="D71" s="342" t="str">
        <f>INDEX($AO$58:$AO$78,MATCH(LARGE($AP$58:$AP$78,ROWS($B$67:$B71)),$AP$58:$AP$78,0),0)</f>
        <v>Singapore</v>
      </c>
      <c r="E71" s="335">
        <f t="shared" si="30"/>
        <v>108.9</v>
      </c>
      <c r="F71" s="335"/>
      <c r="G71" s="335">
        <f t="shared" si="31"/>
        <v>26.1</v>
      </c>
      <c r="H71" s="335"/>
      <c r="I71" s="335">
        <f t="shared" si="32"/>
        <v>82.8</v>
      </c>
      <c r="J71" s="335"/>
      <c r="K71" s="335">
        <f t="shared" si="33"/>
        <v>8.1</v>
      </c>
      <c r="L71" s="335"/>
      <c r="M71" s="335">
        <f t="shared" si="34"/>
        <v>33.9</v>
      </c>
      <c r="N71" s="335">
        <f t="shared" si="35"/>
        <v>4.4000000000000004</v>
      </c>
      <c r="O71" s="335"/>
      <c r="P71" s="335">
        <f t="shared" si="36"/>
        <v>32.200000000000003</v>
      </c>
      <c r="Q71" s="335"/>
      <c r="R71" s="335">
        <f t="shared" si="37"/>
        <v>30.2</v>
      </c>
      <c r="S71" s="322"/>
      <c r="U71" s="349">
        <f t="shared" si="38"/>
        <v>0</v>
      </c>
      <c r="V71" s="349">
        <f t="shared" si="39"/>
        <v>0.1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7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43.9</v>
      </c>
      <c r="F72" s="334"/>
      <c r="G72" s="334">
        <f t="shared" si="31"/>
        <v>43.8</v>
      </c>
      <c r="H72" s="334"/>
      <c r="I72" s="334">
        <f t="shared" si="32"/>
        <v>0.1</v>
      </c>
      <c r="J72" s="334"/>
      <c r="K72" s="334">
        <f t="shared" si="33"/>
        <v>0.3</v>
      </c>
      <c r="L72" s="334"/>
      <c r="M72" s="334">
        <f t="shared" si="34"/>
        <v>0.1</v>
      </c>
      <c r="N72" s="334">
        <f t="shared" si="35"/>
        <v>37.200000000000003</v>
      </c>
      <c r="O72" s="334"/>
      <c r="P72" s="334">
        <f t="shared" si="36"/>
        <v>5.2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70"/>
      <c r="D73" s="344" t="str">
        <f>INDEX($AO$58:$AO$78,MATCH(SMALL($AP$58:$AP$78,ROWS($B$72:$B73)),$AP$58:$AP$78,0),0)</f>
        <v>West Indies UK</v>
      </c>
      <c r="E73" s="334">
        <f t="shared" si="30"/>
        <v>11.6</v>
      </c>
      <c r="F73" s="334"/>
      <c r="G73" s="334">
        <f t="shared" si="31"/>
        <v>11.5</v>
      </c>
      <c r="H73" s="334"/>
      <c r="I73" s="334">
        <f t="shared" si="32"/>
        <v>0.1</v>
      </c>
      <c r="J73" s="334"/>
      <c r="K73" s="334">
        <f t="shared" si="33"/>
        <v>0.1</v>
      </c>
      <c r="L73" s="334"/>
      <c r="M73" s="334">
        <f t="shared" si="34"/>
        <v>0</v>
      </c>
      <c r="N73" s="334">
        <f t="shared" si="35"/>
        <v>1.9</v>
      </c>
      <c r="O73" s="334"/>
      <c r="P73" s="334">
        <f t="shared" si="36"/>
        <v>8.4</v>
      </c>
      <c r="Q73" s="334"/>
      <c r="R73" s="334">
        <f t="shared" si="37"/>
        <v>1.2</v>
      </c>
      <c r="S73" s="307"/>
      <c r="U73" s="349">
        <f t="shared" si="38"/>
        <v>0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70"/>
      <c r="D74" s="344" t="str">
        <f>INDEX($AO$58:$AO$78,MATCH(SMALL($AP$58:$AP$78,ROWS($B$72:$B74)),$AP$58:$AP$78,0),0)</f>
        <v>Isle of Man</v>
      </c>
      <c r="E74" s="334">
        <f t="shared" si="30"/>
        <v>6.2</v>
      </c>
      <c r="F74" s="334"/>
      <c r="G74" s="334">
        <f t="shared" si="31"/>
        <v>4</v>
      </c>
      <c r="H74" s="334"/>
      <c r="I74" s="334">
        <f t="shared" si="32"/>
        <v>2.2000000000000002</v>
      </c>
      <c r="J74" s="334"/>
      <c r="K74" s="334">
        <f t="shared" si="33"/>
        <v>0.1</v>
      </c>
      <c r="L74" s="334"/>
      <c r="M74" s="334">
        <f t="shared" si="34"/>
        <v>0.3</v>
      </c>
      <c r="N74" s="334">
        <f t="shared" si="35"/>
        <v>0.2</v>
      </c>
      <c r="O74" s="334"/>
      <c r="P74" s="334">
        <f t="shared" si="36"/>
        <v>3.5</v>
      </c>
      <c r="Q74" s="334"/>
      <c r="R74" s="334">
        <f t="shared" si="37"/>
        <v>2.1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70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70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6" t="s">
        <v>1838</v>
      </c>
      <c r="H86" s="466"/>
      <c r="I86" s="466"/>
      <c r="J86" s="302"/>
      <c r="K86" s="466" t="s">
        <v>357</v>
      </c>
      <c r="L86" s="466"/>
      <c r="M86" s="466"/>
      <c r="N86" s="466"/>
      <c r="O86" s="466"/>
      <c r="P86" s="466"/>
      <c r="Q86" s="466"/>
      <c r="R86" s="466"/>
      <c r="S86" s="466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3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5</v>
      </c>
      <c r="F88" s="334"/>
      <c r="G88" s="334">
        <f>VLOOKUP($D88,$BC$183:$BL$341,3,FALSE)/1000</f>
        <v>1.6</v>
      </c>
      <c r="H88" s="334"/>
      <c r="I88" s="334">
        <f>VLOOKUP($D88,$BC$183:$BL$341,4,FALSE)/1000</f>
        <v>3.4</v>
      </c>
      <c r="J88" s="334"/>
      <c r="K88" s="334">
        <f>VLOOKUP($D88,$BC$183:$BL$341,5,FALSE)/1000</f>
        <v>2.7</v>
      </c>
      <c r="L88" s="334"/>
      <c r="M88" s="334">
        <f>VLOOKUP($D88,$BC$183:$BL$341,6,FALSE)/1000</f>
        <v>1.4</v>
      </c>
      <c r="N88" s="334">
        <f>VLOOKUP($D88,$BC$183:$BL$341,8,FALSE)/1000</f>
        <v>0.1</v>
      </c>
      <c r="O88" s="334"/>
      <c r="P88" s="334">
        <f>VLOOKUP($D88,$BC$183:$BL$341,9,FALSE)/1000</f>
        <v>0.9</v>
      </c>
      <c r="Q88" s="334"/>
      <c r="R88" s="334">
        <f>VLOOKUP($D88,$BC$183:$BL$341,10,FALSE)/1000</f>
        <v>-0.1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70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</v>
      </c>
      <c r="J89" s="334"/>
      <c r="K89" s="334">
        <f t="shared" ref="K89:K97" si="43">VLOOKUP($D89,$BC$183:$BL$341,5,FALSE)/1000</f>
        <v>0.2</v>
      </c>
      <c r="L89" s="334"/>
      <c r="M89" s="334">
        <f t="shared" ref="M89:M97" si="44">VLOOKUP($D89,$BC$183:$BL$341,6,FALSE)/1000</f>
        <v>2.9</v>
      </c>
      <c r="N89" s="334">
        <f t="shared" ref="N89:N97" si="45">VLOOKUP($D89,$BC$183:$BL$341,8,FALSE)/1000</f>
        <v>0.3</v>
      </c>
      <c r="O89" s="334"/>
      <c r="P89" s="334">
        <f t="shared" ref="P89:P97" si="46">VLOOKUP($D89,$BC$183:$BL$341,9,FALSE)/1000</f>
        <v>1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0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70"/>
      <c r="D90" s="342" t="str">
        <f>INDEX($BC$183:$BC$341,MATCH(LARGE($BD$183:$BD$341,ROWS($B$88:$B90)),$BD$183:$BD$341,0),0)</f>
        <v>Malaysia</v>
      </c>
      <c r="E90" s="334">
        <f t="shared" si="40"/>
        <v>3.7</v>
      </c>
      <c r="F90" s="334"/>
      <c r="G90" s="334">
        <f t="shared" si="41"/>
        <v>1.8</v>
      </c>
      <c r="H90" s="334"/>
      <c r="I90" s="334">
        <f t="shared" si="42"/>
        <v>1.9</v>
      </c>
      <c r="J90" s="334"/>
      <c r="K90" s="334">
        <f t="shared" si="43"/>
        <v>1.1000000000000001</v>
      </c>
      <c r="L90" s="334"/>
      <c r="M90" s="334">
        <f t="shared" si="44"/>
        <v>0.8</v>
      </c>
      <c r="N90" s="334">
        <f t="shared" si="45"/>
        <v>0.2</v>
      </c>
      <c r="O90" s="334"/>
      <c r="P90" s="334">
        <f t="shared" si="46"/>
        <v>1.3</v>
      </c>
      <c r="Q90" s="334"/>
      <c r="R90" s="334">
        <f t="shared" si="47"/>
        <v>0.3</v>
      </c>
      <c r="S90" s="307"/>
      <c r="U90" s="349">
        <f t="shared" si="48"/>
        <v>0</v>
      </c>
      <c r="V90" s="349">
        <f t="shared" si="49"/>
        <v>0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70"/>
      <c r="D91" s="342" t="str">
        <f>INDEX($BC$183:$BC$341,MATCH(LARGE($BD$183:$BD$341,ROWS($B$88:$B91)),$BD$183:$BD$341,0),0)</f>
        <v>Mexico</v>
      </c>
      <c r="E91" s="334">
        <f t="shared" si="40"/>
        <v>3.3</v>
      </c>
      <c r="F91" s="334"/>
      <c r="G91" s="334">
        <f t="shared" si="41"/>
        <v>0.8</v>
      </c>
      <c r="H91" s="334"/>
      <c r="I91" s="334">
        <f t="shared" si="42"/>
        <v>2.5</v>
      </c>
      <c r="J91" s="334"/>
      <c r="K91" s="334">
        <f t="shared" si="43"/>
        <v>1.1000000000000001</v>
      </c>
      <c r="L91" s="334"/>
      <c r="M91" s="334">
        <f t="shared" si="44"/>
        <v>0.8</v>
      </c>
      <c r="N91" s="334">
        <f t="shared" si="45"/>
        <v>0.2</v>
      </c>
      <c r="O91" s="334"/>
      <c r="P91" s="334">
        <f t="shared" si="46"/>
        <v>0.8</v>
      </c>
      <c r="Q91" s="334"/>
      <c r="R91" s="334">
        <f t="shared" si="47"/>
        <v>0.4</v>
      </c>
      <c r="S91" s="307"/>
      <c r="U91" s="349">
        <f t="shared" si="48"/>
        <v>0</v>
      </c>
      <c r="V91" s="349">
        <f t="shared" si="49"/>
        <v>0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5"/>
      <c r="D92" s="342" t="str">
        <f>INDEX($BC$183:$BC$341,MATCH(LARGE($BD$183:$BD$341,ROWS($B$88:$B92)),$BD$183:$BD$341,0),0)</f>
        <v>Israel</v>
      </c>
      <c r="E92" s="335">
        <f t="shared" si="40"/>
        <v>1.7</v>
      </c>
      <c r="F92" s="335"/>
      <c r="G92" s="335">
        <f t="shared" si="41"/>
        <v>0.4</v>
      </c>
      <c r="H92" s="335"/>
      <c r="I92" s="335">
        <f t="shared" si="42"/>
        <v>1.3</v>
      </c>
      <c r="J92" s="335"/>
      <c r="K92" s="335">
        <f t="shared" si="43"/>
        <v>0.1</v>
      </c>
      <c r="L92" s="335"/>
      <c r="M92" s="335">
        <f t="shared" si="44"/>
        <v>1.1000000000000001</v>
      </c>
      <c r="N92" s="335">
        <f t="shared" si="45"/>
        <v>0.1</v>
      </c>
      <c r="O92" s="335"/>
      <c r="P92" s="335">
        <f t="shared" si="46"/>
        <v>0.4</v>
      </c>
      <c r="Q92" s="335"/>
      <c r="R92" s="335">
        <f t="shared" si="47"/>
        <v>0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7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-6.7</v>
      </c>
      <c r="F93" s="334"/>
      <c r="G93" s="334">
        <f t="shared" si="41"/>
        <v>-3.5</v>
      </c>
      <c r="H93" s="334"/>
      <c r="I93" s="334">
        <f t="shared" si="42"/>
        <v>-3.1</v>
      </c>
      <c r="J93" s="334"/>
      <c r="K93" s="334">
        <f t="shared" si="43"/>
        <v>-1.7</v>
      </c>
      <c r="L93" s="334"/>
      <c r="M93" s="334">
        <f t="shared" si="44"/>
        <v>-10.4</v>
      </c>
      <c r="N93" s="334">
        <f t="shared" si="45"/>
        <v>0.4</v>
      </c>
      <c r="O93" s="334"/>
      <c r="P93" s="334">
        <f t="shared" si="46"/>
        <v>4.0999999999999996</v>
      </c>
      <c r="Q93" s="334"/>
      <c r="R93" s="334">
        <f t="shared" si="47"/>
        <v>0.9</v>
      </c>
      <c r="S93" s="307"/>
      <c r="U93" s="349">
        <f t="shared" si="48"/>
        <v>-0.1</v>
      </c>
      <c r="V93" s="349">
        <f t="shared" si="49"/>
        <v>0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70"/>
      <c r="D94" s="344" t="str">
        <f>INDEX($BC$183:$BC$341,MATCH(SMALL($BD$183:$BD$341,ROWS($B$93:$B94)),$BD$183:$BD$341,0),0)</f>
        <v>Kuwait</v>
      </c>
      <c r="E94" s="334">
        <f t="shared" si="40"/>
        <v>-1.5</v>
      </c>
      <c r="F94" s="334"/>
      <c r="G94" s="334">
        <f t="shared" si="41"/>
        <v>-1.5</v>
      </c>
      <c r="H94" s="334"/>
      <c r="I94" s="334">
        <f t="shared" si="42"/>
        <v>0</v>
      </c>
      <c r="J94" s="334"/>
      <c r="K94" s="334">
        <f t="shared" si="43"/>
        <v>-0.2</v>
      </c>
      <c r="L94" s="334"/>
      <c r="M94" s="334">
        <f t="shared" si="44"/>
        <v>0</v>
      </c>
      <c r="N94" s="334">
        <f t="shared" si="45"/>
        <v>-0.5</v>
      </c>
      <c r="O94" s="334"/>
      <c r="P94" s="334">
        <f t="shared" si="46"/>
        <v>0</v>
      </c>
      <c r="Q94" s="334"/>
      <c r="R94" s="334">
        <f t="shared" si="47"/>
        <v>-0.9</v>
      </c>
      <c r="S94" s="307"/>
      <c r="U94" s="349">
        <f t="shared" si="48"/>
        <v>0</v>
      </c>
      <c r="V94" s="349">
        <f t="shared" si="49"/>
        <v>0.1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70"/>
      <c r="D95" s="344" t="str">
        <f>INDEX($BC$183:$BC$341,MATCH(SMALL($BD$183:$BD$341,ROWS($B$93:$B95)),$BD$183:$BD$341,0),0)</f>
        <v>Czech Republic</v>
      </c>
      <c r="E95" s="334">
        <f t="shared" si="40"/>
        <v>-0.9</v>
      </c>
      <c r="F95" s="334"/>
      <c r="G95" s="334">
        <f t="shared" si="41"/>
        <v>-0.4</v>
      </c>
      <c r="H95" s="334"/>
      <c r="I95" s="334">
        <f t="shared" si="42"/>
        <v>-0.5</v>
      </c>
      <c r="J95" s="334"/>
      <c r="K95" s="334">
        <f t="shared" si="43"/>
        <v>-0.2</v>
      </c>
      <c r="L95" s="334"/>
      <c r="M95" s="334">
        <f t="shared" si="44"/>
        <v>-0.5</v>
      </c>
      <c r="N95" s="334">
        <f t="shared" si="45"/>
        <v>0</v>
      </c>
      <c r="O95" s="334"/>
      <c r="P95" s="334">
        <f t="shared" si="46"/>
        <v>-0.1</v>
      </c>
      <c r="Q95" s="334"/>
      <c r="R95" s="334">
        <f t="shared" si="47"/>
        <v>0</v>
      </c>
      <c r="S95" s="307"/>
      <c r="U95" s="349">
        <f t="shared" si="48"/>
        <v>0</v>
      </c>
      <c r="V95" s="349">
        <f t="shared" si="49"/>
        <v>-0.1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70"/>
      <c r="D96" s="344" t="str">
        <f>INDEX($BC$183:$BC$341,MATCH(SMALL($BD$183:$BD$341,ROWS($B$93:$B96)),$BD$183:$BD$341,0),0)</f>
        <v>Chile</v>
      </c>
      <c r="E96" s="334">
        <f t="shared" si="40"/>
        <v>-0.7</v>
      </c>
      <c r="F96" s="334"/>
      <c r="G96" s="334">
        <f t="shared" si="41"/>
        <v>-0.6</v>
      </c>
      <c r="H96" s="334"/>
      <c r="I96" s="334">
        <f t="shared" si="42"/>
        <v>-0.2</v>
      </c>
      <c r="J96" s="334"/>
      <c r="K96" s="334">
        <f t="shared" si="43"/>
        <v>-0.4</v>
      </c>
      <c r="L96" s="334"/>
      <c r="M96" s="334">
        <f t="shared" si="44"/>
        <v>-0.3</v>
      </c>
      <c r="N96" s="334">
        <f t="shared" si="45"/>
        <v>0</v>
      </c>
      <c r="O96" s="334"/>
      <c r="P96" s="334">
        <f t="shared" si="46"/>
        <v>-0.1</v>
      </c>
      <c r="Q96" s="334"/>
      <c r="R96" s="334">
        <f t="shared" si="47"/>
        <v>0</v>
      </c>
      <c r="S96" s="307"/>
      <c r="U96" s="349">
        <f t="shared" si="48"/>
        <v>0.1</v>
      </c>
      <c r="V96" s="349">
        <f t="shared" si="49"/>
        <v>0.1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70"/>
      <c r="D97" s="344" t="str">
        <f>INDEX($BC$183:$BC$341,MATCH(SMALL($BD$183:$BD$341,ROWS($B$93:$B97)),$BD$183:$BD$341,0),0)</f>
        <v>Indonesia</v>
      </c>
      <c r="E97" s="334">
        <f t="shared" si="40"/>
        <v>-0.6</v>
      </c>
      <c r="F97" s="334"/>
      <c r="G97" s="334">
        <f t="shared" si="41"/>
        <v>-0.1</v>
      </c>
      <c r="H97" s="334"/>
      <c r="I97" s="334">
        <f t="shared" si="42"/>
        <v>-0.6</v>
      </c>
      <c r="J97" s="334"/>
      <c r="K97" s="334">
        <f t="shared" si="43"/>
        <v>0.2</v>
      </c>
      <c r="L97" s="334"/>
      <c r="M97" s="334">
        <f t="shared" si="44"/>
        <v>0.1</v>
      </c>
      <c r="N97" s="334">
        <f t="shared" si="45"/>
        <v>0</v>
      </c>
      <c r="O97" s="334"/>
      <c r="P97" s="334">
        <f t="shared" si="46"/>
        <v>-0.7</v>
      </c>
      <c r="Q97" s="334"/>
      <c r="R97" s="334">
        <f t="shared" si="47"/>
        <v>-0.2</v>
      </c>
      <c r="S97" s="307"/>
      <c r="U97" s="349">
        <f t="shared" si="48"/>
        <v>0.1</v>
      </c>
      <c r="V97" s="349">
        <f t="shared" si="49"/>
        <v>0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6" t="s">
        <v>1838</v>
      </c>
      <c r="H103" s="466"/>
      <c r="I103" s="466"/>
      <c r="J103" s="302"/>
      <c r="K103" s="466" t="s">
        <v>357</v>
      </c>
      <c r="L103" s="466"/>
      <c r="M103" s="466"/>
      <c r="N103" s="466"/>
      <c r="O103" s="466"/>
      <c r="P103" s="466"/>
      <c r="Q103" s="466"/>
      <c r="R103" s="466"/>
      <c r="S103" s="466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3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71.900000000000006</v>
      </c>
      <c r="F105" s="334"/>
      <c r="G105" s="334">
        <f>VLOOKUP($D105,$BC$14:$BL$172,3,FALSE)/1000</f>
        <v>24.1</v>
      </c>
      <c r="H105" s="334"/>
      <c r="I105" s="334">
        <f>VLOOKUP($D105,$BC$14:$BL$172,4,FALSE)/1000</f>
        <v>47.8</v>
      </c>
      <c r="J105" s="334"/>
      <c r="K105" s="334">
        <f>VLOOKUP($D105,$BC$14:$BL$172,5,FALSE)/1000</f>
        <v>11.1</v>
      </c>
      <c r="L105" s="334"/>
      <c r="M105" s="334">
        <f>VLOOKUP($D105,$BC$14:$BL$172,6,FALSE)/1000</f>
        <v>12.4</v>
      </c>
      <c r="N105" s="334">
        <f>VLOOKUP($D105,$BC$14:$BL$172,8,FALSE)/1000</f>
        <v>12.6</v>
      </c>
      <c r="O105" s="334"/>
      <c r="P105" s="334">
        <f>VLOOKUP($D105,$BC$14:$BL$172,9,FALSE)/1000</f>
        <v>28.5</v>
      </c>
      <c r="Q105" s="334"/>
      <c r="R105" s="334">
        <f>VLOOKUP($D105,$BC$14:$BL$172,10,FALSE)/1000</f>
        <v>7.4</v>
      </c>
      <c r="S105" s="307"/>
      <c r="U105" s="349">
        <f>E105-SUM(G105:I105)</f>
        <v>0</v>
      </c>
      <c r="V105" s="349">
        <f>E105-SUM(K105:R105)</f>
        <v>-0.1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70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58.8</v>
      </c>
      <c r="F106" s="334"/>
      <c r="G106" s="334">
        <f t="shared" ref="G106:G114" si="51">VLOOKUP($D106,$BC$14:$BL$172,3,FALSE)/1000</f>
        <v>17.100000000000001</v>
      </c>
      <c r="H106" s="334"/>
      <c r="I106" s="334">
        <f t="shared" ref="I106:I114" si="52">VLOOKUP($D106,$BC$14:$BL$172,4,FALSE)/1000</f>
        <v>41.7</v>
      </c>
      <c r="J106" s="334"/>
      <c r="K106" s="334">
        <f t="shared" ref="K106:K114" si="53">VLOOKUP($D106,$BC$14:$BL$172,5,FALSE)/1000</f>
        <v>8</v>
      </c>
      <c r="L106" s="334"/>
      <c r="M106" s="334">
        <f t="shared" ref="M106:M114" si="54">VLOOKUP($D106,$BC$14:$BL$172,6,FALSE)/1000</f>
        <v>24.9</v>
      </c>
      <c r="N106" s="334">
        <f t="shared" ref="N106:N114" si="55">VLOOKUP($D106,$BC$14:$BL$172,8,FALSE)/1000</f>
        <v>2.6</v>
      </c>
      <c r="O106" s="334"/>
      <c r="P106" s="334">
        <f t="shared" ref="P106:P114" si="56">VLOOKUP($D106,$BC$14:$BL$172,9,FALSE)/1000</f>
        <v>10.1</v>
      </c>
      <c r="Q106" s="334"/>
      <c r="R106" s="334">
        <f t="shared" ref="R106:R114" si="57">VLOOKUP($D106,$BC$14:$BL$172,10,FALSE)/1000</f>
        <v>13.1</v>
      </c>
      <c r="S106" s="307"/>
      <c r="U106" s="349">
        <f t="shared" ref="U106:U114" si="58">E106-SUM(G106:I106)</f>
        <v>0</v>
      </c>
      <c r="V106" s="349">
        <f t="shared" ref="V106:V114" si="59">E106-SUM(K106:R106)</f>
        <v>0.1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70"/>
      <c r="D107" s="342" t="str">
        <f>INDEX($BC$183:$BC$341,MATCH(LARGE($BD$183:$BD$341,ROWS($B$105:$B107)),$BD$183:$BD$341,0),0)</f>
        <v>Malaysia</v>
      </c>
      <c r="E107" s="334">
        <f t="shared" si="50"/>
        <v>39.1</v>
      </c>
      <c r="F107" s="334"/>
      <c r="G107" s="334">
        <f t="shared" si="51"/>
        <v>7</v>
      </c>
      <c r="H107" s="334"/>
      <c r="I107" s="334">
        <f t="shared" si="52"/>
        <v>32.1</v>
      </c>
      <c r="J107" s="334"/>
      <c r="K107" s="334">
        <f t="shared" si="53"/>
        <v>4.2</v>
      </c>
      <c r="L107" s="334"/>
      <c r="M107" s="334">
        <f t="shared" si="54"/>
        <v>10</v>
      </c>
      <c r="N107" s="334">
        <f t="shared" si="55"/>
        <v>1</v>
      </c>
      <c r="O107" s="334"/>
      <c r="P107" s="334">
        <f t="shared" si="56"/>
        <v>12.7</v>
      </c>
      <c r="Q107" s="334"/>
      <c r="R107" s="334">
        <f t="shared" si="57"/>
        <v>11.3</v>
      </c>
      <c r="S107" s="307"/>
      <c r="U107" s="349">
        <f t="shared" si="58"/>
        <v>0</v>
      </c>
      <c r="V107" s="349">
        <f t="shared" si="59"/>
        <v>-0.1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70"/>
      <c r="D108" s="342" t="str">
        <f>INDEX($BC$183:$BC$341,MATCH(LARGE($BD$183:$BD$341,ROWS($B$105:$B108)),$BD$183:$BD$341,0),0)</f>
        <v>Mexico</v>
      </c>
      <c r="E108" s="334">
        <f t="shared" si="50"/>
        <v>34.299999999999997</v>
      </c>
      <c r="F108" s="334"/>
      <c r="G108" s="334">
        <f t="shared" si="51"/>
        <v>4</v>
      </c>
      <c r="H108" s="334"/>
      <c r="I108" s="334">
        <f t="shared" si="52"/>
        <v>30.4</v>
      </c>
      <c r="J108" s="334"/>
      <c r="K108" s="334">
        <f t="shared" si="53"/>
        <v>2.8</v>
      </c>
      <c r="L108" s="334"/>
      <c r="M108" s="334">
        <f t="shared" si="54"/>
        <v>12.3</v>
      </c>
      <c r="N108" s="334">
        <f t="shared" si="55"/>
        <v>1.6</v>
      </c>
      <c r="O108" s="334"/>
      <c r="P108" s="334">
        <f t="shared" si="56"/>
        <v>11.9</v>
      </c>
      <c r="Q108" s="334"/>
      <c r="R108" s="334">
        <f t="shared" si="57"/>
        <v>5.7</v>
      </c>
      <c r="S108" s="307"/>
      <c r="U108" s="349">
        <f t="shared" si="58"/>
        <v>-0.1</v>
      </c>
      <c r="V108" s="349">
        <f t="shared" si="59"/>
        <v>0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5"/>
      <c r="D109" s="343" t="str">
        <f>INDEX($BC$183:$BC$341,MATCH(LARGE($BD$183:$BD$341,ROWS($B$105:$B109)),$BD$183:$BD$341,0),0)</f>
        <v>Israel</v>
      </c>
      <c r="E109" s="335">
        <f t="shared" si="50"/>
        <v>4.2</v>
      </c>
      <c r="F109" s="335"/>
      <c r="G109" s="335">
        <f t="shared" si="51"/>
        <v>1.8</v>
      </c>
      <c r="H109" s="335"/>
      <c r="I109" s="335">
        <f t="shared" si="52"/>
        <v>2.2999999999999998</v>
      </c>
      <c r="J109" s="335"/>
      <c r="K109" s="335">
        <f t="shared" si="53"/>
        <v>0.4</v>
      </c>
      <c r="L109" s="335"/>
      <c r="M109" s="335">
        <f t="shared" si="54"/>
        <v>2</v>
      </c>
      <c r="N109" s="335">
        <f t="shared" si="55"/>
        <v>0.2</v>
      </c>
      <c r="O109" s="335"/>
      <c r="P109" s="335">
        <f t="shared" si="56"/>
        <v>1.4</v>
      </c>
      <c r="Q109" s="335"/>
      <c r="R109" s="335">
        <f t="shared" si="57"/>
        <v>0.2</v>
      </c>
      <c r="S109" s="322"/>
      <c r="U109" s="349">
        <f t="shared" si="58"/>
        <v>0.1</v>
      </c>
      <c r="V109" s="349">
        <f t="shared" si="59"/>
        <v>0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7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</v>
      </c>
      <c r="F110" s="334"/>
      <c r="G110" s="334">
        <f t="shared" si="51"/>
        <v>95.8</v>
      </c>
      <c r="H110" s="334"/>
      <c r="I110" s="334">
        <f t="shared" si="52"/>
        <v>106.8</v>
      </c>
      <c r="J110" s="334"/>
      <c r="K110" s="334">
        <f t="shared" si="53"/>
        <v>58.6</v>
      </c>
      <c r="L110" s="334"/>
      <c r="M110" s="334">
        <f t="shared" si="54"/>
        <v>56.8</v>
      </c>
      <c r="N110" s="334">
        <f t="shared" si="55"/>
        <v>8.6999999999999993</v>
      </c>
      <c r="O110" s="334"/>
      <c r="P110" s="334">
        <f t="shared" si="56"/>
        <v>58.6</v>
      </c>
      <c r="Q110" s="334"/>
      <c r="R110" s="334">
        <f t="shared" si="57"/>
        <v>20</v>
      </c>
      <c r="S110" s="307"/>
      <c r="U110" s="349">
        <f t="shared" si="58"/>
        <v>0</v>
      </c>
      <c r="V110" s="349">
        <f t="shared" si="59"/>
        <v>-0.1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70"/>
      <c r="D111" s="342" t="str">
        <f>INDEX($BC$183:$BC$341,MATCH(SMALL($BD$183:$BD$341,ROWS($B$110:$B111)),$BD$183:$BD$341,0),0)</f>
        <v>Kuwait</v>
      </c>
      <c r="E111" s="334">
        <f t="shared" si="50"/>
        <v>3.8</v>
      </c>
      <c r="F111" s="334"/>
      <c r="G111" s="334">
        <f t="shared" si="51"/>
        <v>2.9</v>
      </c>
      <c r="H111" s="334"/>
      <c r="I111" s="334">
        <f t="shared" si="52"/>
        <v>0.8</v>
      </c>
      <c r="J111" s="334"/>
      <c r="K111" s="334">
        <f t="shared" si="53"/>
        <v>0.6</v>
      </c>
      <c r="L111" s="334"/>
      <c r="M111" s="334">
        <f t="shared" si="54"/>
        <v>0.5</v>
      </c>
      <c r="N111" s="334">
        <f t="shared" si="55"/>
        <v>1.5</v>
      </c>
      <c r="O111" s="334"/>
      <c r="P111" s="334">
        <f t="shared" si="56"/>
        <v>1.1000000000000001</v>
      </c>
      <c r="Q111" s="334"/>
      <c r="R111" s="334">
        <f t="shared" si="57"/>
        <v>0.1</v>
      </c>
      <c r="S111" s="307"/>
      <c r="U111" s="349">
        <f t="shared" si="58"/>
        <v>0.1</v>
      </c>
      <c r="V111" s="349">
        <f t="shared" si="59"/>
        <v>0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70"/>
      <c r="D112" s="342" t="str">
        <f>INDEX($BC$183:$BC$341,MATCH(SMALL($BD$183:$BD$341,ROWS($B$110:$B112)),$BD$183:$BD$341,0),0)</f>
        <v>Czech Republic</v>
      </c>
      <c r="E112" s="334">
        <f t="shared" si="50"/>
        <v>4.7</v>
      </c>
      <c r="F112" s="334"/>
      <c r="G112" s="334">
        <f t="shared" si="51"/>
        <v>1.5</v>
      </c>
      <c r="H112" s="334"/>
      <c r="I112" s="334">
        <f t="shared" si="52"/>
        <v>3.2</v>
      </c>
      <c r="J112" s="334"/>
      <c r="K112" s="334">
        <f t="shared" si="53"/>
        <v>0.1</v>
      </c>
      <c r="L112" s="334"/>
      <c r="M112" s="334">
        <f t="shared" si="54"/>
        <v>3.8</v>
      </c>
      <c r="N112" s="334">
        <f t="shared" si="55"/>
        <v>0</v>
      </c>
      <c r="O112" s="334"/>
      <c r="P112" s="334">
        <f t="shared" si="56"/>
        <v>0.8</v>
      </c>
      <c r="Q112" s="334"/>
      <c r="R112" s="334">
        <f t="shared" si="57"/>
        <v>0</v>
      </c>
      <c r="S112" s="307"/>
      <c r="U112" s="349">
        <f t="shared" si="58"/>
        <v>0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70"/>
      <c r="D113" s="342" t="str">
        <f>INDEX($BC$183:$BC$341,MATCH(SMALL($BD$183:$BD$341,ROWS($B$110:$B113)),$BD$183:$BD$341,0),0)</f>
        <v>Chile</v>
      </c>
      <c r="E113" s="334">
        <f t="shared" si="50"/>
        <v>2.7</v>
      </c>
      <c r="F113" s="334"/>
      <c r="G113" s="334">
        <f t="shared" si="51"/>
        <v>1.8</v>
      </c>
      <c r="H113" s="334"/>
      <c r="I113" s="334">
        <f t="shared" si="52"/>
        <v>0.9</v>
      </c>
      <c r="J113" s="334"/>
      <c r="K113" s="334">
        <f t="shared" si="53"/>
        <v>1.4</v>
      </c>
      <c r="L113" s="334"/>
      <c r="M113" s="334">
        <f t="shared" si="54"/>
        <v>0.5</v>
      </c>
      <c r="N113" s="334">
        <f t="shared" si="55"/>
        <v>0.1</v>
      </c>
      <c r="O113" s="334"/>
      <c r="P113" s="334">
        <f t="shared" si="56"/>
        <v>0.8</v>
      </c>
      <c r="Q113" s="334"/>
      <c r="R113" s="334">
        <f t="shared" si="57"/>
        <v>0</v>
      </c>
      <c r="S113" s="307"/>
      <c r="U113" s="349">
        <f t="shared" si="58"/>
        <v>0</v>
      </c>
      <c r="V113" s="349">
        <f t="shared" si="59"/>
        <v>-0.1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70"/>
      <c r="D114" s="342" t="str">
        <f>INDEX($BC$183:$BC$341,MATCH(SMALL($BD$183:$BD$341,ROWS($B$110:$B114)),$BD$183:$BD$341,0),0)</f>
        <v>Indonesia</v>
      </c>
      <c r="E114" s="334">
        <f t="shared" si="50"/>
        <v>16</v>
      </c>
      <c r="F114" s="334"/>
      <c r="G114" s="334">
        <f t="shared" si="51"/>
        <v>5</v>
      </c>
      <c r="H114" s="334"/>
      <c r="I114" s="334">
        <f t="shared" si="52"/>
        <v>11</v>
      </c>
      <c r="J114" s="334"/>
      <c r="K114" s="334">
        <f t="shared" si="53"/>
        <v>1.7</v>
      </c>
      <c r="L114" s="334"/>
      <c r="M114" s="334">
        <f t="shared" si="54"/>
        <v>5.2</v>
      </c>
      <c r="N114" s="334">
        <f t="shared" si="55"/>
        <v>0.4</v>
      </c>
      <c r="O114" s="334"/>
      <c r="P114" s="334">
        <f t="shared" si="56"/>
        <v>7.4</v>
      </c>
      <c r="Q114" s="334"/>
      <c r="R114" s="334">
        <f t="shared" si="57"/>
        <v>1.4</v>
      </c>
      <c r="S114" s="307"/>
      <c r="U114" s="349">
        <f t="shared" si="58"/>
        <v>0</v>
      </c>
      <c r="V114" s="349">
        <f t="shared" si="59"/>
        <v>-0.1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1832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3" t="s">
        <v>344</v>
      </c>
      <c r="B1" s="473"/>
      <c r="C1" s="473"/>
      <c r="D1" s="473"/>
      <c r="E1" s="473"/>
      <c r="F1" s="473"/>
    </row>
    <row r="2" spans="1:39" s="20" customFormat="1" ht="18" customHeight="1" x14ac:dyDescent="0.4">
      <c r="A2" s="475" t="s">
        <v>345</v>
      </c>
      <c r="B2" s="475"/>
      <c r="C2" s="47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7">
        <f ca="1">TODAY()</f>
        <v>44818</v>
      </c>
      <c r="AH2" s="477"/>
      <c r="AI2" s="477"/>
    </row>
    <row r="3" spans="1:39" s="20" customFormat="1" ht="18" customHeight="1" x14ac:dyDescent="0.4">
      <c r="A3" s="475" t="s">
        <v>44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4">
        <v>42248</v>
      </c>
      <c r="E5" s="474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8" t="s">
        <v>204</v>
      </c>
      <c r="F8" s="478"/>
      <c r="G8" s="478"/>
      <c r="H8" s="478"/>
      <c r="I8" s="478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9" t="s">
        <v>483</v>
      </c>
      <c r="L9" s="479"/>
      <c r="M9" s="479"/>
      <c r="N9" s="37"/>
      <c r="O9" s="479" t="s">
        <v>357</v>
      </c>
      <c r="P9" s="479"/>
      <c r="Q9" s="479"/>
      <c r="R9" s="479"/>
      <c r="S9" s="479"/>
      <c r="T9" s="157"/>
      <c r="U9" s="480" t="s">
        <v>484</v>
      </c>
      <c r="V9" s="480"/>
      <c r="W9" s="480"/>
      <c r="X9" s="480"/>
      <c r="Y9" s="480"/>
      <c r="Z9" s="480"/>
      <c r="AA9" s="480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2" t="s">
        <v>485</v>
      </c>
      <c r="P10" s="43"/>
      <c r="Q10" s="43" t="s">
        <v>486</v>
      </c>
      <c r="R10" s="43"/>
      <c r="S10" s="43" t="s">
        <v>487</v>
      </c>
      <c r="T10" s="43"/>
      <c r="U10" s="481"/>
      <c r="V10" s="481"/>
      <c r="W10" s="481"/>
      <c r="X10" s="481"/>
      <c r="Y10" s="481"/>
      <c r="Z10" s="481"/>
      <c r="AA10" s="481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3"/>
      <c r="P11" s="43"/>
      <c r="Q11" s="43"/>
      <c r="R11" s="43"/>
      <c r="S11" s="43"/>
      <c r="T11" s="43"/>
      <c r="U11" s="484" t="s">
        <v>488</v>
      </c>
      <c r="V11" s="43"/>
      <c r="W11" s="484" t="s">
        <v>489</v>
      </c>
      <c r="X11" s="43"/>
      <c r="Y11" s="486" t="s">
        <v>490</v>
      </c>
      <c r="Z11" s="158"/>
      <c r="AA11" s="487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3"/>
      <c r="V12" s="45"/>
      <c r="W12" s="485"/>
      <c r="X12" s="45"/>
      <c r="Y12" s="486"/>
      <c r="Z12" s="158"/>
      <c r="AA12" s="486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6" t="s">
        <v>379</v>
      </c>
      <c r="B196" s="476"/>
      <c r="C196" s="476"/>
      <c r="D196" s="476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8" t="s">
        <v>481</v>
      </c>
      <c r="H41" s="489"/>
      <c r="I41" s="489"/>
      <c r="J41" s="490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8" t="s">
        <v>481</v>
      </c>
      <c r="N143" s="489"/>
      <c r="O143" s="489"/>
      <c r="P143" s="490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1" t="s">
        <v>533</v>
      </c>
      <c r="B2" s="491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2" t="s">
        <v>535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3" t="s">
        <v>379</v>
      </c>
      <c r="B236" s="493"/>
      <c r="C236" s="493"/>
      <c r="D236" s="493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5" t="s">
        <v>504</v>
      </c>
      <c r="B1" s="475"/>
      <c r="C1" s="47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6" t="s">
        <v>505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7"/>
      <c r="B6" s="497"/>
      <c r="C6" s="497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4" t="s">
        <v>507</v>
      </c>
      <c r="F7" s="494"/>
      <c r="G7" s="494"/>
      <c r="H7" s="494"/>
      <c r="I7" s="49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4" t="s">
        <v>508</v>
      </c>
      <c r="L8" s="494"/>
      <c r="M8" s="494"/>
      <c r="N8" s="37"/>
      <c r="O8" s="494" t="s">
        <v>357</v>
      </c>
      <c r="P8" s="494"/>
      <c r="Q8" s="494"/>
      <c r="R8" s="494"/>
      <c r="S8" s="494"/>
      <c r="T8" s="37"/>
      <c r="U8" s="498"/>
      <c r="V8" s="498"/>
      <c r="W8" s="498"/>
      <c r="X8" s="498"/>
      <c r="Y8" s="498"/>
      <c r="Z8" s="498"/>
      <c r="AA8" s="498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4" t="s">
        <v>511</v>
      </c>
      <c r="V9" s="494"/>
      <c r="W9" s="494"/>
      <c r="X9" s="494"/>
      <c r="Y9" s="494"/>
      <c r="Z9" s="494"/>
      <c r="AA9" s="494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5" t="s">
        <v>379</v>
      </c>
      <c r="B247" s="495"/>
      <c r="C247" s="495"/>
      <c r="D247" s="495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5"/>
      <c r="C248" s="495"/>
      <c r="D248" s="495"/>
      <c r="E248" s="495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2022-09-14T10:59:54Z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-2139487702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2022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